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19-03 Barry Avenue 2444 (West LA)\08. Funding\8.7. CDLAC\Application\Draft Application\SECTION 40 - E Application\"/>
    </mc:Choice>
  </mc:AlternateContent>
  <bookViews>
    <workbookView xWindow="0" yWindow="0" windowWidth="28800" windowHeight="11700" tabRatio="905" firstSheet="6" activeTab="1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445" i="3" l="1"/>
  <c r="E61" i="7" l="1"/>
  <c r="E64" i="7" s="1"/>
  <c r="G61" i="7" s="1"/>
  <c r="C63" i="7"/>
  <c r="A31" i="7"/>
  <c r="G64" i="7" l="1"/>
  <c r="I61" i="7" l="1"/>
  <c r="I64" i="7" s="1"/>
  <c r="K61" i="7" s="1"/>
  <c r="K64" i="7" s="1"/>
  <c r="M61" i="7" l="1"/>
  <c r="M64" i="7" s="1"/>
  <c r="O61" i="7" l="1"/>
  <c r="O64" i="7" s="1"/>
  <c r="Q61" i="7" l="1"/>
  <c r="Q64" i="7" s="1"/>
  <c r="S61" i="7" l="1"/>
  <c r="S64" i="7" s="1"/>
  <c r="U61" i="7" l="1"/>
  <c r="U64" i="7" s="1"/>
  <c r="W61" i="7" l="1"/>
  <c r="W64" i="7" s="1"/>
  <c r="Y61" i="7" l="1"/>
  <c r="Y64" i="7" s="1"/>
  <c r="AA61" i="7" l="1"/>
  <c r="AA68" i="7" l="1"/>
  <c r="AA67" i="7"/>
  <c r="AA64" i="7"/>
  <c r="AC61" i="7" l="1"/>
  <c r="AC64" i="7" l="1"/>
  <c r="AC67" i="7"/>
  <c r="AC68" i="7"/>
  <c r="AE61" i="7"/>
  <c r="AE64" i="7" l="1"/>
  <c r="AG61" i="7" s="1"/>
  <c r="AE67" i="7"/>
  <c r="AE68" i="7"/>
  <c r="AG67" i="7" l="1"/>
  <c r="AG68" i="7"/>
  <c r="AG64" i="7"/>
  <c r="AC233" i="3"/>
  <c r="M232" i="3"/>
  <c r="C13" i="4" l="1"/>
  <c r="E31" i="4"/>
  <c r="AO650" i="3"/>
  <c r="AG441" i="3" l="1"/>
  <c r="AG442" i="3"/>
  <c r="AG447" i="3"/>
  <c r="AG448" i="3"/>
  <c r="M942" i="3" l="1"/>
  <c r="G23" i="22" l="1"/>
  <c r="F36" i="13" l="1"/>
  <c r="C36" i="13"/>
  <c r="F49" i="4"/>
  <c r="G32" i="4"/>
  <c r="C53" i="4"/>
  <c r="S36" i="4"/>
  <c r="G36" i="4"/>
  <c r="M247" i="3"/>
  <c r="M246" i="3"/>
  <c r="M244" i="3"/>
  <c r="M245" i="3"/>
  <c r="M242" i="3"/>
  <c r="I420" i="3" l="1"/>
  <c r="O532" i="3" l="1"/>
  <c r="AJ15" i="7" l="1"/>
  <c r="AL15" i="7" s="1"/>
  <c r="AN15" i="7" s="1"/>
  <c r="AP15" i="7" s="1"/>
  <c r="AR15" i="7" s="1"/>
  <c r="AT15" i="7" s="1"/>
  <c r="AV15" i="7" s="1"/>
  <c r="AX15" i="7" s="1"/>
  <c r="AZ15" i="7" s="1"/>
  <c r="BB15" i="7" s="1"/>
  <c r="BD15" i="7" s="1"/>
  <c r="BF15" i="7" s="1"/>
  <c r="BH15" i="7" s="1"/>
  <c r="BJ15" i="7" s="1"/>
  <c r="BL15" i="7" s="1"/>
  <c r="BN15" i="7" s="1"/>
  <c r="BP15" i="7" s="1"/>
  <c r="BR15" i="7" s="1"/>
  <c r="BT15" i="7" s="1"/>
  <c r="BV15" i="7" s="1"/>
  <c r="BX15" i="7" s="1"/>
  <c r="BZ15" i="7" s="1"/>
  <c r="CB15" i="7" s="1"/>
  <c r="CD15" i="7" s="1"/>
  <c r="CF15" i="7" s="1"/>
  <c r="CH15" i="7" s="1"/>
  <c r="CJ15" i="7" s="1"/>
  <c r="CL15" i="7" s="1"/>
  <c r="CN15" i="7" s="1"/>
  <c r="CP15" i="7" s="1"/>
  <c r="CR15" i="7" s="1"/>
  <c r="CT15" i="7" s="1"/>
  <c r="CV15" i="7" s="1"/>
  <c r="CX15" i="7" s="1"/>
  <c r="CZ15" i="7" s="1"/>
  <c r="DB15" i="7" s="1"/>
  <c r="DD15" i="7" s="1"/>
  <c r="DF15" i="7" s="1"/>
  <c r="DH15" i="7" s="1"/>
  <c r="DJ15" i="7" s="1"/>
  <c r="DL15" i="7" s="1"/>
  <c r="DN15" i="7" s="1"/>
  <c r="DP15" i="7" s="1"/>
  <c r="DR15" i="7" s="1"/>
  <c r="DT15" i="7" s="1"/>
  <c r="DV15" i="7" s="1"/>
  <c r="DX15" i="7" s="1"/>
  <c r="DZ15" i="7" s="1"/>
  <c r="EB15" i="7" s="1"/>
  <c r="ED15" i="7" s="1"/>
  <c r="EF15" i="7" s="1"/>
  <c r="EH15" i="7" s="1"/>
  <c r="EJ15" i="7" s="1"/>
  <c r="EL15" i="7" s="1"/>
  <c r="EN15" i="7" s="1"/>
  <c r="EP15" i="7" s="1"/>
  <c r="ER15" i="7" s="1"/>
  <c r="ET15" i="7" s="1"/>
  <c r="EV15" i="7" s="1"/>
  <c r="EX15" i="7" s="1"/>
  <c r="EZ15" i="7" s="1"/>
  <c r="FB15" i="7" s="1"/>
  <c r="FD15" i="7" s="1"/>
  <c r="FF15" i="7" s="1"/>
  <c r="FH15" i="7" s="1"/>
  <c r="FJ15" i="7" s="1"/>
  <c r="FL15" i="7" s="1"/>
  <c r="FN15" i="7" s="1"/>
  <c r="FP15" i="7" s="1"/>
  <c r="FR15" i="7" s="1"/>
  <c r="FT15" i="7" s="1"/>
  <c r="FV15" i="7" s="1"/>
  <c r="FX15" i="7" s="1"/>
  <c r="FZ15" i="7" s="1"/>
  <c r="GB15" i="7" s="1"/>
  <c r="GD15" i="7" s="1"/>
  <c r="GF15" i="7" s="1"/>
  <c r="GH15" i="7" s="1"/>
  <c r="GJ15" i="7" s="1"/>
  <c r="GL15" i="7" s="1"/>
  <c r="GN15" i="7" s="1"/>
  <c r="GP15" i="7" s="1"/>
  <c r="GR15" i="7" s="1"/>
  <c r="GT15" i="7" s="1"/>
  <c r="GV15" i="7" s="1"/>
  <c r="GX15" i="7" s="1"/>
  <c r="GZ15" i="7" s="1"/>
  <c r="HB15" i="7" s="1"/>
  <c r="HD15" i="7" s="1"/>
  <c r="HF15" i="7" s="1"/>
  <c r="HH15" i="7" s="1"/>
  <c r="HJ15" i="7" s="1"/>
  <c r="HL15" i="7" s="1"/>
  <c r="HN15" i="7" s="1"/>
  <c r="HP15" i="7" s="1"/>
  <c r="HR15" i="7" s="1"/>
  <c r="HT15" i="7" s="1"/>
  <c r="HV15" i="7" s="1"/>
  <c r="HX15" i="7" s="1"/>
  <c r="HZ15" i="7" s="1"/>
  <c r="IB15" i="7" s="1"/>
  <c r="ID15" i="7" s="1"/>
  <c r="IF15" i="7" s="1"/>
  <c r="IH15" i="7" s="1"/>
  <c r="IJ15" i="7" s="1"/>
  <c r="IL15" i="7" s="1"/>
  <c r="IN15" i="7" s="1"/>
  <c r="IP15" i="7" s="1"/>
  <c r="IR15" i="7" s="1"/>
  <c r="IT15" i="7" s="1"/>
  <c r="IV15" i="7" s="1"/>
  <c r="IX15" i="7" s="1"/>
  <c r="IZ15" i="7" s="1"/>
  <c r="JB15" i="7" s="1"/>
  <c r="JD15" i="7" s="1"/>
  <c r="JF15" i="7" s="1"/>
  <c r="JH15" i="7" s="1"/>
  <c r="JJ15" i="7" s="1"/>
  <c r="JL15" i="7" s="1"/>
  <c r="JN15" i="7" s="1"/>
  <c r="JP15" i="7" s="1"/>
  <c r="JR15" i="7" s="1"/>
  <c r="JT15" i="7" s="1"/>
  <c r="JV15" i="7" s="1"/>
  <c r="JX15" i="7" s="1"/>
  <c r="JZ15" i="7" s="1"/>
  <c r="KB15" i="7" s="1"/>
  <c r="KD15" i="7" s="1"/>
  <c r="KF15" i="7" s="1"/>
  <c r="KH15" i="7" s="1"/>
  <c r="KJ15" i="7" s="1"/>
  <c r="KL15" i="7" s="1"/>
  <c r="KN15" i="7" s="1"/>
  <c r="KP15" i="7" s="1"/>
  <c r="KR15" i="7" s="1"/>
  <c r="KT15" i="7" s="1"/>
  <c r="KV15" i="7" s="1"/>
  <c r="KX15" i="7" s="1"/>
  <c r="KZ15" i="7" s="1"/>
  <c r="LB15" i="7" s="1"/>
  <c r="LD15" i="7" s="1"/>
  <c r="LF15" i="7" s="1"/>
  <c r="LH15" i="7" s="1"/>
  <c r="LJ15" i="7" s="1"/>
  <c r="LL15" i="7" s="1"/>
  <c r="LN15" i="7" s="1"/>
  <c r="LP15" i="7" s="1"/>
  <c r="LR15" i="7" s="1"/>
  <c r="LT15" i="7" s="1"/>
  <c r="LV15" i="7" s="1"/>
  <c r="LX15" i="7" s="1"/>
  <c r="LZ15" i="7" s="1"/>
  <c r="MB15" i="7" s="1"/>
  <c r="MD15" i="7" s="1"/>
  <c r="MF15" i="7" s="1"/>
  <c r="MH15" i="7" s="1"/>
  <c r="MJ15" i="7" s="1"/>
  <c r="ML15" i="7" s="1"/>
  <c r="MN15" i="7" s="1"/>
  <c r="MP15" i="7" s="1"/>
  <c r="MR15" i="7" s="1"/>
  <c r="MT15" i="7" s="1"/>
  <c r="MV15" i="7" s="1"/>
  <c r="MX15" i="7" s="1"/>
  <c r="MZ15" i="7" s="1"/>
  <c r="NB15" i="7" s="1"/>
  <c r="ND15" i="7" s="1"/>
  <c r="NF15" i="7" s="1"/>
  <c r="NH15" i="7" s="1"/>
  <c r="NJ15" i="7" s="1"/>
  <c r="NL15" i="7" s="1"/>
  <c r="NN15" i="7" s="1"/>
  <c r="NP15" i="7" s="1"/>
  <c r="NR15" i="7" s="1"/>
  <c r="NT15" i="7" s="1"/>
  <c r="NV15" i="7" s="1"/>
  <c r="NX15" i="7" s="1"/>
  <c r="NZ15" i="7" s="1"/>
  <c r="OB15" i="7" s="1"/>
  <c r="OD15" i="7" s="1"/>
  <c r="OF15" i="7" s="1"/>
  <c r="OH15" i="7" s="1"/>
  <c r="OJ15" i="7" s="1"/>
  <c r="OL15" i="7" s="1"/>
  <c r="ON15" i="7" s="1"/>
  <c r="OP15" i="7" s="1"/>
  <c r="OR15" i="7" s="1"/>
  <c r="OT15" i="7" s="1"/>
  <c r="OV15" i="7" s="1"/>
  <c r="OX15" i="7" s="1"/>
  <c r="OZ15" i="7" s="1"/>
  <c r="PB15" i="7" s="1"/>
  <c r="PD15" i="7" s="1"/>
  <c r="PF15" i="7" s="1"/>
  <c r="PH15" i="7" s="1"/>
  <c r="PJ15" i="7" s="1"/>
  <c r="PL15" i="7" s="1"/>
  <c r="PN15" i="7" s="1"/>
  <c r="PP15" i="7" s="1"/>
  <c r="PR15" i="7" s="1"/>
  <c r="PT15" i="7" s="1"/>
  <c r="PV15" i="7" s="1"/>
  <c r="PX15" i="7" s="1"/>
  <c r="PZ15" i="7" s="1"/>
  <c r="QB15" i="7" s="1"/>
  <c r="QD15" i="7" s="1"/>
  <c r="QF15" i="7" s="1"/>
  <c r="QH15" i="7" s="1"/>
  <c r="QJ15" i="7" s="1"/>
  <c r="QL15" i="7" s="1"/>
  <c r="QN15" i="7" s="1"/>
  <c r="QP15" i="7" s="1"/>
  <c r="QR15" i="7" s="1"/>
  <c r="QT15" i="7" s="1"/>
  <c r="QV15" i="7" s="1"/>
  <c r="QX15" i="7" s="1"/>
  <c r="QZ15" i="7" s="1"/>
  <c r="RB15" i="7" s="1"/>
  <c r="RD15" i="7" s="1"/>
  <c r="RF15" i="7" s="1"/>
  <c r="RH15" i="7" s="1"/>
  <c r="RJ15" i="7" s="1"/>
  <c r="RL15" i="7" s="1"/>
  <c r="RN15" i="7" s="1"/>
  <c r="RP15" i="7" s="1"/>
  <c r="RR15" i="7" s="1"/>
  <c r="RT15" i="7" s="1"/>
  <c r="RV15" i="7" s="1"/>
  <c r="RX15" i="7" s="1"/>
  <c r="RZ15" i="7" s="1"/>
  <c r="SB15" i="7" s="1"/>
  <c r="SD15" i="7" s="1"/>
  <c r="SF15" i="7" s="1"/>
  <c r="SH15" i="7" s="1"/>
  <c r="SJ15" i="7" s="1"/>
  <c r="SL15" i="7" s="1"/>
  <c r="SN15" i="7" s="1"/>
  <c r="SP15" i="7" s="1"/>
  <c r="SR15" i="7" s="1"/>
  <c r="ST15" i="7" s="1"/>
  <c r="SV15" i="7" s="1"/>
  <c r="SX15" i="7" s="1"/>
  <c r="SZ15" i="7" s="1"/>
  <c r="TB15" i="7" s="1"/>
  <c r="TD15" i="7" s="1"/>
  <c r="TF15" i="7" s="1"/>
  <c r="TH15" i="7" s="1"/>
  <c r="TJ15" i="7" s="1"/>
  <c r="TL15" i="7" s="1"/>
  <c r="TN15" i="7" s="1"/>
  <c r="TP15" i="7" s="1"/>
  <c r="TR15" i="7" s="1"/>
  <c r="TT15" i="7" s="1"/>
  <c r="TV15" i="7" s="1"/>
  <c r="TX15" i="7" s="1"/>
  <c r="TZ15" i="7" s="1"/>
  <c r="UB15" i="7" s="1"/>
  <c r="UD15" i="7" s="1"/>
  <c r="UF15" i="7" s="1"/>
  <c r="UH15" i="7" s="1"/>
  <c r="UJ15" i="7" s="1"/>
  <c r="UL15" i="7" s="1"/>
  <c r="UN15" i="7" s="1"/>
  <c r="UP15" i="7" s="1"/>
  <c r="UR15" i="7" s="1"/>
  <c r="UT15" i="7" s="1"/>
  <c r="UV15" i="7" s="1"/>
  <c r="UX15" i="7" s="1"/>
  <c r="UZ15" i="7" s="1"/>
  <c r="VB15" i="7" s="1"/>
  <c r="VD15" i="7" s="1"/>
  <c r="VF15" i="7" s="1"/>
  <c r="VH15" i="7" s="1"/>
  <c r="VJ15" i="7" s="1"/>
  <c r="VL15" i="7" s="1"/>
  <c r="VN15" i="7" s="1"/>
  <c r="VP15" i="7" s="1"/>
  <c r="VR15" i="7" s="1"/>
  <c r="VT15" i="7" s="1"/>
  <c r="VV15" i="7" s="1"/>
  <c r="VX15" i="7" s="1"/>
  <c r="VZ15" i="7" s="1"/>
  <c r="WB15" i="7" s="1"/>
  <c r="WD15" i="7" s="1"/>
  <c r="WF15" i="7" s="1"/>
  <c r="WH15" i="7" s="1"/>
  <c r="WJ15" i="7" s="1"/>
  <c r="WL15" i="7" s="1"/>
  <c r="WN15" i="7" s="1"/>
  <c r="WP15" i="7" s="1"/>
  <c r="WR15" i="7" s="1"/>
  <c r="WT15" i="7" s="1"/>
  <c r="WV15" i="7" s="1"/>
  <c r="WX15" i="7" s="1"/>
  <c r="WZ15" i="7" s="1"/>
  <c r="XB15" i="7" s="1"/>
  <c r="XD15" i="7" s="1"/>
  <c r="XF15" i="7" s="1"/>
  <c r="XH15" i="7" s="1"/>
  <c r="XJ15" i="7" s="1"/>
  <c r="XL15" i="7" s="1"/>
  <c r="XN15" i="7" s="1"/>
  <c r="XP15" i="7" s="1"/>
  <c r="XR15" i="7" s="1"/>
  <c r="XT15" i="7" s="1"/>
  <c r="XV15" i="7" s="1"/>
  <c r="XX15" i="7" s="1"/>
  <c r="XZ15" i="7" s="1"/>
  <c r="YB15" i="7" s="1"/>
  <c r="YD15" i="7" s="1"/>
  <c r="YF15" i="7" s="1"/>
  <c r="YH15" i="7" s="1"/>
  <c r="YJ15" i="7" s="1"/>
  <c r="YL15" i="7" s="1"/>
  <c r="YN15" i="7" s="1"/>
  <c r="YP15" i="7" s="1"/>
  <c r="YR15" i="7" s="1"/>
  <c r="YT15" i="7" s="1"/>
  <c r="YV15" i="7" s="1"/>
  <c r="YX15" i="7" s="1"/>
  <c r="YZ15" i="7" s="1"/>
  <c r="ZB15" i="7" s="1"/>
  <c r="ZD15" i="7" s="1"/>
  <c r="ZF15" i="7" s="1"/>
  <c r="ZH15" i="7" s="1"/>
  <c r="ZJ15" i="7" s="1"/>
  <c r="ZL15" i="7" s="1"/>
  <c r="ZN15" i="7" s="1"/>
  <c r="ZP15" i="7" s="1"/>
  <c r="ZR15" i="7" s="1"/>
  <c r="ZT15" i="7" s="1"/>
  <c r="ZV15" i="7" s="1"/>
  <c r="ZX15" i="7" s="1"/>
  <c r="ZZ15" i="7" s="1"/>
  <c r="AAB15" i="7" s="1"/>
  <c r="AAD15" i="7" s="1"/>
  <c r="AAF15" i="7" s="1"/>
  <c r="AAH15" i="7" s="1"/>
  <c r="AAJ15" i="7" s="1"/>
  <c r="AAL15" i="7" s="1"/>
  <c r="AAN15" i="7" s="1"/>
  <c r="AAP15" i="7" s="1"/>
  <c r="AAR15" i="7" s="1"/>
  <c r="AAT15" i="7" s="1"/>
  <c r="AAV15" i="7" s="1"/>
  <c r="AAX15" i="7" s="1"/>
  <c r="AAZ15" i="7" s="1"/>
  <c r="ABB15" i="7" s="1"/>
  <c r="ABD15" i="7" s="1"/>
  <c r="ABF15" i="7" s="1"/>
  <c r="ABH15" i="7" s="1"/>
  <c r="ABJ15" i="7" s="1"/>
  <c r="ABL15" i="7" s="1"/>
  <c r="ABN15" i="7" s="1"/>
  <c r="ABP15" i="7" s="1"/>
  <c r="ABR15" i="7" s="1"/>
  <c r="ABT15" i="7" s="1"/>
  <c r="ABV15" i="7" s="1"/>
  <c r="ABX15" i="7" s="1"/>
  <c r="ABZ15" i="7" s="1"/>
  <c r="ACB15" i="7" s="1"/>
  <c r="ACD15" i="7" s="1"/>
  <c r="ACF15" i="7" s="1"/>
  <c r="ACH15" i="7" s="1"/>
  <c r="ACJ15" i="7" s="1"/>
  <c r="ACL15" i="7" s="1"/>
  <c r="ACN15" i="7" s="1"/>
  <c r="ACP15" i="7" s="1"/>
  <c r="ACR15" i="7" s="1"/>
  <c r="ACT15" i="7" s="1"/>
  <c r="ACV15" i="7" s="1"/>
  <c r="ACX15" i="7" s="1"/>
  <c r="ACZ15" i="7" s="1"/>
  <c r="ADB15" i="7" s="1"/>
  <c r="ADD15" i="7" s="1"/>
  <c r="ADF15" i="7" s="1"/>
  <c r="ADH15" i="7" s="1"/>
  <c r="ADJ15" i="7" s="1"/>
  <c r="ADL15" i="7" s="1"/>
  <c r="ADN15" i="7" s="1"/>
  <c r="ADP15" i="7" s="1"/>
  <c r="ADR15" i="7" s="1"/>
  <c r="ADT15" i="7" s="1"/>
  <c r="ADV15" i="7" s="1"/>
  <c r="ADX15" i="7" s="1"/>
  <c r="ADZ15" i="7" s="1"/>
  <c r="AEB15" i="7" s="1"/>
  <c r="AED15" i="7" s="1"/>
  <c r="AEF15" i="7" s="1"/>
  <c r="AEH15" i="7" s="1"/>
  <c r="AEJ15" i="7" s="1"/>
  <c r="AEL15" i="7" s="1"/>
  <c r="AEN15" i="7" s="1"/>
  <c r="AEP15" i="7" s="1"/>
  <c r="AER15" i="7" s="1"/>
  <c r="AET15" i="7" s="1"/>
  <c r="AEV15" i="7" s="1"/>
  <c r="AEX15" i="7" s="1"/>
  <c r="AEZ15" i="7" s="1"/>
  <c r="AFB15" i="7" s="1"/>
  <c r="AFD15" i="7" s="1"/>
  <c r="AFF15" i="7" s="1"/>
  <c r="AFH15" i="7" s="1"/>
  <c r="AFJ15" i="7" s="1"/>
  <c r="AFL15" i="7" s="1"/>
  <c r="AFN15" i="7" s="1"/>
  <c r="AFP15" i="7" s="1"/>
  <c r="AFR15" i="7" s="1"/>
  <c r="AFT15" i="7" s="1"/>
  <c r="AFV15" i="7" s="1"/>
  <c r="AFX15" i="7" s="1"/>
  <c r="AFZ15" i="7" s="1"/>
  <c r="AGB15" i="7" s="1"/>
  <c r="AGD15" i="7" s="1"/>
  <c r="AGF15" i="7" s="1"/>
  <c r="AGH15" i="7" s="1"/>
  <c r="AGJ15" i="7" s="1"/>
  <c r="AGL15" i="7" s="1"/>
  <c r="AGN15" i="7" s="1"/>
  <c r="AGP15" i="7" s="1"/>
  <c r="AGR15" i="7" s="1"/>
  <c r="AGT15" i="7" s="1"/>
  <c r="AGV15" i="7" s="1"/>
  <c r="AGX15" i="7" s="1"/>
  <c r="AGZ15" i="7" s="1"/>
  <c r="AHB15" i="7" s="1"/>
  <c r="AHD15" i="7" s="1"/>
  <c r="AHF15" i="7" s="1"/>
  <c r="AHH15" i="7" s="1"/>
  <c r="AHJ15" i="7" s="1"/>
  <c r="AHL15" i="7" s="1"/>
  <c r="AHN15" i="7" s="1"/>
  <c r="AHP15" i="7" s="1"/>
  <c r="AHR15" i="7" s="1"/>
  <c r="AHT15" i="7" s="1"/>
  <c r="AHV15" i="7" s="1"/>
  <c r="AHX15" i="7" s="1"/>
  <c r="AHZ15" i="7" s="1"/>
  <c r="AIB15" i="7" s="1"/>
  <c r="AID15" i="7" s="1"/>
  <c r="AIF15" i="7" s="1"/>
  <c r="AIH15" i="7" s="1"/>
  <c r="AIJ15" i="7" s="1"/>
  <c r="AIL15" i="7" s="1"/>
  <c r="AIN15" i="7" s="1"/>
  <c r="AIP15" i="7" s="1"/>
  <c r="AIR15" i="7" s="1"/>
  <c r="AIT15" i="7" s="1"/>
  <c r="AIV15" i="7" s="1"/>
  <c r="AIX15" i="7" s="1"/>
  <c r="AIZ15" i="7" s="1"/>
  <c r="AJB15" i="7" s="1"/>
  <c r="AJD15" i="7" s="1"/>
  <c r="AJF15" i="7" s="1"/>
  <c r="AJH15" i="7" s="1"/>
  <c r="AJJ15" i="7" s="1"/>
  <c r="AJL15" i="7" s="1"/>
  <c r="AJN15" i="7" s="1"/>
  <c r="AJP15" i="7" s="1"/>
  <c r="AJR15" i="7" s="1"/>
  <c r="AJT15" i="7" s="1"/>
  <c r="AJV15" i="7" s="1"/>
  <c r="AJX15" i="7" s="1"/>
  <c r="AJZ15" i="7" s="1"/>
  <c r="AKB15" i="7" s="1"/>
  <c r="AKD15" i="7" s="1"/>
  <c r="AKF15" i="7" s="1"/>
  <c r="AKH15" i="7" s="1"/>
  <c r="AKJ15" i="7" s="1"/>
  <c r="AKL15" i="7" s="1"/>
  <c r="AKN15" i="7" s="1"/>
  <c r="AKP15" i="7" s="1"/>
  <c r="AKR15" i="7" s="1"/>
  <c r="AKT15" i="7" s="1"/>
  <c r="AKV15" i="7" s="1"/>
  <c r="AKX15" i="7" s="1"/>
  <c r="AKZ15" i="7" s="1"/>
  <c r="ALB15" i="7" s="1"/>
  <c r="ALD15" i="7" s="1"/>
  <c r="ALF15" i="7" s="1"/>
  <c r="ALH15" i="7" s="1"/>
  <c r="ALJ15" i="7" s="1"/>
  <c r="ALL15" i="7" s="1"/>
  <c r="ALN15" i="7" s="1"/>
  <c r="ALP15" i="7" s="1"/>
  <c r="ALR15" i="7" s="1"/>
  <c r="ALT15" i="7" s="1"/>
  <c r="ALV15" i="7" s="1"/>
  <c r="ALX15" i="7" s="1"/>
  <c r="ALZ15" i="7" s="1"/>
  <c r="AMB15" i="7" s="1"/>
  <c r="AMD15" i="7" s="1"/>
  <c r="AMF15" i="7" s="1"/>
  <c r="AMH15" i="7" s="1"/>
  <c r="AMJ15" i="7" s="1"/>
  <c r="AML15" i="7" s="1"/>
  <c r="AMN15" i="7" s="1"/>
  <c r="AMP15" i="7" s="1"/>
  <c r="AMR15" i="7" s="1"/>
  <c r="AMT15" i="7" s="1"/>
  <c r="AMV15" i="7" s="1"/>
  <c r="AMX15" i="7" s="1"/>
  <c r="AMZ15" i="7" s="1"/>
  <c r="ANB15" i="7" s="1"/>
  <c r="AND15" i="7" s="1"/>
  <c r="ANF15" i="7" s="1"/>
  <c r="ANH15" i="7" s="1"/>
  <c r="ANJ15" i="7" s="1"/>
  <c r="ANL15" i="7" s="1"/>
  <c r="ANN15" i="7" s="1"/>
  <c r="ANP15" i="7" s="1"/>
  <c r="ANR15" i="7" s="1"/>
  <c r="ANT15" i="7" s="1"/>
  <c r="ANV15" i="7" s="1"/>
  <c r="ANX15" i="7" s="1"/>
  <c r="ANZ15" i="7" s="1"/>
  <c r="AOB15" i="7" s="1"/>
  <c r="AOD15" i="7" s="1"/>
  <c r="AOF15" i="7" s="1"/>
  <c r="AOH15" i="7" s="1"/>
  <c r="AOJ15" i="7" s="1"/>
  <c r="AOL15" i="7" s="1"/>
  <c r="AON15" i="7" s="1"/>
  <c r="AOP15" i="7" s="1"/>
  <c r="AOR15" i="7" s="1"/>
  <c r="AOT15" i="7" s="1"/>
  <c r="AOV15" i="7" s="1"/>
  <c r="AOX15" i="7" s="1"/>
  <c r="AOZ15" i="7" s="1"/>
  <c r="APB15" i="7" s="1"/>
  <c r="APD15" i="7" s="1"/>
  <c r="APF15" i="7" s="1"/>
  <c r="APH15" i="7" s="1"/>
  <c r="APJ15" i="7" s="1"/>
  <c r="APL15" i="7" s="1"/>
  <c r="APN15" i="7" s="1"/>
  <c r="APP15" i="7" s="1"/>
  <c r="APR15" i="7" s="1"/>
  <c r="APT15" i="7" s="1"/>
  <c r="APV15" i="7" s="1"/>
  <c r="APX15" i="7" s="1"/>
  <c r="APZ15" i="7" s="1"/>
  <c r="AQB15" i="7" s="1"/>
  <c r="AQD15" i="7" s="1"/>
  <c r="AQF15" i="7" s="1"/>
  <c r="AQH15" i="7" s="1"/>
  <c r="AQJ15" i="7" s="1"/>
  <c r="AQL15" i="7" s="1"/>
  <c r="AQN15" i="7" s="1"/>
  <c r="AQP15" i="7" s="1"/>
  <c r="AQR15" i="7" s="1"/>
  <c r="AQT15" i="7" s="1"/>
  <c r="AQV15" i="7" s="1"/>
  <c r="AQX15" i="7" s="1"/>
  <c r="AQZ15" i="7" s="1"/>
  <c r="ARB15" i="7" s="1"/>
  <c r="ARD15" i="7" s="1"/>
  <c r="ARF15" i="7" s="1"/>
  <c r="ARH15" i="7" s="1"/>
  <c r="ARJ15" i="7" s="1"/>
  <c r="ARL15" i="7" s="1"/>
  <c r="ARN15" i="7" s="1"/>
  <c r="ARP15" i="7" s="1"/>
  <c r="ARR15" i="7" s="1"/>
  <c r="ART15" i="7" s="1"/>
  <c r="ARV15" i="7" s="1"/>
  <c r="ARX15" i="7" s="1"/>
  <c r="ARZ15" i="7" s="1"/>
  <c r="ASB15" i="7" s="1"/>
  <c r="ASD15" i="7" s="1"/>
  <c r="ASF15" i="7" s="1"/>
  <c r="ASH15" i="7" s="1"/>
  <c r="ASJ15" i="7" s="1"/>
  <c r="ASL15" i="7" s="1"/>
  <c r="ASN15" i="7" s="1"/>
  <c r="ASP15" i="7" s="1"/>
  <c r="ASR15" i="7" s="1"/>
  <c r="AST15" i="7" s="1"/>
  <c r="ASV15" i="7" s="1"/>
  <c r="ASX15" i="7" s="1"/>
  <c r="ASZ15" i="7" s="1"/>
  <c r="ATB15" i="7" s="1"/>
  <c r="ATD15" i="7" s="1"/>
  <c r="ATF15" i="7" s="1"/>
  <c r="ATH15" i="7" s="1"/>
  <c r="ATJ15" i="7" s="1"/>
  <c r="ATL15" i="7" s="1"/>
  <c r="ATN15" i="7" s="1"/>
  <c r="ATP15" i="7" s="1"/>
  <c r="ATR15" i="7" s="1"/>
  <c r="ATT15" i="7" s="1"/>
  <c r="ATV15" i="7" s="1"/>
  <c r="ATX15" i="7" s="1"/>
  <c r="ATZ15" i="7" s="1"/>
  <c r="AUB15" i="7" s="1"/>
  <c r="AUD15" i="7" s="1"/>
  <c r="AUF15" i="7" s="1"/>
  <c r="AUH15" i="7" s="1"/>
  <c r="AUJ15" i="7" s="1"/>
  <c r="AUL15" i="7" s="1"/>
  <c r="AUN15" i="7" s="1"/>
  <c r="AUP15" i="7" s="1"/>
  <c r="AUR15" i="7" s="1"/>
  <c r="AUT15" i="7" s="1"/>
  <c r="AUV15" i="7" s="1"/>
  <c r="AUX15" i="7" s="1"/>
  <c r="AUZ15" i="7" s="1"/>
  <c r="AVB15" i="7" s="1"/>
  <c r="AVD15" i="7" s="1"/>
  <c r="AVF15" i="7" s="1"/>
  <c r="AVH15" i="7" s="1"/>
  <c r="AVJ15" i="7" s="1"/>
  <c r="AVL15" i="7" s="1"/>
  <c r="AVN15" i="7" s="1"/>
  <c r="AVP15" i="7" s="1"/>
  <c r="AVR15" i="7" s="1"/>
  <c r="AVT15" i="7" s="1"/>
  <c r="AVV15" i="7" s="1"/>
  <c r="AVX15" i="7" s="1"/>
  <c r="AVZ15" i="7" s="1"/>
  <c r="AWB15" i="7" s="1"/>
  <c r="AWD15" i="7" s="1"/>
  <c r="AWF15" i="7" s="1"/>
  <c r="AWH15" i="7" s="1"/>
  <c r="AWJ15" i="7" s="1"/>
  <c r="AWL15" i="7" s="1"/>
  <c r="AWN15" i="7" s="1"/>
  <c r="AWP15" i="7" s="1"/>
  <c r="AWR15" i="7" s="1"/>
  <c r="AWT15" i="7" s="1"/>
  <c r="AWV15" i="7" s="1"/>
  <c r="AWX15" i="7" s="1"/>
  <c r="AWZ15" i="7" s="1"/>
  <c r="AXB15" i="7" s="1"/>
  <c r="AXD15" i="7" s="1"/>
  <c r="AXF15" i="7" s="1"/>
  <c r="AXH15" i="7" s="1"/>
  <c r="AXJ15" i="7" s="1"/>
  <c r="AXL15" i="7" s="1"/>
  <c r="AXN15" i="7" s="1"/>
  <c r="AXP15" i="7" s="1"/>
  <c r="AXR15" i="7" s="1"/>
  <c r="AXT15" i="7" s="1"/>
  <c r="AXV15" i="7" s="1"/>
  <c r="AXX15" i="7" s="1"/>
  <c r="AXZ15" i="7" s="1"/>
  <c r="AYB15" i="7" s="1"/>
  <c r="AYD15" i="7" s="1"/>
  <c r="AYF15" i="7" s="1"/>
  <c r="AYH15" i="7" s="1"/>
  <c r="AYJ15" i="7" s="1"/>
  <c r="AYL15" i="7" s="1"/>
  <c r="AYN15" i="7" s="1"/>
  <c r="AYP15" i="7" s="1"/>
  <c r="AYR15" i="7" s="1"/>
  <c r="AYT15" i="7" s="1"/>
  <c r="AYV15" i="7" s="1"/>
  <c r="AYX15" i="7" s="1"/>
  <c r="AYZ15" i="7" s="1"/>
  <c r="AZB15" i="7" s="1"/>
  <c r="AZD15" i="7" s="1"/>
  <c r="AZF15" i="7" s="1"/>
  <c r="AZH15" i="7" s="1"/>
  <c r="AZJ15" i="7" s="1"/>
  <c r="AZL15" i="7" s="1"/>
  <c r="AZN15" i="7" s="1"/>
  <c r="AZP15" i="7" s="1"/>
  <c r="AZR15" i="7" s="1"/>
  <c r="AZT15" i="7" s="1"/>
  <c r="AZV15" i="7" s="1"/>
  <c r="AZX15" i="7" s="1"/>
  <c r="AZZ15" i="7" s="1"/>
  <c r="BAB15" i="7" s="1"/>
  <c r="BAD15" i="7" s="1"/>
  <c r="BAF15" i="7" s="1"/>
  <c r="BAH15" i="7" s="1"/>
  <c r="BAJ15" i="7" s="1"/>
  <c r="BAL15" i="7" s="1"/>
  <c r="BAN15" i="7" s="1"/>
  <c r="BAP15" i="7" s="1"/>
  <c r="BAR15" i="7" s="1"/>
  <c r="BAT15" i="7" s="1"/>
  <c r="BAV15" i="7" s="1"/>
  <c r="BAX15" i="7" s="1"/>
  <c r="BAZ15" i="7" s="1"/>
  <c r="BBB15" i="7" s="1"/>
  <c r="BBD15" i="7" s="1"/>
  <c r="BBF15" i="7" s="1"/>
  <c r="BBH15" i="7" s="1"/>
  <c r="BBJ15" i="7" s="1"/>
  <c r="BBL15" i="7" s="1"/>
  <c r="BBN15" i="7" s="1"/>
  <c r="BBP15" i="7" s="1"/>
  <c r="BBR15" i="7" s="1"/>
  <c r="BBT15" i="7" s="1"/>
  <c r="BBV15" i="7" s="1"/>
  <c r="BBX15" i="7" s="1"/>
  <c r="BBZ15" i="7" s="1"/>
  <c r="BCB15" i="7" s="1"/>
  <c r="BCD15" i="7" s="1"/>
  <c r="BCF15" i="7" s="1"/>
  <c r="BCH15" i="7" s="1"/>
  <c r="BCJ15" i="7" s="1"/>
  <c r="BCL15" i="7" s="1"/>
  <c r="BCN15" i="7" s="1"/>
  <c r="BCP15" i="7" s="1"/>
  <c r="BCR15" i="7" s="1"/>
  <c r="BCT15" i="7" s="1"/>
  <c r="BCV15" i="7" s="1"/>
  <c r="BCX15" i="7" s="1"/>
  <c r="BCZ15" i="7" s="1"/>
  <c r="BDB15" i="7" s="1"/>
  <c r="BDD15" i="7" s="1"/>
  <c r="BDF15" i="7" s="1"/>
  <c r="BDH15" i="7" s="1"/>
  <c r="BDJ15" i="7" s="1"/>
  <c r="BDL15" i="7" s="1"/>
  <c r="BDN15" i="7" s="1"/>
  <c r="BDP15" i="7" s="1"/>
  <c r="BDR15" i="7" s="1"/>
  <c r="BDT15" i="7" s="1"/>
  <c r="BDV15" i="7" s="1"/>
  <c r="BDX15" i="7" s="1"/>
  <c r="BDZ15" i="7" s="1"/>
  <c r="BEB15" i="7" s="1"/>
  <c r="BED15" i="7" s="1"/>
  <c r="BEF15" i="7" s="1"/>
  <c r="BEH15" i="7" s="1"/>
  <c r="BEJ15" i="7" s="1"/>
  <c r="BEL15" i="7" s="1"/>
  <c r="BEN15" i="7" s="1"/>
  <c r="BEP15" i="7" s="1"/>
  <c r="BER15" i="7" s="1"/>
  <c r="BET15" i="7" s="1"/>
  <c r="BEV15" i="7" s="1"/>
  <c r="BEX15" i="7" s="1"/>
  <c r="BEZ15" i="7" s="1"/>
  <c r="BFB15" i="7" s="1"/>
  <c r="BFD15" i="7" s="1"/>
  <c r="BFF15" i="7" s="1"/>
  <c r="BFH15" i="7" s="1"/>
  <c r="BFJ15" i="7" s="1"/>
  <c r="BFL15" i="7" s="1"/>
  <c r="BFN15" i="7" s="1"/>
  <c r="BFP15" i="7" s="1"/>
  <c r="BFR15" i="7" s="1"/>
  <c r="BFT15" i="7" s="1"/>
  <c r="BFV15" i="7" s="1"/>
  <c r="BFX15" i="7" s="1"/>
  <c r="BFZ15" i="7" s="1"/>
  <c r="BGB15" i="7" s="1"/>
  <c r="BGD15" i="7" s="1"/>
  <c r="BGF15" i="7" s="1"/>
  <c r="BGH15" i="7" s="1"/>
  <c r="BGJ15" i="7" s="1"/>
  <c r="BGL15" i="7" s="1"/>
  <c r="BGN15" i="7" s="1"/>
  <c r="BGP15" i="7" s="1"/>
  <c r="BGR15" i="7" s="1"/>
  <c r="BGT15" i="7" s="1"/>
  <c r="BGV15" i="7" s="1"/>
  <c r="BGX15" i="7" s="1"/>
  <c r="BGZ15" i="7" s="1"/>
  <c r="BHB15" i="7" s="1"/>
  <c r="BHD15" i="7" s="1"/>
  <c r="BHF15" i="7" s="1"/>
  <c r="BHH15" i="7" s="1"/>
  <c r="BHJ15" i="7" s="1"/>
  <c r="BHL15" i="7" s="1"/>
  <c r="BHN15" i="7" s="1"/>
  <c r="BHP15" i="7" s="1"/>
  <c r="BHR15" i="7" s="1"/>
  <c r="BHT15" i="7" s="1"/>
  <c r="BHV15" i="7" s="1"/>
  <c r="BHX15" i="7" s="1"/>
  <c r="BHZ15" i="7" s="1"/>
  <c r="BIB15" i="7" s="1"/>
  <c r="BID15" i="7" s="1"/>
  <c r="BIF15" i="7" s="1"/>
  <c r="BIH15" i="7" s="1"/>
  <c r="BIJ15" i="7" s="1"/>
  <c r="BIL15" i="7" s="1"/>
  <c r="BIN15" i="7" s="1"/>
  <c r="BIP15" i="7" s="1"/>
  <c r="BIR15" i="7" s="1"/>
  <c r="BIT15" i="7" s="1"/>
  <c r="BIV15" i="7" s="1"/>
  <c r="BIX15" i="7" s="1"/>
  <c r="BIZ15" i="7" s="1"/>
  <c r="BJB15" i="7" s="1"/>
  <c r="BJD15" i="7" s="1"/>
  <c r="BJF15" i="7" s="1"/>
  <c r="BJH15" i="7" s="1"/>
  <c r="BJJ15" i="7" s="1"/>
  <c r="BJL15" i="7" s="1"/>
  <c r="BJN15" i="7" s="1"/>
  <c r="BJP15" i="7" s="1"/>
  <c r="BJR15" i="7" s="1"/>
  <c r="BJT15" i="7" s="1"/>
  <c r="BJV15" i="7" s="1"/>
  <c r="BJX15" i="7" s="1"/>
  <c r="BJZ15" i="7" s="1"/>
  <c r="BKB15" i="7" s="1"/>
  <c r="BKD15" i="7" s="1"/>
  <c r="BKF15" i="7" s="1"/>
  <c r="BKH15" i="7" s="1"/>
  <c r="BKJ15" i="7" s="1"/>
  <c r="BKL15" i="7" s="1"/>
  <c r="BKN15" i="7" s="1"/>
  <c r="BKP15" i="7" s="1"/>
  <c r="BKR15" i="7" s="1"/>
  <c r="BKT15" i="7" s="1"/>
  <c r="BKV15" i="7" s="1"/>
  <c r="BKX15" i="7" s="1"/>
  <c r="BKZ15" i="7" s="1"/>
  <c r="BLB15" i="7" s="1"/>
  <c r="BLD15" i="7" s="1"/>
  <c r="BLF15" i="7" s="1"/>
  <c r="BLH15" i="7" s="1"/>
  <c r="BLJ15" i="7" s="1"/>
  <c r="BLL15" i="7" s="1"/>
  <c r="BLN15" i="7" s="1"/>
  <c r="BLP15" i="7" s="1"/>
  <c r="BLR15" i="7" s="1"/>
  <c r="BLT15" i="7" s="1"/>
  <c r="BLV15" i="7" s="1"/>
  <c r="BLX15" i="7" s="1"/>
  <c r="BLZ15" i="7" s="1"/>
  <c r="BMB15" i="7" s="1"/>
  <c r="BMD15" i="7" s="1"/>
  <c r="BMF15" i="7" s="1"/>
  <c r="BMH15" i="7" s="1"/>
  <c r="BMJ15" i="7" s="1"/>
  <c r="BML15" i="7" s="1"/>
  <c r="BMN15" i="7" s="1"/>
  <c r="BMP15" i="7" s="1"/>
  <c r="BMR15" i="7" s="1"/>
  <c r="BMT15" i="7" s="1"/>
  <c r="BMV15" i="7" s="1"/>
  <c r="BMX15" i="7" s="1"/>
  <c r="BMZ15" i="7" s="1"/>
  <c r="BNB15" i="7" s="1"/>
  <c r="BND15" i="7" s="1"/>
  <c r="BNF15" i="7" s="1"/>
  <c r="BNH15" i="7" s="1"/>
  <c r="BNJ15" i="7" s="1"/>
  <c r="BNL15" i="7" s="1"/>
  <c r="BNN15" i="7" s="1"/>
  <c r="BNP15" i="7" s="1"/>
  <c r="BNR15" i="7" s="1"/>
  <c r="BNT15" i="7" s="1"/>
  <c r="BNV15" i="7" s="1"/>
  <c r="BNX15" i="7" s="1"/>
  <c r="BNZ15" i="7" s="1"/>
  <c r="BOB15" i="7" s="1"/>
  <c r="BOD15" i="7" s="1"/>
  <c r="BOF15" i="7" s="1"/>
  <c r="BOH15" i="7" s="1"/>
  <c r="BOJ15" i="7" s="1"/>
  <c r="BOL15" i="7" s="1"/>
  <c r="BON15" i="7" s="1"/>
  <c r="BOP15" i="7" s="1"/>
  <c r="BOR15" i="7" s="1"/>
  <c r="BOT15" i="7" s="1"/>
  <c r="BOV15" i="7" s="1"/>
  <c r="BOX15" i="7" s="1"/>
  <c r="BOZ15" i="7" s="1"/>
  <c r="BPB15" i="7" s="1"/>
  <c r="BPD15" i="7" s="1"/>
  <c r="BPF15" i="7" s="1"/>
  <c r="BPH15" i="7" s="1"/>
  <c r="BPJ15" i="7" s="1"/>
  <c r="BPL15" i="7" s="1"/>
  <c r="BPN15" i="7" s="1"/>
  <c r="BPP15" i="7" s="1"/>
  <c r="BPR15" i="7" s="1"/>
  <c r="BPT15" i="7" s="1"/>
  <c r="BPV15" i="7" s="1"/>
  <c r="BPX15" i="7" s="1"/>
  <c r="BPZ15" i="7" s="1"/>
  <c r="BQB15" i="7" s="1"/>
  <c r="BQD15" i="7" s="1"/>
  <c r="BQF15" i="7" s="1"/>
  <c r="BQH15" i="7" s="1"/>
  <c r="BQJ15" i="7" s="1"/>
  <c r="BQL15" i="7" s="1"/>
  <c r="BQN15" i="7" s="1"/>
  <c r="BQP15" i="7" s="1"/>
  <c r="BQR15" i="7" s="1"/>
  <c r="BQT15" i="7" s="1"/>
  <c r="BQV15" i="7" s="1"/>
  <c r="BQX15" i="7" s="1"/>
  <c r="BQZ15" i="7" s="1"/>
  <c r="BRB15" i="7" s="1"/>
  <c r="BRD15" i="7" s="1"/>
  <c r="BRF15" i="7" s="1"/>
  <c r="BRH15" i="7" s="1"/>
  <c r="BRJ15" i="7" s="1"/>
  <c r="BRL15" i="7" s="1"/>
  <c r="BRN15" i="7" s="1"/>
  <c r="BRP15" i="7" s="1"/>
  <c r="BRR15" i="7" s="1"/>
  <c r="BRT15" i="7" s="1"/>
  <c r="BRV15" i="7" s="1"/>
  <c r="BRX15" i="7" s="1"/>
  <c r="BRZ15" i="7" s="1"/>
  <c r="BSB15" i="7" s="1"/>
  <c r="BSD15" i="7" s="1"/>
  <c r="BSF15" i="7" s="1"/>
  <c r="BSH15" i="7" s="1"/>
  <c r="BSJ15" i="7" s="1"/>
  <c r="BSL15" i="7" s="1"/>
  <c r="BSN15" i="7" s="1"/>
  <c r="BSP15" i="7" s="1"/>
  <c r="BSR15" i="7" s="1"/>
  <c r="BST15" i="7" s="1"/>
  <c r="BSV15" i="7" s="1"/>
  <c r="BSX15" i="7" s="1"/>
  <c r="BSZ15" i="7" s="1"/>
  <c r="BTB15" i="7" s="1"/>
  <c r="BTD15" i="7" s="1"/>
  <c r="BTF15" i="7" s="1"/>
  <c r="BTH15" i="7" s="1"/>
  <c r="BTJ15" i="7" s="1"/>
  <c r="BTL15" i="7" s="1"/>
  <c r="BTN15" i="7" s="1"/>
  <c r="BTP15" i="7" s="1"/>
  <c r="BTR15" i="7" s="1"/>
  <c r="BTT15" i="7" s="1"/>
  <c r="BTV15" i="7" s="1"/>
  <c r="BTX15" i="7" s="1"/>
  <c r="BTZ15" i="7" s="1"/>
  <c r="BUB15" i="7" s="1"/>
  <c r="BUD15" i="7" s="1"/>
  <c r="BUF15" i="7" s="1"/>
  <c r="BUH15" i="7" s="1"/>
  <c r="BUJ15" i="7" s="1"/>
  <c r="BUL15" i="7" s="1"/>
  <c r="BUN15" i="7" s="1"/>
  <c r="BUP15" i="7" s="1"/>
  <c r="BUR15" i="7" s="1"/>
  <c r="BUT15" i="7" s="1"/>
  <c r="BUV15" i="7" s="1"/>
  <c r="BUX15" i="7" s="1"/>
  <c r="BUZ15" i="7" s="1"/>
  <c r="BVB15" i="7" s="1"/>
  <c r="BVD15" i="7" s="1"/>
  <c r="BVF15" i="7" s="1"/>
  <c r="BVH15" i="7" s="1"/>
  <c r="BVJ15" i="7" s="1"/>
  <c r="BVL15" i="7" s="1"/>
  <c r="BVN15" i="7" s="1"/>
  <c r="BVP15" i="7" s="1"/>
  <c r="BVR15" i="7" s="1"/>
  <c r="BVT15" i="7" s="1"/>
  <c r="BVV15" i="7" s="1"/>
  <c r="BVX15" i="7" s="1"/>
  <c r="BVZ15" i="7" s="1"/>
  <c r="BWB15" i="7" s="1"/>
  <c r="BWD15" i="7" s="1"/>
  <c r="BWF15" i="7" s="1"/>
  <c r="BWH15" i="7" s="1"/>
  <c r="BWJ15" i="7" s="1"/>
  <c r="BWL15" i="7" s="1"/>
  <c r="BWN15" i="7" s="1"/>
  <c r="BWP15" i="7" s="1"/>
  <c r="BWR15" i="7" s="1"/>
  <c r="BWT15" i="7" s="1"/>
  <c r="BWV15" i="7" s="1"/>
  <c r="BWX15" i="7" s="1"/>
  <c r="BWZ15" i="7" s="1"/>
  <c r="BXB15" i="7" s="1"/>
  <c r="BXD15" i="7" s="1"/>
  <c r="BXF15" i="7" s="1"/>
  <c r="BXH15" i="7" s="1"/>
  <c r="BXJ15" i="7" s="1"/>
  <c r="BXL15" i="7" s="1"/>
  <c r="BXN15" i="7" s="1"/>
  <c r="BXP15" i="7" s="1"/>
  <c r="BXR15" i="7" s="1"/>
  <c r="BXT15" i="7" s="1"/>
  <c r="BXV15" i="7" s="1"/>
  <c r="BXX15" i="7" s="1"/>
  <c r="BXZ15" i="7" s="1"/>
  <c r="BYB15" i="7" s="1"/>
  <c r="BYD15" i="7" s="1"/>
  <c r="BYF15" i="7" s="1"/>
  <c r="BYH15" i="7" s="1"/>
  <c r="BYJ15" i="7" s="1"/>
  <c r="BYL15" i="7" s="1"/>
  <c r="BYN15" i="7" s="1"/>
  <c r="BYP15" i="7" s="1"/>
  <c r="BYR15" i="7" s="1"/>
  <c r="BYT15" i="7" s="1"/>
  <c r="BYV15" i="7" s="1"/>
  <c r="BYX15" i="7" s="1"/>
  <c r="BYZ15" i="7" s="1"/>
  <c r="BZB15" i="7" s="1"/>
  <c r="BZD15" i="7" s="1"/>
  <c r="BZF15" i="7" s="1"/>
  <c r="BZH15" i="7" s="1"/>
  <c r="BZJ15" i="7" s="1"/>
  <c r="BZL15" i="7" s="1"/>
  <c r="BZN15" i="7" s="1"/>
  <c r="BZP15" i="7" s="1"/>
  <c r="BZR15" i="7" s="1"/>
  <c r="BZT15" i="7" s="1"/>
  <c r="BZV15" i="7" s="1"/>
  <c r="BZX15" i="7" s="1"/>
  <c r="BZZ15" i="7" s="1"/>
  <c r="CAB15" i="7" s="1"/>
  <c r="CAD15" i="7" s="1"/>
  <c r="CAF15" i="7" s="1"/>
  <c r="CAH15" i="7" s="1"/>
  <c r="CAJ15" i="7" s="1"/>
  <c r="CAL15" i="7" s="1"/>
  <c r="CAN15" i="7" s="1"/>
  <c r="CAP15" i="7" s="1"/>
  <c r="CAR15" i="7" s="1"/>
  <c r="CAT15" i="7" s="1"/>
  <c r="CAV15" i="7" s="1"/>
  <c r="CAX15" i="7" s="1"/>
  <c r="CAZ15" i="7" s="1"/>
  <c r="CBB15" i="7" s="1"/>
  <c r="CBD15" i="7" s="1"/>
  <c r="CBF15" i="7" s="1"/>
  <c r="CBH15" i="7" s="1"/>
  <c r="CBJ15" i="7" s="1"/>
  <c r="CBL15" i="7" s="1"/>
  <c r="CBN15" i="7" s="1"/>
  <c r="CBP15" i="7" s="1"/>
  <c r="CBR15" i="7" s="1"/>
  <c r="CBT15" i="7" s="1"/>
  <c r="CBV15" i="7" s="1"/>
  <c r="CBX15" i="7" s="1"/>
  <c r="CBZ15" i="7" s="1"/>
  <c r="CCB15" i="7" s="1"/>
  <c r="CCD15" i="7" s="1"/>
  <c r="CCF15" i="7" s="1"/>
  <c r="CCH15" i="7" s="1"/>
  <c r="CCJ15" i="7" s="1"/>
  <c r="CCL15" i="7" s="1"/>
  <c r="CCN15" i="7" s="1"/>
  <c r="CCP15" i="7" s="1"/>
  <c r="CCR15" i="7" s="1"/>
  <c r="CCT15" i="7" s="1"/>
  <c r="CCV15" i="7" s="1"/>
  <c r="CCX15" i="7" s="1"/>
  <c r="CCZ15" i="7" s="1"/>
  <c r="CDB15" i="7" s="1"/>
  <c r="CDD15" i="7" s="1"/>
  <c r="CDF15" i="7" s="1"/>
  <c r="CDH15" i="7" s="1"/>
  <c r="CDJ15" i="7" s="1"/>
  <c r="CDL15" i="7" s="1"/>
  <c r="CDN15" i="7" s="1"/>
  <c r="CDP15" i="7" s="1"/>
  <c r="CDR15" i="7" s="1"/>
  <c r="CDT15" i="7" s="1"/>
  <c r="CDV15" i="7" s="1"/>
  <c r="CDX15" i="7" s="1"/>
  <c r="CDZ15" i="7" s="1"/>
  <c r="CEB15" i="7" s="1"/>
  <c r="CED15" i="7" s="1"/>
  <c r="CEF15" i="7" s="1"/>
  <c r="CEH15" i="7" s="1"/>
  <c r="CEJ15" i="7" s="1"/>
  <c r="CEL15" i="7" s="1"/>
  <c r="CEN15" i="7" s="1"/>
  <c r="CEP15" i="7" s="1"/>
  <c r="CER15" i="7" s="1"/>
  <c r="CET15" i="7" s="1"/>
  <c r="CEV15" i="7" s="1"/>
  <c r="CEX15" i="7" s="1"/>
  <c r="CEZ15" i="7" s="1"/>
  <c r="CFB15" i="7" s="1"/>
  <c r="CFD15" i="7" s="1"/>
  <c r="CFF15" i="7" s="1"/>
  <c r="CFH15" i="7" s="1"/>
  <c r="CFJ15" i="7" s="1"/>
  <c r="CFL15" i="7" s="1"/>
  <c r="CFN15" i="7" s="1"/>
  <c r="CFP15" i="7" s="1"/>
  <c r="CFR15" i="7" s="1"/>
  <c r="CFT15" i="7" s="1"/>
  <c r="CFV15" i="7" s="1"/>
  <c r="CFX15" i="7" s="1"/>
  <c r="CFZ15" i="7" s="1"/>
  <c r="CGB15" i="7" s="1"/>
  <c r="CGD15" i="7" s="1"/>
  <c r="CGF15" i="7" s="1"/>
  <c r="CGH15" i="7" s="1"/>
  <c r="CGJ15" i="7" s="1"/>
  <c r="CGL15" i="7" s="1"/>
  <c r="CGN15" i="7" s="1"/>
  <c r="CGP15" i="7" s="1"/>
  <c r="CGR15" i="7" s="1"/>
  <c r="CGT15" i="7" s="1"/>
  <c r="CGV15" i="7" s="1"/>
  <c r="CGX15" i="7" s="1"/>
  <c r="CGZ15" i="7" s="1"/>
  <c r="CHB15" i="7" s="1"/>
  <c r="CHD15" i="7" s="1"/>
  <c r="CHF15" i="7" s="1"/>
  <c r="CHH15" i="7" s="1"/>
  <c r="CHJ15" i="7" s="1"/>
  <c r="CHL15" i="7" s="1"/>
  <c r="CHN15" i="7" s="1"/>
  <c r="CHP15" i="7" s="1"/>
  <c r="CHR15" i="7" s="1"/>
  <c r="CHT15" i="7" s="1"/>
  <c r="CHV15" i="7" s="1"/>
  <c r="CHX15" i="7" s="1"/>
  <c r="CHZ15" i="7" s="1"/>
  <c r="CIB15" i="7" s="1"/>
  <c r="CID15" i="7" s="1"/>
  <c r="CIF15" i="7" s="1"/>
  <c r="CIH15" i="7" s="1"/>
  <c r="CIJ15" i="7" s="1"/>
  <c r="CIL15" i="7" s="1"/>
  <c r="CIN15" i="7" s="1"/>
  <c r="CIP15" i="7" s="1"/>
  <c r="CIR15" i="7" s="1"/>
  <c r="CIT15" i="7" s="1"/>
  <c r="CIV15" i="7" s="1"/>
  <c r="CIX15" i="7" s="1"/>
  <c r="CIZ15" i="7" s="1"/>
  <c r="CJB15" i="7" s="1"/>
  <c r="CJD15" i="7" s="1"/>
  <c r="CJF15" i="7" s="1"/>
  <c r="CJH15" i="7" s="1"/>
  <c r="CJJ15" i="7" s="1"/>
  <c r="CJL15" i="7" s="1"/>
  <c r="CJN15" i="7" s="1"/>
  <c r="CJP15" i="7" s="1"/>
  <c r="CJR15" i="7" s="1"/>
  <c r="CJT15" i="7" s="1"/>
  <c r="CJV15" i="7" s="1"/>
  <c r="CJX15" i="7" s="1"/>
  <c r="CJZ15" i="7" s="1"/>
  <c r="CKB15" i="7" s="1"/>
  <c r="CKD15" i="7" s="1"/>
  <c r="CKF15" i="7" s="1"/>
  <c r="CKH15" i="7" s="1"/>
  <c r="CKJ15" i="7" s="1"/>
  <c r="CKL15" i="7" s="1"/>
  <c r="CKN15" i="7" s="1"/>
  <c r="CKP15" i="7" s="1"/>
  <c r="CKR15" i="7" s="1"/>
  <c r="CKT15" i="7" s="1"/>
  <c r="CKV15" i="7" s="1"/>
  <c r="CKX15" i="7" s="1"/>
  <c r="CKZ15" i="7" s="1"/>
  <c r="CLB15" i="7" s="1"/>
  <c r="CLD15" i="7" s="1"/>
  <c r="CLF15" i="7" s="1"/>
  <c r="CLH15" i="7" s="1"/>
  <c r="CLJ15" i="7" s="1"/>
  <c r="CLL15" i="7" s="1"/>
  <c r="CLN15" i="7" s="1"/>
  <c r="CLP15" i="7" s="1"/>
  <c r="CLR15" i="7" s="1"/>
  <c r="CLT15" i="7" s="1"/>
  <c r="CLV15" i="7" s="1"/>
  <c r="CLX15" i="7" s="1"/>
  <c r="CLZ15" i="7" s="1"/>
  <c r="CMB15" i="7" s="1"/>
  <c r="CMD15" i="7" s="1"/>
  <c r="CMF15" i="7" s="1"/>
  <c r="CMH15" i="7" s="1"/>
  <c r="CMJ15" i="7" s="1"/>
  <c r="CML15" i="7" s="1"/>
  <c r="CMN15" i="7" s="1"/>
  <c r="CMP15" i="7" s="1"/>
  <c r="CMR15" i="7" s="1"/>
  <c r="CMT15" i="7" s="1"/>
  <c r="CMV15" i="7" s="1"/>
  <c r="CMX15" i="7" s="1"/>
  <c r="CMZ15" i="7" s="1"/>
  <c r="CNB15" i="7" s="1"/>
  <c r="CND15" i="7" s="1"/>
  <c r="CNF15" i="7" s="1"/>
  <c r="CNH15" i="7" s="1"/>
  <c r="CNJ15" i="7" s="1"/>
  <c r="CNL15" i="7" s="1"/>
  <c r="CNN15" i="7" s="1"/>
  <c r="CNP15" i="7" s="1"/>
  <c r="CNR15" i="7" s="1"/>
  <c r="CNT15" i="7" s="1"/>
  <c r="CNV15" i="7" s="1"/>
  <c r="CNX15" i="7" s="1"/>
  <c r="CNZ15" i="7" s="1"/>
  <c r="COB15" i="7" s="1"/>
  <c r="COD15" i="7" s="1"/>
  <c r="COF15" i="7" s="1"/>
  <c r="COH15" i="7" s="1"/>
  <c r="COJ15" i="7" s="1"/>
  <c r="COL15" i="7" s="1"/>
  <c r="CON15" i="7" s="1"/>
  <c r="COP15" i="7" s="1"/>
  <c r="COR15" i="7" s="1"/>
  <c r="COT15" i="7" s="1"/>
  <c r="COV15" i="7" s="1"/>
  <c r="COX15" i="7" s="1"/>
  <c r="COZ15" i="7" s="1"/>
  <c r="CPB15" i="7" s="1"/>
  <c r="CPD15" i="7" s="1"/>
  <c r="CPF15" i="7" s="1"/>
  <c r="CPH15" i="7" s="1"/>
  <c r="CPJ15" i="7" s="1"/>
  <c r="CPL15" i="7" s="1"/>
  <c r="CPN15" i="7" s="1"/>
  <c r="CPP15" i="7" s="1"/>
  <c r="CPR15" i="7" s="1"/>
  <c r="CPT15" i="7" s="1"/>
  <c r="CPV15" i="7" s="1"/>
  <c r="CPX15" i="7" s="1"/>
  <c r="CPZ15" i="7" s="1"/>
  <c r="CQB15" i="7" s="1"/>
  <c r="CQD15" i="7" s="1"/>
  <c r="CQF15" i="7" s="1"/>
  <c r="CQH15" i="7" s="1"/>
  <c r="CQJ15" i="7" s="1"/>
  <c r="CQL15" i="7" s="1"/>
  <c r="CQN15" i="7" s="1"/>
  <c r="CQP15" i="7" s="1"/>
  <c r="CQR15" i="7" s="1"/>
  <c r="CQT15" i="7" s="1"/>
  <c r="CQV15" i="7" s="1"/>
  <c r="CQX15" i="7" s="1"/>
  <c r="CQZ15" i="7" s="1"/>
  <c r="CRB15" i="7" s="1"/>
  <c r="CRD15" i="7" s="1"/>
  <c r="CRF15" i="7" s="1"/>
  <c r="CRH15" i="7" s="1"/>
  <c r="CRJ15" i="7" s="1"/>
  <c r="CRL15" i="7" s="1"/>
  <c r="CRN15" i="7" s="1"/>
  <c r="CRP15" i="7" s="1"/>
  <c r="CRR15" i="7" s="1"/>
  <c r="CRT15" i="7" s="1"/>
  <c r="CRV15" i="7" s="1"/>
  <c r="CRX15" i="7" s="1"/>
  <c r="CRZ15" i="7" s="1"/>
  <c r="CSB15" i="7" s="1"/>
  <c r="CSD15" i="7" s="1"/>
  <c r="CSF15" i="7" s="1"/>
  <c r="CSH15" i="7" s="1"/>
  <c r="CSJ15" i="7" s="1"/>
  <c r="CSL15" i="7" s="1"/>
  <c r="CSN15" i="7" s="1"/>
  <c r="CSP15" i="7" s="1"/>
  <c r="CSR15" i="7" s="1"/>
  <c r="CST15" i="7" s="1"/>
  <c r="CSV15" i="7" s="1"/>
  <c r="CSX15" i="7" s="1"/>
  <c r="CSZ15" i="7" s="1"/>
  <c r="CTB15" i="7" s="1"/>
  <c r="CTD15" i="7" s="1"/>
  <c r="CTF15" i="7" s="1"/>
  <c r="CTH15" i="7" s="1"/>
  <c r="CTJ15" i="7" s="1"/>
  <c r="CTL15" i="7" s="1"/>
  <c r="CTN15" i="7" s="1"/>
  <c r="CTP15" i="7" s="1"/>
  <c r="CTR15" i="7" s="1"/>
  <c r="CTT15" i="7" s="1"/>
  <c r="CTV15" i="7" s="1"/>
  <c r="CTX15" i="7" s="1"/>
  <c r="CTZ15" i="7" s="1"/>
  <c r="CUB15" i="7" s="1"/>
  <c r="CUD15" i="7" s="1"/>
  <c r="CUF15" i="7" s="1"/>
  <c r="CUH15" i="7" s="1"/>
  <c r="CUJ15" i="7" s="1"/>
  <c r="CUL15" i="7" s="1"/>
  <c r="CUN15" i="7" s="1"/>
  <c r="CUP15" i="7" s="1"/>
  <c r="CUR15" i="7" s="1"/>
  <c r="CUT15" i="7" s="1"/>
  <c r="CUV15" i="7" s="1"/>
  <c r="CUX15" i="7" s="1"/>
  <c r="CUZ15" i="7" s="1"/>
  <c r="CVB15" i="7" s="1"/>
  <c r="CVD15" i="7" s="1"/>
  <c r="CVF15" i="7" s="1"/>
  <c r="CVH15" i="7" s="1"/>
  <c r="CVJ15" i="7" s="1"/>
  <c r="CVL15" i="7" s="1"/>
  <c r="CVN15" i="7" s="1"/>
  <c r="CVP15" i="7" s="1"/>
  <c r="CVR15" i="7" s="1"/>
  <c r="CVT15" i="7" s="1"/>
  <c r="CVV15" i="7" s="1"/>
  <c r="CVX15" i="7" s="1"/>
  <c r="CVZ15" i="7" s="1"/>
  <c r="CWB15" i="7" s="1"/>
  <c r="CWD15" i="7" s="1"/>
  <c r="CWF15" i="7" s="1"/>
  <c r="CWH15" i="7" s="1"/>
  <c r="CWJ15" i="7" s="1"/>
  <c r="CWL15" i="7" s="1"/>
  <c r="CWN15" i="7" s="1"/>
  <c r="CWP15" i="7" s="1"/>
  <c r="CWR15" i="7" s="1"/>
  <c r="CWT15" i="7" s="1"/>
  <c r="CWV15" i="7" s="1"/>
  <c r="CWX15" i="7" s="1"/>
  <c r="CWZ15" i="7" s="1"/>
  <c r="CXB15" i="7" s="1"/>
  <c r="CXD15" i="7" s="1"/>
  <c r="CXF15" i="7" s="1"/>
  <c r="CXH15" i="7" s="1"/>
  <c r="CXJ15" i="7" s="1"/>
  <c r="CXL15" i="7" s="1"/>
  <c r="CXN15" i="7" s="1"/>
  <c r="CXP15" i="7" s="1"/>
  <c r="CXR15" i="7" s="1"/>
  <c r="CXT15" i="7" s="1"/>
  <c r="CXV15" i="7" s="1"/>
  <c r="CXX15" i="7" s="1"/>
  <c r="CXZ15" i="7" s="1"/>
  <c r="CYB15" i="7" s="1"/>
  <c r="CYD15" i="7" s="1"/>
  <c r="CYF15" i="7" s="1"/>
  <c r="CYH15" i="7" s="1"/>
  <c r="CYJ15" i="7" s="1"/>
  <c r="CYL15" i="7" s="1"/>
  <c r="CYN15" i="7" s="1"/>
  <c r="CYP15" i="7" s="1"/>
  <c r="CYR15" i="7" s="1"/>
  <c r="CYT15" i="7" s="1"/>
  <c r="CYV15" i="7" s="1"/>
  <c r="CYX15" i="7" s="1"/>
  <c r="CYZ15" i="7" s="1"/>
  <c r="CZB15" i="7" s="1"/>
  <c r="CZD15" i="7" s="1"/>
  <c r="CZF15" i="7" s="1"/>
  <c r="CZH15" i="7" s="1"/>
  <c r="CZJ15" i="7" s="1"/>
  <c r="CZL15" i="7" s="1"/>
  <c r="CZN15" i="7" s="1"/>
  <c r="CZP15" i="7" s="1"/>
  <c r="CZR15" i="7" s="1"/>
  <c r="CZT15" i="7" s="1"/>
  <c r="CZV15" i="7" s="1"/>
  <c r="CZX15" i="7" s="1"/>
  <c r="CZZ15" i="7" s="1"/>
  <c r="DAB15" i="7" s="1"/>
  <c r="DAD15" i="7" s="1"/>
  <c r="DAF15" i="7" s="1"/>
  <c r="DAH15" i="7" s="1"/>
  <c r="DAJ15" i="7" s="1"/>
  <c r="DAL15" i="7" s="1"/>
  <c r="DAN15" i="7" s="1"/>
  <c r="DAP15" i="7" s="1"/>
  <c r="DAR15" i="7" s="1"/>
  <c r="DAT15" i="7" s="1"/>
  <c r="DAV15" i="7" s="1"/>
  <c r="DAX15" i="7" s="1"/>
  <c r="DAZ15" i="7" s="1"/>
  <c r="DBB15" i="7" s="1"/>
  <c r="DBD15" i="7" s="1"/>
  <c r="DBF15" i="7" s="1"/>
  <c r="DBH15" i="7" s="1"/>
  <c r="DBJ15" i="7" s="1"/>
  <c r="DBL15" i="7" s="1"/>
  <c r="DBN15" i="7" s="1"/>
  <c r="DBP15" i="7" s="1"/>
  <c r="DBR15" i="7" s="1"/>
  <c r="DBT15" i="7" s="1"/>
  <c r="DBV15" i="7" s="1"/>
  <c r="DBX15" i="7" s="1"/>
  <c r="DBZ15" i="7" s="1"/>
  <c r="DCB15" i="7" s="1"/>
  <c r="DCD15" i="7" s="1"/>
  <c r="DCF15" i="7" s="1"/>
  <c r="DCH15" i="7" s="1"/>
  <c r="DCJ15" i="7" s="1"/>
  <c r="DCL15" i="7" s="1"/>
  <c r="DCN15" i="7" s="1"/>
  <c r="DCP15" i="7" s="1"/>
  <c r="DCR15" i="7" s="1"/>
  <c r="DCT15" i="7" s="1"/>
  <c r="DCV15" i="7" s="1"/>
  <c r="DCX15" i="7" s="1"/>
  <c r="DCZ15" i="7" s="1"/>
  <c r="DDB15" i="7" s="1"/>
  <c r="DDD15" i="7" s="1"/>
  <c r="DDF15" i="7" s="1"/>
  <c r="DDH15" i="7" s="1"/>
  <c r="DDJ15" i="7" s="1"/>
  <c r="DDL15" i="7" s="1"/>
  <c r="DDN15" i="7" s="1"/>
  <c r="DDP15" i="7" s="1"/>
  <c r="DDR15" i="7" s="1"/>
  <c r="DDT15" i="7" s="1"/>
  <c r="DDV15" i="7" s="1"/>
  <c r="DDX15" i="7" s="1"/>
  <c r="DDZ15" i="7" s="1"/>
  <c r="DEB15" i="7" s="1"/>
  <c r="DED15" i="7" s="1"/>
  <c r="DEF15" i="7" s="1"/>
  <c r="DEH15" i="7" s="1"/>
  <c r="DEJ15" i="7" s="1"/>
  <c r="DEL15" i="7" s="1"/>
  <c r="DEN15" i="7" s="1"/>
  <c r="DEP15" i="7" s="1"/>
  <c r="DER15" i="7" s="1"/>
  <c r="DET15" i="7" s="1"/>
  <c r="DEV15" i="7" s="1"/>
  <c r="DEX15" i="7" s="1"/>
  <c r="DEZ15" i="7" s="1"/>
  <c r="DFB15" i="7" s="1"/>
  <c r="DFD15" i="7" s="1"/>
  <c r="DFF15" i="7" s="1"/>
  <c r="DFH15" i="7" s="1"/>
  <c r="DFJ15" i="7" s="1"/>
  <c r="DFL15" i="7" s="1"/>
  <c r="DFN15" i="7" s="1"/>
  <c r="DFP15" i="7" s="1"/>
  <c r="DFR15" i="7" s="1"/>
  <c r="DFT15" i="7" s="1"/>
  <c r="DFV15" i="7" s="1"/>
  <c r="DFX15" i="7" s="1"/>
  <c r="DFZ15" i="7" s="1"/>
  <c r="DGB15" i="7" s="1"/>
  <c r="DGD15" i="7" s="1"/>
  <c r="DGF15" i="7" s="1"/>
  <c r="DGH15" i="7" s="1"/>
  <c r="DGJ15" i="7" s="1"/>
  <c r="DGL15" i="7" s="1"/>
  <c r="DGN15" i="7" s="1"/>
  <c r="DGP15" i="7" s="1"/>
  <c r="DGR15" i="7" s="1"/>
  <c r="DGT15" i="7" s="1"/>
  <c r="DGV15" i="7" s="1"/>
  <c r="DGX15" i="7" s="1"/>
  <c r="DGZ15" i="7" s="1"/>
  <c r="DHB15" i="7" s="1"/>
  <c r="DHD15" i="7" s="1"/>
  <c r="DHF15" i="7" s="1"/>
  <c r="DHH15" i="7" s="1"/>
  <c r="DHJ15" i="7" s="1"/>
  <c r="DHL15" i="7" s="1"/>
  <c r="DHN15" i="7" s="1"/>
  <c r="DHP15" i="7" s="1"/>
  <c r="DHR15" i="7" s="1"/>
  <c r="DHT15" i="7" s="1"/>
  <c r="DHV15" i="7" s="1"/>
  <c r="DHX15" i="7" s="1"/>
  <c r="DHZ15" i="7" s="1"/>
  <c r="DIB15" i="7" s="1"/>
  <c r="DID15" i="7" s="1"/>
  <c r="DIF15" i="7" s="1"/>
  <c r="DIH15" i="7" s="1"/>
  <c r="DIJ15" i="7" s="1"/>
  <c r="DIL15" i="7" s="1"/>
  <c r="DIN15" i="7" s="1"/>
  <c r="DIP15" i="7" s="1"/>
  <c r="DIR15" i="7" s="1"/>
  <c r="DIT15" i="7" s="1"/>
  <c r="DIV15" i="7" s="1"/>
  <c r="DIX15" i="7" s="1"/>
  <c r="DIZ15" i="7" s="1"/>
  <c r="DJB15" i="7" s="1"/>
  <c r="DJD15" i="7" s="1"/>
  <c r="DJF15" i="7" s="1"/>
  <c r="DJH15" i="7" s="1"/>
  <c r="DJJ15" i="7" s="1"/>
  <c r="DJL15" i="7" s="1"/>
  <c r="DJN15" i="7" s="1"/>
  <c r="DJP15" i="7" s="1"/>
  <c r="DJR15" i="7" s="1"/>
  <c r="DJT15" i="7" s="1"/>
  <c r="DJV15" i="7" s="1"/>
  <c r="DJX15" i="7" s="1"/>
  <c r="DJZ15" i="7" s="1"/>
  <c r="DKB15" i="7" s="1"/>
  <c r="DKD15" i="7" s="1"/>
  <c r="DKF15" i="7" s="1"/>
  <c r="DKH15" i="7" s="1"/>
  <c r="DKJ15" i="7" s="1"/>
  <c r="DKL15" i="7" s="1"/>
  <c r="DKN15" i="7" s="1"/>
  <c r="DKP15" i="7" s="1"/>
  <c r="DKR15" i="7" s="1"/>
  <c r="DKT15" i="7" s="1"/>
  <c r="DKV15" i="7" s="1"/>
  <c r="DKX15" i="7" s="1"/>
  <c r="DKZ15" i="7" s="1"/>
  <c r="DLB15" i="7" s="1"/>
  <c r="DLD15" i="7" s="1"/>
  <c r="DLF15" i="7" s="1"/>
  <c r="DLH15" i="7" s="1"/>
  <c r="DLJ15" i="7" s="1"/>
  <c r="DLL15" i="7" s="1"/>
  <c r="DLN15" i="7" s="1"/>
  <c r="DLP15" i="7" s="1"/>
  <c r="DLR15" i="7" s="1"/>
  <c r="DLT15" i="7" s="1"/>
  <c r="DLV15" i="7" s="1"/>
  <c r="DLX15" i="7" s="1"/>
  <c r="DLZ15" i="7" s="1"/>
  <c r="DMB15" i="7" s="1"/>
  <c r="DMD15" i="7" s="1"/>
  <c r="DMF15" i="7" s="1"/>
  <c r="DMH15" i="7" s="1"/>
  <c r="DMJ15" i="7" s="1"/>
  <c r="DML15" i="7" s="1"/>
  <c r="DMN15" i="7" s="1"/>
  <c r="DMP15" i="7" s="1"/>
  <c r="DMR15" i="7" s="1"/>
  <c r="DMT15" i="7" s="1"/>
  <c r="DMV15" i="7" s="1"/>
  <c r="DMX15" i="7" s="1"/>
  <c r="DMZ15" i="7" s="1"/>
  <c r="DNB15" i="7" s="1"/>
  <c r="DND15" i="7" s="1"/>
  <c r="DNF15" i="7" s="1"/>
  <c r="DNH15" i="7" s="1"/>
  <c r="DNJ15" i="7" s="1"/>
  <c r="DNL15" i="7" s="1"/>
  <c r="DNN15" i="7" s="1"/>
  <c r="DNP15" i="7" s="1"/>
  <c r="DNR15" i="7" s="1"/>
  <c r="DNT15" i="7" s="1"/>
  <c r="DNV15" i="7" s="1"/>
  <c r="DNX15" i="7" s="1"/>
  <c r="DNZ15" i="7" s="1"/>
  <c r="DOB15" i="7" s="1"/>
  <c r="DOD15" i="7" s="1"/>
  <c r="DOF15" i="7" s="1"/>
  <c r="DOH15" i="7" s="1"/>
  <c r="DOJ15" i="7" s="1"/>
  <c r="DOL15" i="7" s="1"/>
  <c r="DON15" i="7" s="1"/>
  <c r="DOP15" i="7" s="1"/>
  <c r="DOR15" i="7" s="1"/>
  <c r="DOT15" i="7" s="1"/>
  <c r="DOV15" i="7" s="1"/>
  <c r="DOX15" i="7" s="1"/>
  <c r="DOZ15" i="7" s="1"/>
  <c r="DPB15" i="7" s="1"/>
  <c r="DPD15" i="7" s="1"/>
  <c r="DPF15" i="7" s="1"/>
  <c r="DPH15" i="7" s="1"/>
  <c r="DPJ15" i="7" s="1"/>
  <c r="DPL15" i="7" s="1"/>
  <c r="DPN15" i="7" s="1"/>
  <c r="DPP15" i="7" s="1"/>
  <c r="DPR15" i="7" s="1"/>
  <c r="DPT15" i="7" s="1"/>
  <c r="DPV15" i="7" s="1"/>
  <c r="DPX15" i="7" s="1"/>
  <c r="DPZ15" i="7" s="1"/>
  <c r="DQB15" i="7" s="1"/>
  <c r="DQD15" i="7" s="1"/>
  <c r="DQF15" i="7" s="1"/>
  <c r="DQH15" i="7" s="1"/>
  <c r="DQJ15" i="7" s="1"/>
  <c r="DQL15" i="7" s="1"/>
  <c r="DQN15" i="7" s="1"/>
  <c r="DQP15" i="7" s="1"/>
  <c r="DQR15" i="7" s="1"/>
  <c r="DQT15" i="7" s="1"/>
  <c r="DQV15" i="7" s="1"/>
  <c r="DQX15" i="7" s="1"/>
  <c r="DQZ15" i="7" s="1"/>
  <c r="DRB15" i="7" s="1"/>
  <c r="DRD15" i="7" s="1"/>
  <c r="DRF15" i="7" s="1"/>
  <c r="DRH15" i="7" s="1"/>
  <c r="DRJ15" i="7" s="1"/>
  <c r="DRL15" i="7" s="1"/>
  <c r="DRN15" i="7" s="1"/>
  <c r="DRP15" i="7" s="1"/>
  <c r="DRR15" i="7" s="1"/>
  <c r="DRT15" i="7" s="1"/>
  <c r="DRV15" i="7" s="1"/>
  <c r="DRX15" i="7" s="1"/>
  <c r="DRZ15" i="7" s="1"/>
  <c r="DSB15" i="7" s="1"/>
  <c r="DSD15" i="7" s="1"/>
  <c r="DSF15" i="7" s="1"/>
  <c r="DSH15" i="7" s="1"/>
  <c r="DSJ15" i="7" s="1"/>
  <c r="DSL15" i="7" s="1"/>
  <c r="DSN15" i="7" s="1"/>
  <c r="DSP15" i="7" s="1"/>
  <c r="DSR15" i="7" s="1"/>
  <c r="DST15" i="7" s="1"/>
  <c r="DSV15" i="7" s="1"/>
  <c r="DSX15" i="7" s="1"/>
  <c r="DSZ15" i="7" s="1"/>
  <c r="DTB15" i="7" s="1"/>
  <c r="DTD15" i="7" s="1"/>
  <c r="DTF15" i="7" s="1"/>
  <c r="DTH15" i="7" s="1"/>
  <c r="DTJ15" i="7" s="1"/>
  <c r="DTL15" i="7" s="1"/>
  <c r="DTN15" i="7" s="1"/>
  <c r="DTP15" i="7" s="1"/>
  <c r="DTR15" i="7" s="1"/>
  <c r="DTT15" i="7" s="1"/>
  <c r="DTV15" i="7" s="1"/>
  <c r="DTX15" i="7" s="1"/>
  <c r="DTZ15" i="7" s="1"/>
  <c r="DUB15" i="7" s="1"/>
  <c r="DUD15" i="7" s="1"/>
  <c r="DUF15" i="7" s="1"/>
  <c r="DUH15" i="7" s="1"/>
  <c r="DUJ15" i="7" s="1"/>
  <c r="DUL15" i="7" s="1"/>
  <c r="DUN15" i="7" s="1"/>
  <c r="DUP15" i="7" s="1"/>
  <c r="DUR15" i="7" s="1"/>
  <c r="DUT15" i="7" s="1"/>
  <c r="DUV15" i="7" s="1"/>
  <c r="DUX15" i="7" s="1"/>
  <c r="DUZ15" i="7" s="1"/>
  <c r="DVB15" i="7" s="1"/>
  <c r="DVD15" i="7" s="1"/>
  <c r="DVF15" i="7" s="1"/>
  <c r="DVH15" i="7" s="1"/>
  <c r="DVJ15" i="7" s="1"/>
  <c r="DVL15" i="7" s="1"/>
  <c r="DVN15" i="7" s="1"/>
  <c r="DVP15" i="7" s="1"/>
  <c r="DVR15" i="7" s="1"/>
  <c r="DVT15" i="7" s="1"/>
  <c r="DVV15" i="7" s="1"/>
  <c r="DVX15" i="7" s="1"/>
  <c r="DVZ15" i="7" s="1"/>
  <c r="DWB15" i="7" s="1"/>
  <c r="DWD15" i="7" s="1"/>
  <c r="DWF15" i="7" s="1"/>
  <c r="DWH15" i="7" s="1"/>
  <c r="DWJ15" i="7" s="1"/>
  <c r="DWL15" i="7" s="1"/>
  <c r="DWN15" i="7" s="1"/>
  <c r="DWP15" i="7" s="1"/>
  <c r="DWR15" i="7" s="1"/>
  <c r="DWT15" i="7" s="1"/>
  <c r="DWV15" i="7" s="1"/>
  <c r="DWX15" i="7" s="1"/>
  <c r="DWZ15" i="7" s="1"/>
  <c r="DXB15" i="7" s="1"/>
  <c r="DXD15" i="7" s="1"/>
  <c r="DXF15" i="7" s="1"/>
  <c r="DXH15" i="7" s="1"/>
  <c r="DXJ15" i="7" s="1"/>
  <c r="DXL15" i="7" s="1"/>
  <c r="DXN15" i="7" s="1"/>
  <c r="DXP15" i="7" s="1"/>
  <c r="DXR15" i="7" s="1"/>
  <c r="DXT15" i="7" s="1"/>
  <c r="DXV15" i="7" s="1"/>
  <c r="DXX15" i="7" s="1"/>
  <c r="DXZ15" i="7" s="1"/>
  <c r="DYB15" i="7" s="1"/>
  <c r="DYD15" i="7" s="1"/>
  <c r="DYF15" i="7" s="1"/>
  <c r="DYH15" i="7" s="1"/>
  <c r="DYJ15" i="7" s="1"/>
  <c r="DYL15" i="7" s="1"/>
  <c r="DYN15" i="7" s="1"/>
  <c r="DYP15" i="7" s="1"/>
  <c r="DYR15" i="7" s="1"/>
  <c r="DYT15" i="7" s="1"/>
  <c r="DYV15" i="7" s="1"/>
  <c r="DYX15" i="7" s="1"/>
  <c r="DYZ15" i="7" s="1"/>
  <c r="DZB15" i="7" s="1"/>
  <c r="DZD15" i="7" s="1"/>
  <c r="DZF15" i="7" s="1"/>
  <c r="DZH15" i="7" s="1"/>
  <c r="DZJ15" i="7" s="1"/>
  <c r="DZL15" i="7" s="1"/>
  <c r="DZN15" i="7" s="1"/>
  <c r="DZP15" i="7" s="1"/>
  <c r="DZR15" i="7" s="1"/>
  <c r="DZT15" i="7" s="1"/>
  <c r="DZV15" i="7" s="1"/>
  <c r="DZX15" i="7" s="1"/>
  <c r="DZZ15" i="7" s="1"/>
  <c r="EAB15" i="7" s="1"/>
  <c r="EAD15" i="7" s="1"/>
  <c r="EAF15" i="7" s="1"/>
  <c r="EAH15" i="7" s="1"/>
  <c r="EAJ15" i="7" s="1"/>
  <c r="EAL15" i="7" s="1"/>
  <c r="EAN15" i="7" s="1"/>
  <c r="EAP15" i="7" s="1"/>
  <c r="EAR15" i="7" s="1"/>
  <c r="EAT15" i="7" s="1"/>
  <c r="EAV15" i="7" s="1"/>
  <c r="EAX15" i="7" s="1"/>
  <c r="EAZ15" i="7" s="1"/>
  <c r="EBB15" i="7" s="1"/>
  <c r="EBD15" i="7" s="1"/>
  <c r="EBF15" i="7" s="1"/>
  <c r="EBH15" i="7" s="1"/>
  <c r="EBJ15" i="7" s="1"/>
  <c r="EBL15" i="7" s="1"/>
  <c r="EBN15" i="7" s="1"/>
  <c r="EBP15" i="7" s="1"/>
  <c r="EBR15" i="7" s="1"/>
  <c r="EBT15" i="7" s="1"/>
  <c r="EBV15" i="7" s="1"/>
  <c r="EBX15" i="7" s="1"/>
  <c r="EBZ15" i="7" s="1"/>
  <c r="ECB15" i="7" s="1"/>
  <c r="ECD15" i="7" s="1"/>
  <c r="ECF15" i="7" s="1"/>
  <c r="ECH15" i="7" s="1"/>
  <c r="ECJ15" i="7" s="1"/>
  <c r="ECL15" i="7" s="1"/>
  <c r="ECN15" i="7" s="1"/>
  <c r="ECP15" i="7" s="1"/>
  <c r="ECR15" i="7" s="1"/>
  <c r="ECT15" i="7" s="1"/>
  <c r="ECV15" i="7" s="1"/>
  <c r="ECX15" i="7" s="1"/>
  <c r="ECZ15" i="7" s="1"/>
  <c r="EDB15" i="7" s="1"/>
  <c r="EDD15" i="7" s="1"/>
  <c r="EDF15" i="7" s="1"/>
  <c r="EDH15" i="7" s="1"/>
  <c r="EDJ15" i="7" s="1"/>
  <c r="EDL15" i="7" s="1"/>
  <c r="EDN15" i="7" s="1"/>
  <c r="EDP15" i="7" s="1"/>
  <c r="EDR15" i="7" s="1"/>
  <c r="EDT15" i="7" s="1"/>
  <c r="EDV15" i="7" s="1"/>
  <c r="EDX15" i="7" s="1"/>
  <c r="EDZ15" i="7" s="1"/>
  <c r="EEB15" i="7" s="1"/>
  <c r="EED15" i="7" s="1"/>
  <c r="EEF15" i="7" s="1"/>
  <c r="EEH15" i="7" s="1"/>
  <c r="EEJ15" i="7" s="1"/>
  <c r="EEL15" i="7" s="1"/>
  <c r="EEN15" i="7" s="1"/>
  <c r="EEP15" i="7" s="1"/>
  <c r="EER15" i="7" s="1"/>
  <c r="EET15" i="7" s="1"/>
  <c r="EEV15" i="7" s="1"/>
  <c r="EEX15" i="7" s="1"/>
  <c r="EEZ15" i="7" s="1"/>
  <c r="EFB15" i="7" s="1"/>
  <c r="EFD15" i="7" s="1"/>
  <c r="EFF15" i="7" s="1"/>
  <c r="EFH15" i="7" s="1"/>
  <c r="EFJ15" i="7" s="1"/>
  <c r="EFL15" i="7" s="1"/>
  <c r="EFN15" i="7" s="1"/>
  <c r="EFP15" i="7" s="1"/>
  <c r="EFR15" i="7" s="1"/>
  <c r="EFT15" i="7" s="1"/>
  <c r="EFV15" i="7" s="1"/>
  <c r="EFX15" i="7" s="1"/>
  <c r="EFZ15" i="7" s="1"/>
  <c r="EGB15" i="7" s="1"/>
  <c r="EGD15" i="7" s="1"/>
  <c r="EGF15" i="7" s="1"/>
  <c r="EGH15" i="7" s="1"/>
  <c r="EGJ15" i="7" s="1"/>
  <c r="EGL15" i="7" s="1"/>
  <c r="EGN15" i="7" s="1"/>
  <c r="EGP15" i="7" s="1"/>
  <c r="EGR15" i="7" s="1"/>
  <c r="EGT15" i="7" s="1"/>
  <c r="EGV15" i="7" s="1"/>
  <c r="EGX15" i="7" s="1"/>
  <c r="EGZ15" i="7" s="1"/>
  <c r="EHB15" i="7" s="1"/>
  <c r="EHD15" i="7" s="1"/>
  <c r="EHF15" i="7" s="1"/>
  <c r="EHH15" i="7" s="1"/>
  <c r="EHJ15" i="7" s="1"/>
  <c r="EHL15" i="7" s="1"/>
  <c r="EHN15" i="7" s="1"/>
  <c r="EHP15" i="7" s="1"/>
  <c r="EHR15" i="7" s="1"/>
  <c r="EHT15" i="7" s="1"/>
  <c r="EHV15" i="7" s="1"/>
  <c r="EHX15" i="7" s="1"/>
  <c r="EHZ15" i="7" s="1"/>
  <c r="EIB15" i="7" s="1"/>
  <c r="EID15" i="7" s="1"/>
  <c r="EIF15" i="7" s="1"/>
  <c r="EIH15" i="7" s="1"/>
  <c r="EIJ15" i="7" s="1"/>
  <c r="EIL15" i="7" s="1"/>
  <c r="EIN15" i="7" s="1"/>
  <c r="EIP15" i="7" s="1"/>
  <c r="EIR15" i="7" s="1"/>
  <c r="EIT15" i="7" s="1"/>
  <c r="EIV15" i="7" s="1"/>
  <c r="EIX15" i="7" s="1"/>
  <c r="EIZ15" i="7" s="1"/>
  <c r="EJB15" i="7" s="1"/>
  <c r="EJD15" i="7" s="1"/>
  <c r="EJF15" i="7" s="1"/>
  <c r="EJH15" i="7" s="1"/>
  <c r="EJJ15" i="7" s="1"/>
  <c r="EJL15" i="7" s="1"/>
  <c r="EJN15" i="7" s="1"/>
  <c r="EJP15" i="7" s="1"/>
  <c r="EJR15" i="7" s="1"/>
  <c r="EJT15" i="7" s="1"/>
  <c r="EJV15" i="7" s="1"/>
  <c r="EJX15" i="7" s="1"/>
  <c r="EJZ15" i="7" s="1"/>
  <c r="EKB15" i="7" s="1"/>
  <c r="EKD15" i="7" s="1"/>
  <c r="EKF15" i="7" s="1"/>
  <c r="EKH15" i="7" s="1"/>
  <c r="EKJ15" i="7" s="1"/>
  <c r="EKL15" i="7" s="1"/>
  <c r="EKN15" i="7" s="1"/>
  <c r="EKP15" i="7" s="1"/>
  <c r="EKR15" i="7" s="1"/>
  <c r="EKT15" i="7" s="1"/>
  <c r="EKV15" i="7" s="1"/>
  <c r="EKX15" i="7" s="1"/>
  <c r="EKZ15" i="7" s="1"/>
  <c r="ELB15" i="7" s="1"/>
  <c r="ELD15" i="7" s="1"/>
  <c r="ELF15" i="7" s="1"/>
  <c r="ELH15" i="7" s="1"/>
  <c r="ELJ15" i="7" s="1"/>
  <c r="ELL15" i="7" s="1"/>
  <c r="ELN15" i="7" s="1"/>
  <c r="ELP15" i="7" s="1"/>
  <c r="ELR15" i="7" s="1"/>
  <c r="ELT15" i="7" s="1"/>
  <c r="ELV15" i="7" s="1"/>
  <c r="ELX15" i="7" s="1"/>
  <c r="ELZ15" i="7" s="1"/>
  <c r="EMB15" i="7" s="1"/>
  <c r="EMD15" i="7" s="1"/>
  <c r="EMF15" i="7" s="1"/>
  <c r="EMH15" i="7" s="1"/>
  <c r="EMJ15" i="7" s="1"/>
  <c r="EML15" i="7" s="1"/>
  <c r="EMN15" i="7" s="1"/>
  <c r="EMP15" i="7" s="1"/>
  <c r="EMR15" i="7" s="1"/>
  <c r="EMT15" i="7" s="1"/>
  <c r="EMV15" i="7" s="1"/>
  <c r="EMX15" i="7" s="1"/>
  <c r="EMZ15" i="7" s="1"/>
  <c r="ENB15" i="7" s="1"/>
  <c r="END15" i="7" s="1"/>
  <c r="ENF15" i="7" s="1"/>
  <c r="ENH15" i="7" s="1"/>
  <c r="ENJ15" i="7" s="1"/>
  <c r="ENL15" i="7" s="1"/>
  <c r="ENN15" i="7" s="1"/>
  <c r="ENP15" i="7" s="1"/>
  <c r="ENR15" i="7" s="1"/>
  <c r="ENT15" i="7" s="1"/>
  <c r="ENV15" i="7" s="1"/>
  <c r="ENX15" i="7" s="1"/>
  <c r="ENZ15" i="7" s="1"/>
  <c r="EOB15" i="7" s="1"/>
  <c r="EOD15" i="7" s="1"/>
  <c r="EOF15" i="7" s="1"/>
  <c r="EOH15" i="7" s="1"/>
  <c r="EOJ15" i="7" s="1"/>
  <c r="EOL15" i="7" s="1"/>
  <c r="EON15" i="7" s="1"/>
  <c r="EOP15" i="7" s="1"/>
  <c r="EOR15" i="7" s="1"/>
  <c r="EOT15" i="7" s="1"/>
  <c r="EOV15" i="7" s="1"/>
  <c r="EOX15" i="7" s="1"/>
  <c r="EOZ15" i="7" s="1"/>
  <c r="EPB15" i="7" s="1"/>
  <c r="EPD15" i="7" s="1"/>
  <c r="EPF15" i="7" s="1"/>
  <c r="EPH15" i="7" s="1"/>
  <c r="EPJ15" i="7" s="1"/>
  <c r="EPL15" i="7" s="1"/>
  <c r="EPN15" i="7" s="1"/>
  <c r="EPP15" i="7" s="1"/>
  <c r="EPR15" i="7" s="1"/>
  <c r="EPT15" i="7" s="1"/>
  <c r="EPV15" i="7" s="1"/>
  <c r="EPX15" i="7" s="1"/>
  <c r="EPZ15" i="7" s="1"/>
  <c r="EQB15" i="7" s="1"/>
  <c r="EQD15" i="7" s="1"/>
  <c r="EQF15" i="7" s="1"/>
  <c r="EQH15" i="7" s="1"/>
  <c r="EQJ15" i="7" s="1"/>
  <c r="EQL15" i="7" s="1"/>
  <c r="EQN15" i="7" s="1"/>
  <c r="EQP15" i="7" s="1"/>
  <c r="EQR15" i="7" s="1"/>
  <c r="EQT15" i="7" s="1"/>
  <c r="EQV15" i="7" s="1"/>
  <c r="EQX15" i="7" s="1"/>
  <c r="EQZ15" i="7" s="1"/>
  <c r="ERB15" i="7" s="1"/>
  <c r="ERD15" i="7" s="1"/>
  <c r="ERF15" i="7" s="1"/>
  <c r="ERH15" i="7" s="1"/>
  <c r="ERJ15" i="7" s="1"/>
  <c r="ERL15" i="7" s="1"/>
  <c r="ERN15" i="7" s="1"/>
  <c r="ERP15" i="7" s="1"/>
  <c r="ERR15" i="7" s="1"/>
  <c r="ERT15" i="7" s="1"/>
  <c r="ERV15" i="7" s="1"/>
  <c r="ERX15" i="7" s="1"/>
  <c r="ERZ15" i="7" s="1"/>
  <c r="ESB15" i="7" s="1"/>
  <c r="ESD15" i="7" s="1"/>
  <c r="ESF15" i="7" s="1"/>
  <c r="ESH15" i="7" s="1"/>
  <c r="ESJ15" i="7" s="1"/>
  <c r="ESL15" i="7" s="1"/>
  <c r="ESN15" i="7" s="1"/>
  <c r="ESP15" i="7" s="1"/>
  <c r="ESR15" i="7" s="1"/>
  <c r="EST15" i="7" s="1"/>
  <c r="ESV15" i="7" s="1"/>
  <c r="ESX15" i="7" s="1"/>
  <c r="ESZ15" i="7" s="1"/>
  <c r="ETB15" i="7" s="1"/>
  <c r="ETD15" i="7" s="1"/>
  <c r="ETF15" i="7" s="1"/>
  <c r="ETH15" i="7" s="1"/>
  <c r="ETJ15" i="7" s="1"/>
  <c r="ETL15" i="7" s="1"/>
  <c r="ETN15" i="7" s="1"/>
  <c r="ETP15" i="7" s="1"/>
  <c r="ETR15" i="7" s="1"/>
  <c r="ETT15" i="7" s="1"/>
  <c r="ETV15" i="7" s="1"/>
  <c r="ETX15" i="7" s="1"/>
  <c r="ETZ15" i="7" s="1"/>
  <c r="EUB15" i="7" s="1"/>
  <c r="EUD15" i="7" s="1"/>
  <c r="EUF15" i="7" s="1"/>
  <c r="EUH15" i="7" s="1"/>
  <c r="EUJ15" i="7" s="1"/>
  <c r="EUL15" i="7" s="1"/>
  <c r="EUN15" i="7" s="1"/>
  <c r="EUP15" i="7" s="1"/>
  <c r="EUR15" i="7" s="1"/>
  <c r="EUT15" i="7" s="1"/>
  <c r="EUV15" i="7" s="1"/>
  <c r="EUX15" i="7" s="1"/>
  <c r="EUZ15" i="7" s="1"/>
  <c r="EVB15" i="7" s="1"/>
  <c r="EVD15" i="7" s="1"/>
  <c r="EVF15" i="7" s="1"/>
  <c r="EVH15" i="7" s="1"/>
  <c r="EVJ15" i="7" s="1"/>
  <c r="EVL15" i="7" s="1"/>
  <c r="EVN15" i="7" s="1"/>
  <c r="EVP15" i="7" s="1"/>
  <c r="EVR15" i="7" s="1"/>
  <c r="EVT15" i="7" s="1"/>
  <c r="EVV15" i="7" s="1"/>
  <c r="EVX15" i="7" s="1"/>
  <c r="EVZ15" i="7" s="1"/>
  <c r="EWB15" i="7" s="1"/>
  <c r="EWD15" i="7" s="1"/>
  <c r="EWF15" i="7" s="1"/>
  <c r="EWH15" i="7" s="1"/>
  <c r="EWJ15" i="7" s="1"/>
  <c r="EWL15" i="7" s="1"/>
  <c r="EWN15" i="7" s="1"/>
  <c r="EWP15" i="7" s="1"/>
  <c r="EWR15" i="7" s="1"/>
  <c r="EWT15" i="7" s="1"/>
  <c r="EWV15" i="7" s="1"/>
  <c r="EWX15" i="7" s="1"/>
  <c r="EWZ15" i="7" s="1"/>
  <c r="EXB15" i="7" s="1"/>
  <c r="EXD15" i="7" s="1"/>
  <c r="EXF15" i="7" s="1"/>
  <c r="EXH15" i="7" s="1"/>
  <c r="EXJ15" i="7" s="1"/>
  <c r="EXL15" i="7" s="1"/>
  <c r="EXN15" i="7" s="1"/>
  <c r="EXP15" i="7" s="1"/>
  <c r="EXR15" i="7" s="1"/>
  <c r="EXT15" i="7" s="1"/>
  <c r="EXV15" i="7" s="1"/>
  <c r="EXX15" i="7" s="1"/>
  <c r="EXZ15" i="7" s="1"/>
  <c r="EYB15" i="7" s="1"/>
  <c r="EYD15" i="7" s="1"/>
  <c r="EYF15" i="7" s="1"/>
  <c r="EYH15" i="7" s="1"/>
  <c r="EYJ15" i="7" s="1"/>
  <c r="EYL15" i="7" s="1"/>
  <c r="EYN15" i="7" s="1"/>
  <c r="EYP15" i="7" s="1"/>
  <c r="EYR15" i="7" s="1"/>
  <c r="EYT15" i="7" s="1"/>
  <c r="EYV15" i="7" s="1"/>
  <c r="EYX15" i="7" s="1"/>
  <c r="EYZ15" i="7" s="1"/>
  <c r="EZB15" i="7" s="1"/>
  <c r="EZD15" i="7" s="1"/>
  <c r="EZF15" i="7" s="1"/>
  <c r="EZH15" i="7" s="1"/>
  <c r="EZJ15" i="7" s="1"/>
  <c r="EZL15" i="7" s="1"/>
  <c r="EZN15" i="7" s="1"/>
  <c r="EZP15" i="7" s="1"/>
  <c r="EZR15" i="7" s="1"/>
  <c r="EZT15" i="7" s="1"/>
  <c r="EZV15" i="7" s="1"/>
  <c r="EZX15" i="7" s="1"/>
  <c r="EZZ15" i="7" s="1"/>
  <c r="FAB15" i="7" s="1"/>
  <c r="FAD15" i="7" s="1"/>
  <c r="FAF15" i="7" s="1"/>
  <c r="FAH15" i="7" s="1"/>
  <c r="FAJ15" i="7" s="1"/>
  <c r="FAL15" i="7" s="1"/>
  <c r="FAN15" i="7" s="1"/>
  <c r="FAP15" i="7" s="1"/>
  <c r="FAR15" i="7" s="1"/>
  <c r="FAT15" i="7" s="1"/>
  <c r="FAV15" i="7" s="1"/>
  <c r="FAX15" i="7" s="1"/>
  <c r="FAZ15" i="7" s="1"/>
  <c r="FBB15" i="7" s="1"/>
  <c r="FBD15" i="7" s="1"/>
  <c r="FBF15" i="7" s="1"/>
  <c r="FBH15" i="7" s="1"/>
  <c r="FBJ15" i="7" s="1"/>
  <c r="FBL15" i="7" s="1"/>
  <c r="FBN15" i="7" s="1"/>
  <c r="FBP15" i="7" s="1"/>
  <c r="FBR15" i="7" s="1"/>
  <c r="FBT15" i="7" s="1"/>
  <c r="FBV15" i="7" s="1"/>
  <c r="FBX15" i="7" s="1"/>
  <c r="FBZ15" i="7" s="1"/>
  <c r="FCB15" i="7" s="1"/>
  <c r="FCD15" i="7" s="1"/>
  <c r="FCF15" i="7" s="1"/>
  <c r="FCH15" i="7" s="1"/>
  <c r="FCJ15" i="7" s="1"/>
  <c r="FCL15" i="7" s="1"/>
  <c r="FCN15" i="7" s="1"/>
  <c r="FCP15" i="7" s="1"/>
  <c r="FCR15" i="7" s="1"/>
  <c r="FCT15" i="7" s="1"/>
  <c r="FCV15" i="7" s="1"/>
  <c r="FCX15" i="7" s="1"/>
  <c r="FCZ15" i="7" s="1"/>
  <c r="FDB15" i="7" s="1"/>
  <c r="FDD15" i="7" s="1"/>
  <c r="FDF15" i="7" s="1"/>
  <c r="FDH15" i="7" s="1"/>
  <c r="FDJ15" i="7" s="1"/>
  <c r="FDL15" i="7" s="1"/>
  <c r="FDN15" i="7" s="1"/>
  <c r="FDP15" i="7" s="1"/>
  <c r="FDR15" i="7" s="1"/>
  <c r="FDT15" i="7" s="1"/>
  <c r="FDV15" i="7" s="1"/>
  <c r="FDX15" i="7" s="1"/>
  <c r="FDZ15" i="7" s="1"/>
  <c r="FEB15" i="7" s="1"/>
  <c r="FED15" i="7" s="1"/>
  <c r="FEF15" i="7" s="1"/>
  <c r="FEH15" i="7" s="1"/>
  <c r="FEJ15" i="7" s="1"/>
  <c r="FEL15" i="7" s="1"/>
  <c r="FEN15" i="7" s="1"/>
  <c r="FEP15" i="7" s="1"/>
  <c r="FER15" i="7" s="1"/>
  <c r="FET15" i="7" s="1"/>
  <c r="FEV15" i="7" s="1"/>
  <c r="FEX15" i="7" s="1"/>
  <c r="FEZ15" i="7" s="1"/>
  <c r="FFB15" i="7" s="1"/>
  <c r="FFD15" i="7" s="1"/>
  <c r="FFF15" i="7" s="1"/>
  <c r="FFH15" i="7" s="1"/>
  <c r="FFJ15" i="7" s="1"/>
  <c r="FFL15" i="7" s="1"/>
  <c r="FFN15" i="7" s="1"/>
  <c r="FFP15" i="7" s="1"/>
  <c r="FFR15" i="7" s="1"/>
  <c r="FFT15" i="7" s="1"/>
  <c r="FFV15" i="7" s="1"/>
  <c r="FFX15" i="7" s="1"/>
  <c r="FFZ15" i="7" s="1"/>
  <c r="FGB15" i="7" s="1"/>
  <c r="FGD15" i="7" s="1"/>
  <c r="FGF15" i="7" s="1"/>
  <c r="FGH15" i="7" s="1"/>
  <c r="FGJ15" i="7" s="1"/>
  <c r="FGL15" i="7" s="1"/>
  <c r="FGN15" i="7" s="1"/>
  <c r="FGP15" i="7" s="1"/>
  <c r="FGR15" i="7" s="1"/>
  <c r="FGT15" i="7" s="1"/>
  <c r="FGV15" i="7" s="1"/>
  <c r="FGX15" i="7" s="1"/>
  <c r="FGZ15" i="7" s="1"/>
  <c r="FHB15" i="7" s="1"/>
  <c r="FHD15" i="7" s="1"/>
  <c r="FHF15" i="7" s="1"/>
  <c r="FHH15" i="7" s="1"/>
  <c r="FHJ15" i="7" s="1"/>
  <c r="FHL15" i="7" s="1"/>
  <c r="FHN15" i="7" s="1"/>
  <c r="FHP15" i="7" s="1"/>
  <c r="FHR15" i="7" s="1"/>
  <c r="FHT15" i="7" s="1"/>
  <c r="FHV15" i="7" s="1"/>
  <c r="FHX15" i="7" s="1"/>
  <c r="FHZ15" i="7" s="1"/>
  <c r="FIB15" i="7" s="1"/>
  <c r="FID15" i="7" s="1"/>
  <c r="FIF15" i="7" s="1"/>
  <c r="FIH15" i="7" s="1"/>
  <c r="FIJ15" i="7" s="1"/>
  <c r="FIL15" i="7" s="1"/>
  <c r="FIN15" i="7" s="1"/>
  <c r="FIP15" i="7" s="1"/>
  <c r="FIR15" i="7" s="1"/>
  <c r="FIT15" i="7" s="1"/>
  <c r="FIV15" i="7" s="1"/>
  <c r="FIX15" i="7" s="1"/>
  <c r="FIZ15" i="7" s="1"/>
  <c r="FJB15" i="7" s="1"/>
  <c r="FJD15" i="7" s="1"/>
  <c r="FJF15" i="7" s="1"/>
  <c r="FJH15" i="7" s="1"/>
  <c r="FJJ15" i="7" s="1"/>
  <c r="FJL15" i="7" s="1"/>
  <c r="FJN15" i="7" s="1"/>
  <c r="FJP15" i="7" s="1"/>
  <c r="FJR15" i="7" s="1"/>
  <c r="FJT15" i="7" s="1"/>
  <c r="FJV15" i="7" s="1"/>
  <c r="FJX15" i="7" s="1"/>
  <c r="FJZ15" i="7" s="1"/>
  <c r="FKB15" i="7" s="1"/>
  <c r="FKD15" i="7" s="1"/>
  <c r="FKF15" i="7" s="1"/>
  <c r="FKH15" i="7" s="1"/>
  <c r="FKJ15" i="7" s="1"/>
  <c r="FKL15" i="7" s="1"/>
  <c r="FKN15" i="7" s="1"/>
  <c r="FKP15" i="7" s="1"/>
  <c r="FKR15" i="7" s="1"/>
  <c r="FKT15" i="7" s="1"/>
  <c r="FKV15" i="7" s="1"/>
  <c r="FKX15" i="7" s="1"/>
  <c r="FKZ15" i="7" s="1"/>
  <c r="FLB15" i="7" s="1"/>
  <c r="FLD15" i="7" s="1"/>
  <c r="FLF15" i="7" s="1"/>
  <c r="FLH15" i="7" s="1"/>
  <c r="FLJ15" i="7" s="1"/>
  <c r="FLL15" i="7" s="1"/>
  <c r="FLN15" i="7" s="1"/>
  <c r="FLP15" i="7" s="1"/>
  <c r="FLR15" i="7" s="1"/>
  <c r="FLT15" i="7" s="1"/>
  <c r="FLV15" i="7" s="1"/>
  <c r="FLX15" i="7" s="1"/>
  <c r="FLZ15" i="7" s="1"/>
  <c r="FMB15" i="7" s="1"/>
  <c r="FMD15" i="7" s="1"/>
  <c r="FMF15" i="7" s="1"/>
  <c r="FMH15" i="7" s="1"/>
  <c r="FMJ15" i="7" s="1"/>
  <c r="FML15" i="7" s="1"/>
  <c r="FMN15" i="7" s="1"/>
  <c r="FMP15" i="7" s="1"/>
  <c r="FMR15" i="7" s="1"/>
  <c r="FMT15" i="7" s="1"/>
  <c r="FMV15" i="7" s="1"/>
  <c r="FMX15" i="7" s="1"/>
  <c r="FMZ15" i="7" s="1"/>
  <c r="FNB15" i="7" s="1"/>
  <c r="FND15" i="7" s="1"/>
  <c r="FNF15" i="7" s="1"/>
  <c r="FNH15" i="7" s="1"/>
  <c r="FNJ15" i="7" s="1"/>
  <c r="FNL15" i="7" s="1"/>
  <c r="FNN15" i="7" s="1"/>
  <c r="FNP15" i="7" s="1"/>
  <c r="FNR15" i="7" s="1"/>
  <c r="FNT15" i="7" s="1"/>
  <c r="FNV15" i="7" s="1"/>
  <c r="FNX15" i="7" s="1"/>
  <c r="FNZ15" i="7" s="1"/>
  <c r="FOB15" i="7" s="1"/>
  <c r="FOD15" i="7" s="1"/>
  <c r="FOF15" i="7" s="1"/>
  <c r="FOH15" i="7" s="1"/>
  <c r="FOJ15" i="7" s="1"/>
  <c r="FOL15" i="7" s="1"/>
  <c r="FON15" i="7" s="1"/>
  <c r="FOP15" i="7" s="1"/>
  <c r="FOR15" i="7" s="1"/>
  <c r="FOT15" i="7" s="1"/>
  <c r="FOV15" i="7" s="1"/>
  <c r="FOX15" i="7" s="1"/>
  <c r="FOZ15" i="7" s="1"/>
  <c r="FPB15" i="7" s="1"/>
  <c r="FPD15" i="7" s="1"/>
  <c r="FPF15" i="7" s="1"/>
  <c r="FPH15" i="7" s="1"/>
  <c r="FPJ15" i="7" s="1"/>
  <c r="FPL15" i="7" s="1"/>
  <c r="FPN15" i="7" s="1"/>
  <c r="FPP15" i="7" s="1"/>
  <c r="FPR15" i="7" s="1"/>
  <c r="FPT15" i="7" s="1"/>
  <c r="FPV15" i="7" s="1"/>
  <c r="FPX15" i="7" s="1"/>
  <c r="FPZ15" i="7" s="1"/>
  <c r="FQB15" i="7" s="1"/>
  <c r="FQD15" i="7" s="1"/>
  <c r="FQF15" i="7" s="1"/>
  <c r="FQH15" i="7" s="1"/>
  <c r="FQJ15" i="7" s="1"/>
  <c r="FQL15" i="7" s="1"/>
  <c r="FQN15" i="7" s="1"/>
  <c r="FQP15" i="7" s="1"/>
  <c r="FQR15" i="7" s="1"/>
  <c r="FQT15" i="7" s="1"/>
  <c r="FQV15" i="7" s="1"/>
  <c r="FQX15" i="7" s="1"/>
  <c r="FQZ15" i="7" s="1"/>
  <c r="FRB15" i="7" s="1"/>
  <c r="FRD15" i="7" s="1"/>
  <c r="FRF15" i="7" s="1"/>
  <c r="FRH15" i="7" s="1"/>
  <c r="FRJ15" i="7" s="1"/>
  <c r="FRL15" i="7" s="1"/>
  <c r="FRN15" i="7" s="1"/>
  <c r="FRP15" i="7" s="1"/>
  <c r="FRR15" i="7" s="1"/>
  <c r="FRT15" i="7" s="1"/>
  <c r="FRV15" i="7" s="1"/>
  <c r="FRX15" i="7" s="1"/>
  <c r="FRZ15" i="7" s="1"/>
  <c r="FSB15" i="7" s="1"/>
  <c r="FSD15" i="7" s="1"/>
  <c r="FSF15" i="7" s="1"/>
  <c r="FSH15" i="7" s="1"/>
  <c r="FSJ15" i="7" s="1"/>
  <c r="FSL15" i="7" s="1"/>
  <c r="FSN15" i="7" s="1"/>
  <c r="FSP15" i="7" s="1"/>
  <c r="FSR15" i="7" s="1"/>
  <c r="FST15" i="7" s="1"/>
  <c r="FSV15" i="7" s="1"/>
  <c r="FSX15" i="7" s="1"/>
  <c r="FSZ15" i="7" s="1"/>
  <c r="FTB15" i="7" s="1"/>
  <c r="FTD15" i="7" s="1"/>
  <c r="FTF15" i="7" s="1"/>
  <c r="FTH15" i="7" s="1"/>
  <c r="FTJ15" i="7" s="1"/>
  <c r="FTL15" i="7" s="1"/>
  <c r="FTN15" i="7" s="1"/>
  <c r="FTP15" i="7" s="1"/>
  <c r="FTR15" i="7" s="1"/>
  <c r="FTT15" i="7" s="1"/>
  <c r="FTV15" i="7" s="1"/>
  <c r="FTX15" i="7" s="1"/>
  <c r="FTZ15" i="7" s="1"/>
  <c r="FUB15" i="7" s="1"/>
  <c r="FUD15" i="7" s="1"/>
  <c r="FUF15" i="7" s="1"/>
  <c r="FUH15" i="7" s="1"/>
  <c r="FUJ15" i="7" s="1"/>
  <c r="FUL15" i="7" s="1"/>
  <c r="FUN15" i="7" s="1"/>
  <c r="FUP15" i="7" s="1"/>
  <c r="FUR15" i="7" s="1"/>
  <c r="FUT15" i="7" s="1"/>
  <c r="FUV15" i="7" s="1"/>
  <c r="FUX15" i="7" s="1"/>
  <c r="FUZ15" i="7" s="1"/>
  <c r="FVB15" i="7" s="1"/>
  <c r="FVD15" i="7" s="1"/>
  <c r="FVF15" i="7" s="1"/>
  <c r="FVH15" i="7" s="1"/>
  <c r="FVJ15" i="7" s="1"/>
  <c r="FVL15" i="7" s="1"/>
  <c r="FVN15" i="7" s="1"/>
  <c r="FVP15" i="7" s="1"/>
  <c r="FVR15" i="7" s="1"/>
  <c r="FVT15" i="7" s="1"/>
  <c r="FVV15" i="7" s="1"/>
  <c r="FVX15" i="7" s="1"/>
  <c r="FVZ15" i="7" s="1"/>
  <c r="FWB15" i="7" s="1"/>
  <c r="FWD15" i="7" s="1"/>
  <c r="FWF15" i="7" s="1"/>
  <c r="FWH15" i="7" s="1"/>
  <c r="FWJ15" i="7" s="1"/>
  <c r="FWL15" i="7" s="1"/>
  <c r="FWN15" i="7" s="1"/>
  <c r="FWP15" i="7" s="1"/>
  <c r="FWR15" i="7" s="1"/>
  <c r="FWT15" i="7" s="1"/>
  <c r="FWV15" i="7" s="1"/>
  <c r="FWX15" i="7" s="1"/>
  <c r="FWZ15" i="7" s="1"/>
  <c r="FXB15" i="7" s="1"/>
  <c r="FXD15" i="7" s="1"/>
  <c r="FXF15" i="7" s="1"/>
  <c r="FXH15" i="7" s="1"/>
  <c r="FXJ15" i="7" s="1"/>
  <c r="FXL15" i="7" s="1"/>
  <c r="FXN15" i="7" s="1"/>
  <c r="FXP15" i="7" s="1"/>
  <c r="FXR15" i="7" s="1"/>
  <c r="FXT15" i="7" s="1"/>
  <c r="FXV15" i="7" s="1"/>
  <c r="FXX15" i="7" s="1"/>
  <c r="FXZ15" i="7" s="1"/>
  <c r="FYB15" i="7" s="1"/>
  <c r="FYD15" i="7" s="1"/>
  <c r="FYF15" i="7" s="1"/>
  <c r="FYH15" i="7" s="1"/>
  <c r="FYJ15" i="7" s="1"/>
  <c r="FYL15" i="7" s="1"/>
  <c r="FYN15" i="7" s="1"/>
  <c r="FYP15" i="7" s="1"/>
  <c r="FYR15" i="7" s="1"/>
  <c r="FYT15" i="7" s="1"/>
  <c r="FYV15" i="7" s="1"/>
  <c r="FYX15" i="7" s="1"/>
  <c r="FYZ15" i="7" s="1"/>
  <c r="FZB15" i="7" s="1"/>
  <c r="FZD15" i="7" s="1"/>
  <c r="FZF15" i="7" s="1"/>
  <c r="FZH15" i="7" s="1"/>
  <c r="FZJ15" i="7" s="1"/>
  <c r="FZL15" i="7" s="1"/>
  <c r="FZN15" i="7" s="1"/>
  <c r="FZP15" i="7" s="1"/>
  <c r="FZR15" i="7" s="1"/>
  <c r="FZT15" i="7" s="1"/>
  <c r="FZV15" i="7" s="1"/>
  <c r="FZX15" i="7" s="1"/>
  <c r="FZZ15" i="7" s="1"/>
  <c r="GAB15" i="7" s="1"/>
  <c r="GAD15" i="7" s="1"/>
  <c r="GAF15" i="7" s="1"/>
  <c r="GAH15" i="7" s="1"/>
  <c r="GAJ15" i="7" s="1"/>
  <c r="GAL15" i="7" s="1"/>
  <c r="GAN15" i="7" s="1"/>
  <c r="GAP15" i="7" s="1"/>
  <c r="GAR15" i="7" s="1"/>
  <c r="GAT15" i="7" s="1"/>
  <c r="GAV15" i="7" s="1"/>
  <c r="GAX15" i="7" s="1"/>
  <c r="GAZ15" i="7" s="1"/>
  <c r="GBB15" i="7" s="1"/>
  <c r="GBD15" i="7" s="1"/>
  <c r="GBF15" i="7" s="1"/>
  <c r="GBH15" i="7" s="1"/>
  <c r="GBJ15" i="7" s="1"/>
  <c r="GBL15" i="7" s="1"/>
  <c r="GBN15" i="7" s="1"/>
  <c r="GBP15" i="7" s="1"/>
  <c r="GBR15" i="7" s="1"/>
  <c r="GBT15" i="7" s="1"/>
  <c r="GBV15" i="7" s="1"/>
  <c r="GBX15" i="7" s="1"/>
  <c r="GBZ15" i="7" s="1"/>
  <c r="GCB15" i="7" s="1"/>
  <c r="GCD15" i="7" s="1"/>
  <c r="GCF15" i="7" s="1"/>
  <c r="GCH15" i="7" s="1"/>
  <c r="GCJ15" i="7" s="1"/>
  <c r="GCL15" i="7" s="1"/>
  <c r="GCN15" i="7" s="1"/>
  <c r="GCP15" i="7" s="1"/>
  <c r="GCR15" i="7" s="1"/>
  <c r="GCT15" i="7" s="1"/>
  <c r="GCV15" i="7" s="1"/>
  <c r="GCX15" i="7" s="1"/>
  <c r="GCZ15" i="7" s="1"/>
  <c r="GDB15" i="7" s="1"/>
  <c r="GDD15" i="7" s="1"/>
  <c r="GDF15" i="7" s="1"/>
  <c r="GDH15" i="7" s="1"/>
  <c r="GDJ15" i="7" s="1"/>
  <c r="GDL15" i="7" s="1"/>
  <c r="GDN15" i="7" s="1"/>
  <c r="GDP15" i="7" s="1"/>
  <c r="GDR15" i="7" s="1"/>
  <c r="GDT15" i="7" s="1"/>
  <c r="GDV15" i="7" s="1"/>
  <c r="GDX15" i="7" s="1"/>
  <c r="GDZ15" i="7" s="1"/>
  <c r="GEB15" i="7" s="1"/>
  <c r="GED15" i="7" s="1"/>
  <c r="GEF15" i="7" s="1"/>
  <c r="GEH15" i="7" s="1"/>
  <c r="GEJ15" i="7" s="1"/>
  <c r="GEL15" i="7" s="1"/>
  <c r="GEN15" i="7" s="1"/>
  <c r="GEP15" i="7" s="1"/>
  <c r="GER15" i="7" s="1"/>
  <c r="GET15" i="7" s="1"/>
  <c r="GEV15" i="7" s="1"/>
  <c r="GEX15" i="7" s="1"/>
  <c r="GEZ15" i="7" s="1"/>
  <c r="GFB15" i="7" s="1"/>
  <c r="GFD15" i="7" s="1"/>
  <c r="GFF15" i="7" s="1"/>
  <c r="GFH15" i="7" s="1"/>
  <c r="GFJ15" i="7" s="1"/>
  <c r="GFL15" i="7" s="1"/>
  <c r="GFN15" i="7" s="1"/>
  <c r="GFP15" i="7" s="1"/>
  <c r="GFR15" i="7" s="1"/>
  <c r="GFT15" i="7" s="1"/>
  <c r="GFV15" i="7" s="1"/>
  <c r="GFX15" i="7" s="1"/>
  <c r="GFZ15" i="7" s="1"/>
  <c r="GGB15" i="7" s="1"/>
  <c r="GGD15" i="7" s="1"/>
  <c r="GGF15" i="7" s="1"/>
  <c r="GGH15" i="7" s="1"/>
  <c r="GGJ15" i="7" s="1"/>
  <c r="GGL15" i="7" s="1"/>
  <c r="GGN15" i="7" s="1"/>
  <c r="GGP15" i="7" s="1"/>
  <c r="GGR15" i="7" s="1"/>
  <c r="GGT15" i="7" s="1"/>
  <c r="GGV15" i="7" s="1"/>
  <c r="GGX15" i="7" s="1"/>
  <c r="GGZ15" i="7" s="1"/>
  <c r="GHB15" i="7" s="1"/>
  <c r="GHD15" i="7" s="1"/>
  <c r="GHF15" i="7" s="1"/>
  <c r="GHH15" i="7" s="1"/>
  <c r="GHJ15" i="7" s="1"/>
  <c r="GHL15" i="7" s="1"/>
  <c r="GHN15" i="7" s="1"/>
  <c r="GHP15" i="7" s="1"/>
  <c r="GHR15" i="7" s="1"/>
  <c r="GHT15" i="7" s="1"/>
  <c r="GHV15" i="7" s="1"/>
  <c r="GHX15" i="7" s="1"/>
  <c r="GHZ15" i="7" s="1"/>
  <c r="GIB15" i="7" s="1"/>
  <c r="GID15" i="7" s="1"/>
  <c r="GIF15" i="7" s="1"/>
  <c r="GIH15" i="7" s="1"/>
  <c r="GIJ15" i="7" s="1"/>
  <c r="GIL15" i="7" s="1"/>
  <c r="GIN15" i="7" s="1"/>
  <c r="GIP15" i="7" s="1"/>
  <c r="GIR15" i="7" s="1"/>
  <c r="GIT15" i="7" s="1"/>
  <c r="GIV15" i="7" s="1"/>
  <c r="GIX15" i="7" s="1"/>
  <c r="GIZ15" i="7" s="1"/>
  <c r="GJB15" i="7" s="1"/>
  <c r="GJD15" i="7" s="1"/>
  <c r="GJF15" i="7" s="1"/>
  <c r="GJH15" i="7" s="1"/>
  <c r="GJJ15" i="7" s="1"/>
  <c r="GJL15" i="7" s="1"/>
  <c r="GJN15" i="7" s="1"/>
  <c r="GJP15" i="7" s="1"/>
  <c r="GJR15" i="7" s="1"/>
  <c r="GJT15" i="7" s="1"/>
  <c r="GJV15" i="7" s="1"/>
  <c r="GJX15" i="7" s="1"/>
  <c r="GJZ15" i="7" s="1"/>
  <c r="GKB15" i="7" s="1"/>
  <c r="GKD15" i="7" s="1"/>
  <c r="GKF15" i="7" s="1"/>
  <c r="GKH15" i="7" s="1"/>
  <c r="GKJ15" i="7" s="1"/>
  <c r="GKL15" i="7" s="1"/>
  <c r="GKN15" i="7" s="1"/>
  <c r="GKP15" i="7" s="1"/>
  <c r="GKR15" i="7" s="1"/>
  <c r="GKT15" i="7" s="1"/>
  <c r="GKV15" i="7" s="1"/>
  <c r="GKX15" i="7" s="1"/>
  <c r="GKZ15" i="7" s="1"/>
  <c r="GLB15" i="7" s="1"/>
  <c r="GLD15" i="7" s="1"/>
  <c r="GLF15" i="7" s="1"/>
  <c r="GLH15" i="7" s="1"/>
  <c r="GLJ15" i="7" s="1"/>
  <c r="GLL15" i="7" s="1"/>
  <c r="GLN15" i="7" s="1"/>
  <c r="GLP15" i="7" s="1"/>
  <c r="GLR15" i="7" s="1"/>
  <c r="GLT15" i="7" s="1"/>
  <c r="GLV15" i="7" s="1"/>
  <c r="GLX15" i="7" s="1"/>
  <c r="GLZ15" i="7" s="1"/>
  <c r="GMB15" i="7" s="1"/>
  <c r="GMD15" i="7" s="1"/>
  <c r="GMF15" i="7" s="1"/>
  <c r="GMH15" i="7" s="1"/>
  <c r="GMJ15" i="7" s="1"/>
  <c r="GML15" i="7" s="1"/>
  <c r="GMN15" i="7" s="1"/>
  <c r="GMP15" i="7" s="1"/>
  <c r="GMR15" i="7" s="1"/>
  <c r="GMT15" i="7" s="1"/>
  <c r="GMV15" i="7" s="1"/>
  <c r="GMX15" i="7" s="1"/>
  <c r="GMZ15" i="7" s="1"/>
  <c r="GNB15" i="7" s="1"/>
  <c r="GND15" i="7" s="1"/>
  <c r="GNF15" i="7" s="1"/>
  <c r="GNH15" i="7" s="1"/>
  <c r="GNJ15" i="7" s="1"/>
  <c r="GNL15" i="7" s="1"/>
  <c r="GNN15" i="7" s="1"/>
  <c r="GNP15" i="7" s="1"/>
  <c r="GNR15" i="7" s="1"/>
  <c r="GNT15" i="7" s="1"/>
  <c r="GNV15" i="7" s="1"/>
  <c r="GNX15" i="7" s="1"/>
  <c r="GNZ15" i="7" s="1"/>
  <c r="GOB15" i="7" s="1"/>
  <c r="GOD15" i="7" s="1"/>
  <c r="GOF15" i="7" s="1"/>
  <c r="GOH15" i="7" s="1"/>
  <c r="GOJ15" i="7" s="1"/>
  <c r="GOL15" i="7" s="1"/>
  <c r="GON15" i="7" s="1"/>
  <c r="GOP15" i="7" s="1"/>
  <c r="GOR15" i="7" s="1"/>
  <c r="GOT15" i="7" s="1"/>
  <c r="GOV15" i="7" s="1"/>
  <c r="GOX15" i="7" s="1"/>
  <c r="GOZ15" i="7" s="1"/>
  <c r="GPB15" i="7" s="1"/>
  <c r="GPD15" i="7" s="1"/>
  <c r="GPF15" i="7" s="1"/>
  <c r="GPH15" i="7" s="1"/>
  <c r="GPJ15" i="7" s="1"/>
  <c r="GPL15" i="7" s="1"/>
  <c r="GPN15" i="7" s="1"/>
  <c r="GPP15" i="7" s="1"/>
  <c r="GPR15" i="7" s="1"/>
  <c r="GPT15" i="7" s="1"/>
  <c r="GPV15" i="7" s="1"/>
  <c r="GPX15" i="7" s="1"/>
  <c r="GPZ15" i="7" s="1"/>
  <c r="GQB15" i="7" s="1"/>
  <c r="GQD15" i="7" s="1"/>
  <c r="GQF15" i="7" s="1"/>
  <c r="GQH15" i="7" s="1"/>
  <c r="GQJ15" i="7" s="1"/>
  <c r="GQL15" i="7" s="1"/>
  <c r="GQN15" i="7" s="1"/>
  <c r="GQP15" i="7" s="1"/>
  <c r="GQR15" i="7" s="1"/>
  <c r="GQT15" i="7" s="1"/>
  <c r="GQV15" i="7" s="1"/>
  <c r="GQX15" i="7" s="1"/>
  <c r="GQZ15" i="7" s="1"/>
  <c r="GRB15" i="7" s="1"/>
  <c r="GRD15" i="7" s="1"/>
  <c r="GRF15" i="7" s="1"/>
  <c r="GRH15" i="7" s="1"/>
  <c r="GRJ15" i="7" s="1"/>
  <c r="GRL15" i="7" s="1"/>
  <c r="GRN15" i="7" s="1"/>
  <c r="GRP15" i="7" s="1"/>
  <c r="GRR15" i="7" s="1"/>
  <c r="GRT15" i="7" s="1"/>
  <c r="GRV15" i="7" s="1"/>
  <c r="GRX15" i="7" s="1"/>
  <c r="GRZ15" i="7" s="1"/>
  <c r="GSB15" i="7" s="1"/>
  <c r="GSD15" i="7" s="1"/>
  <c r="GSF15" i="7" s="1"/>
  <c r="GSH15" i="7" s="1"/>
  <c r="GSJ15" i="7" s="1"/>
  <c r="GSL15" i="7" s="1"/>
  <c r="GSN15" i="7" s="1"/>
  <c r="GSP15" i="7" s="1"/>
  <c r="GSR15" i="7" s="1"/>
  <c r="GST15" i="7" s="1"/>
  <c r="GSV15" i="7" s="1"/>
  <c r="GSX15" i="7" s="1"/>
  <c r="GSZ15" i="7" s="1"/>
  <c r="GTB15" i="7" s="1"/>
  <c r="GTD15" i="7" s="1"/>
  <c r="GTF15" i="7" s="1"/>
  <c r="GTH15" i="7" s="1"/>
  <c r="GTJ15" i="7" s="1"/>
  <c r="GTL15" i="7" s="1"/>
  <c r="GTN15" i="7" s="1"/>
  <c r="GTP15" i="7" s="1"/>
  <c r="GTR15" i="7" s="1"/>
  <c r="GTT15" i="7" s="1"/>
  <c r="GTV15" i="7" s="1"/>
  <c r="GTX15" i="7" s="1"/>
  <c r="GTZ15" i="7" s="1"/>
  <c r="GUB15" i="7" s="1"/>
  <c r="GUD15" i="7" s="1"/>
  <c r="GUF15" i="7" s="1"/>
  <c r="GUH15" i="7" s="1"/>
  <c r="GUJ15" i="7" s="1"/>
  <c r="GUL15" i="7" s="1"/>
  <c r="GUN15" i="7" s="1"/>
  <c r="GUP15" i="7" s="1"/>
  <c r="GUR15" i="7" s="1"/>
  <c r="GUT15" i="7" s="1"/>
  <c r="GUV15" i="7" s="1"/>
  <c r="GUX15" i="7" s="1"/>
  <c r="GUZ15" i="7" s="1"/>
  <c r="GVB15" i="7" s="1"/>
  <c r="GVD15" i="7" s="1"/>
  <c r="GVF15" i="7" s="1"/>
  <c r="GVH15" i="7" s="1"/>
  <c r="GVJ15" i="7" s="1"/>
  <c r="GVL15" i="7" s="1"/>
  <c r="GVN15" i="7" s="1"/>
  <c r="GVP15" i="7" s="1"/>
  <c r="GVR15" i="7" s="1"/>
  <c r="GVT15" i="7" s="1"/>
  <c r="GVV15" i="7" s="1"/>
  <c r="GVX15" i="7" s="1"/>
  <c r="GVZ15" i="7" s="1"/>
  <c r="GWB15" i="7" s="1"/>
  <c r="GWD15" i="7" s="1"/>
  <c r="GWF15" i="7" s="1"/>
  <c r="GWH15" i="7" s="1"/>
  <c r="GWJ15" i="7" s="1"/>
  <c r="GWL15" i="7" s="1"/>
  <c r="GWN15" i="7" s="1"/>
  <c r="GWP15" i="7" s="1"/>
  <c r="GWR15" i="7" s="1"/>
  <c r="GWT15" i="7" s="1"/>
  <c r="GWV15" i="7" s="1"/>
  <c r="GWX15" i="7" s="1"/>
  <c r="GWZ15" i="7" s="1"/>
  <c r="GXB15" i="7" s="1"/>
  <c r="GXD15" i="7" s="1"/>
  <c r="GXF15" i="7" s="1"/>
  <c r="GXH15" i="7" s="1"/>
  <c r="GXJ15" i="7" s="1"/>
  <c r="GXL15" i="7" s="1"/>
  <c r="GXN15" i="7" s="1"/>
  <c r="GXP15" i="7" s="1"/>
  <c r="GXR15" i="7" s="1"/>
  <c r="GXT15" i="7" s="1"/>
  <c r="GXV15" i="7" s="1"/>
  <c r="GXX15" i="7" s="1"/>
  <c r="GXZ15" i="7" s="1"/>
  <c r="GYB15" i="7" s="1"/>
  <c r="GYD15" i="7" s="1"/>
  <c r="GYF15" i="7" s="1"/>
  <c r="GYH15" i="7" s="1"/>
  <c r="GYJ15" i="7" s="1"/>
  <c r="GYL15" i="7" s="1"/>
  <c r="GYN15" i="7" s="1"/>
  <c r="GYP15" i="7" s="1"/>
  <c r="GYR15" i="7" s="1"/>
  <c r="GYT15" i="7" s="1"/>
  <c r="GYV15" i="7" s="1"/>
  <c r="GYX15" i="7" s="1"/>
  <c r="GYZ15" i="7" s="1"/>
  <c r="GZB15" i="7" s="1"/>
  <c r="GZD15" i="7" s="1"/>
  <c r="GZF15" i="7" s="1"/>
  <c r="GZH15" i="7" s="1"/>
  <c r="GZJ15" i="7" s="1"/>
  <c r="GZL15" i="7" s="1"/>
  <c r="GZN15" i="7" s="1"/>
  <c r="GZP15" i="7" s="1"/>
  <c r="GZR15" i="7" s="1"/>
  <c r="GZT15" i="7" s="1"/>
  <c r="GZV15" i="7" s="1"/>
  <c r="GZX15" i="7" s="1"/>
  <c r="GZZ15" i="7" s="1"/>
  <c r="HAB15" i="7" s="1"/>
  <c r="HAD15" i="7" s="1"/>
  <c r="HAF15" i="7" s="1"/>
  <c r="HAH15" i="7" s="1"/>
  <c r="HAJ15" i="7" s="1"/>
  <c r="HAL15" i="7" s="1"/>
  <c r="HAN15" i="7" s="1"/>
  <c r="HAP15" i="7" s="1"/>
  <c r="HAR15" i="7" s="1"/>
  <c r="HAT15" i="7" s="1"/>
  <c r="HAV15" i="7" s="1"/>
  <c r="HAX15" i="7" s="1"/>
  <c r="HAZ15" i="7" s="1"/>
  <c r="HBB15" i="7" s="1"/>
  <c r="HBD15" i="7" s="1"/>
  <c r="HBF15" i="7" s="1"/>
  <c r="HBH15" i="7" s="1"/>
  <c r="HBJ15" i="7" s="1"/>
  <c r="HBL15" i="7" s="1"/>
  <c r="HBN15" i="7" s="1"/>
  <c r="HBP15" i="7" s="1"/>
  <c r="HBR15" i="7" s="1"/>
  <c r="HBT15" i="7" s="1"/>
  <c r="HBV15" i="7" s="1"/>
  <c r="HBX15" i="7" s="1"/>
  <c r="HBZ15" i="7" s="1"/>
  <c r="HCB15" i="7" s="1"/>
  <c r="HCD15" i="7" s="1"/>
  <c r="HCF15" i="7" s="1"/>
  <c r="HCH15" i="7" s="1"/>
  <c r="HCJ15" i="7" s="1"/>
  <c r="HCL15" i="7" s="1"/>
  <c r="HCN15" i="7" s="1"/>
  <c r="HCP15" i="7" s="1"/>
  <c r="HCR15" i="7" s="1"/>
  <c r="HCT15" i="7" s="1"/>
  <c r="HCV15" i="7" s="1"/>
  <c r="HCX15" i="7" s="1"/>
  <c r="HCZ15" i="7" s="1"/>
  <c r="HDB15" i="7" s="1"/>
  <c r="HDD15" i="7" s="1"/>
  <c r="HDF15" i="7" s="1"/>
  <c r="HDH15" i="7" s="1"/>
  <c r="HDJ15" i="7" s="1"/>
  <c r="HDL15" i="7" s="1"/>
  <c r="HDN15" i="7" s="1"/>
  <c r="HDP15" i="7" s="1"/>
  <c r="HDR15" i="7" s="1"/>
  <c r="HDT15" i="7" s="1"/>
  <c r="HDV15" i="7" s="1"/>
  <c r="HDX15" i="7" s="1"/>
  <c r="HDZ15" i="7" s="1"/>
  <c r="HEB15" i="7" s="1"/>
  <c r="HED15" i="7" s="1"/>
  <c r="HEF15" i="7" s="1"/>
  <c r="HEH15" i="7" s="1"/>
  <c r="HEJ15" i="7" s="1"/>
  <c r="HEL15" i="7" s="1"/>
  <c r="HEN15" i="7" s="1"/>
  <c r="HEP15" i="7" s="1"/>
  <c r="HER15" i="7" s="1"/>
  <c r="HET15" i="7" s="1"/>
  <c r="HEV15" i="7" s="1"/>
  <c r="HEX15" i="7" s="1"/>
  <c r="HEZ15" i="7" s="1"/>
  <c r="HFB15" i="7" s="1"/>
  <c r="HFD15" i="7" s="1"/>
  <c r="HFF15" i="7" s="1"/>
  <c r="HFH15" i="7" s="1"/>
  <c r="HFJ15" i="7" s="1"/>
  <c r="HFL15" i="7" s="1"/>
  <c r="HFN15" i="7" s="1"/>
  <c r="HFP15" i="7" s="1"/>
  <c r="HFR15" i="7" s="1"/>
  <c r="HFT15" i="7" s="1"/>
  <c r="HFV15" i="7" s="1"/>
  <c r="HFX15" i="7" s="1"/>
  <c r="HFZ15" i="7" s="1"/>
  <c r="HGB15" i="7" s="1"/>
  <c r="HGD15" i="7" s="1"/>
  <c r="HGF15" i="7" s="1"/>
  <c r="HGH15" i="7" s="1"/>
  <c r="HGJ15" i="7" s="1"/>
  <c r="HGL15" i="7" s="1"/>
  <c r="HGN15" i="7" s="1"/>
  <c r="HGP15" i="7" s="1"/>
  <c r="HGR15" i="7" s="1"/>
  <c r="HGT15" i="7" s="1"/>
  <c r="HGV15" i="7" s="1"/>
  <c r="HGX15" i="7" s="1"/>
  <c r="HGZ15" i="7" s="1"/>
  <c r="HHB15" i="7" s="1"/>
  <c r="HHD15" i="7" s="1"/>
  <c r="HHF15" i="7" s="1"/>
  <c r="HHH15" i="7" s="1"/>
  <c r="HHJ15" i="7" s="1"/>
  <c r="HHL15" i="7" s="1"/>
  <c r="HHN15" i="7" s="1"/>
  <c r="HHP15" i="7" s="1"/>
  <c r="HHR15" i="7" s="1"/>
  <c r="HHT15" i="7" s="1"/>
  <c r="HHV15" i="7" s="1"/>
  <c r="HHX15" i="7" s="1"/>
  <c r="HHZ15" i="7" s="1"/>
  <c r="HIB15" i="7" s="1"/>
  <c r="HID15" i="7" s="1"/>
  <c r="HIF15" i="7" s="1"/>
  <c r="HIH15" i="7" s="1"/>
  <c r="HIJ15" i="7" s="1"/>
  <c r="HIL15" i="7" s="1"/>
  <c r="HIN15" i="7" s="1"/>
  <c r="HIP15" i="7" s="1"/>
  <c r="HIR15" i="7" s="1"/>
  <c r="HIT15" i="7" s="1"/>
  <c r="HIV15" i="7" s="1"/>
  <c r="HIX15" i="7" s="1"/>
  <c r="HIZ15" i="7" s="1"/>
  <c r="HJB15" i="7" s="1"/>
  <c r="HJD15" i="7" s="1"/>
  <c r="HJF15" i="7" s="1"/>
  <c r="HJH15" i="7" s="1"/>
  <c r="HJJ15" i="7" s="1"/>
  <c r="HJL15" i="7" s="1"/>
  <c r="HJN15" i="7" s="1"/>
  <c r="HJP15" i="7" s="1"/>
  <c r="HJR15" i="7" s="1"/>
  <c r="HJT15" i="7" s="1"/>
  <c r="HJV15" i="7" s="1"/>
  <c r="HJX15" i="7" s="1"/>
  <c r="HJZ15" i="7" s="1"/>
  <c r="HKB15" i="7" s="1"/>
  <c r="HKD15" i="7" s="1"/>
  <c r="HKF15" i="7" s="1"/>
  <c r="HKH15" i="7" s="1"/>
  <c r="HKJ15" i="7" s="1"/>
  <c r="HKL15" i="7" s="1"/>
  <c r="HKN15" i="7" s="1"/>
  <c r="HKP15" i="7" s="1"/>
  <c r="HKR15" i="7" s="1"/>
  <c r="HKT15" i="7" s="1"/>
  <c r="HKV15" i="7" s="1"/>
  <c r="HKX15" i="7" s="1"/>
  <c r="HKZ15" i="7" s="1"/>
  <c r="HLB15" i="7" s="1"/>
  <c r="HLD15" i="7" s="1"/>
  <c r="HLF15" i="7" s="1"/>
  <c r="HLH15" i="7" s="1"/>
  <c r="HLJ15" i="7" s="1"/>
  <c r="HLL15" i="7" s="1"/>
  <c r="HLN15" i="7" s="1"/>
  <c r="HLP15" i="7" s="1"/>
  <c r="HLR15" i="7" s="1"/>
  <c r="HLT15" i="7" s="1"/>
  <c r="HLV15" i="7" s="1"/>
  <c r="HLX15" i="7" s="1"/>
  <c r="HLZ15" i="7" s="1"/>
  <c r="HMB15" i="7" s="1"/>
  <c r="HMD15" i="7" s="1"/>
  <c r="HMF15" i="7" s="1"/>
  <c r="HMH15" i="7" s="1"/>
  <c r="HMJ15" i="7" s="1"/>
  <c r="HML15" i="7" s="1"/>
  <c r="HMN15" i="7" s="1"/>
  <c r="HMP15" i="7" s="1"/>
  <c r="HMR15" i="7" s="1"/>
  <c r="HMT15" i="7" s="1"/>
  <c r="HMV15" i="7" s="1"/>
  <c r="HMX15" i="7" s="1"/>
  <c r="HMZ15" i="7" s="1"/>
  <c r="HNB15" i="7" s="1"/>
  <c r="HND15" i="7" s="1"/>
  <c r="HNF15" i="7" s="1"/>
  <c r="HNH15" i="7" s="1"/>
  <c r="HNJ15" i="7" s="1"/>
  <c r="HNL15" i="7" s="1"/>
  <c r="HNN15" i="7" s="1"/>
  <c r="HNP15" i="7" s="1"/>
  <c r="HNR15" i="7" s="1"/>
  <c r="HNT15" i="7" s="1"/>
  <c r="HNV15" i="7" s="1"/>
  <c r="HNX15" i="7" s="1"/>
  <c r="HNZ15" i="7" s="1"/>
  <c r="HOB15" i="7" s="1"/>
  <c r="HOD15" i="7" s="1"/>
  <c r="HOF15" i="7" s="1"/>
  <c r="HOH15" i="7" s="1"/>
  <c r="HOJ15" i="7" s="1"/>
  <c r="HOL15" i="7" s="1"/>
  <c r="HON15" i="7" s="1"/>
  <c r="HOP15" i="7" s="1"/>
  <c r="HOR15" i="7" s="1"/>
  <c r="HOT15" i="7" s="1"/>
  <c r="HOV15" i="7" s="1"/>
  <c r="HOX15" i="7" s="1"/>
  <c r="HOZ15" i="7" s="1"/>
  <c r="HPB15" i="7" s="1"/>
  <c r="HPD15" i="7" s="1"/>
  <c r="HPF15" i="7" s="1"/>
  <c r="HPH15" i="7" s="1"/>
  <c r="HPJ15" i="7" s="1"/>
  <c r="HPL15" i="7" s="1"/>
  <c r="HPN15" i="7" s="1"/>
  <c r="HPP15" i="7" s="1"/>
  <c r="HPR15" i="7" s="1"/>
  <c r="HPT15" i="7" s="1"/>
  <c r="HPV15" i="7" s="1"/>
  <c r="HPX15" i="7" s="1"/>
  <c r="HPZ15" i="7" s="1"/>
  <c r="HQB15" i="7" s="1"/>
  <c r="HQD15" i="7" s="1"/>
  <c r="HQF15" i="7" s="1"/>
  <c r="HQH15" i="7" s="1"/>
  <c r="HQJ15" i="7" s="1"/>
  <c r="HQL15" i="7" s="1"/>
  <c r="HQN15" i="7" s="1"/>
  <c r="HQP15" i="7" s="1"/>
  <c r="HQR15" i="7" s="1"/>
  <c r="HQT15" i="7" s="1"/>
  <c r="HQV15" i="7" s="1"/>
  <c r="HQX15" i="7" s="1"/>
  <c r="HQZ15" i="7" s="1"/>
  <c r="HRB15" i="7" s="1"/>
  <c r="HRD15" i="7" s="1"/>
  <c r="HRF15" i="7" s="1"/>
  <c r="HRH15" i="7" s="1"/>
  <c r="HRJ15" i="7" s="1"/>
  <c r="HRL15" i="7" s="1"/>
  <c r="HRN15" i="7" s="1"/>
  <c r="HRP15" i="7" s="1"/>
  <c r="HRR15" i="7" s="1"/>
  <c r="HRT15" i="7" s="1"/>
  <c r="HRV15" i="7" s="1"/>
  <c r="HRX15" i="7" s="1"/>
  <c r="HRZ15" i="7" s="1"/>
  <c r="HSB15" i="7" s="1"/>
  <c r="HSD15" i="7" s="1"/>
  <c r="HSF15" i="7" s="1"/>
  <c r="HSH15" i="7" s="1"/>
  <c r="HSJ15" i="7" s="1"/>
  <c r="HSL15" i="7" s="1"/>
  <c r="HSN15" i="7" s="1"/>
  <c r="HSP15" i="7" s="1"/>
  <c r="HSR15" i="7" s="1"/>
  <c r="HST15" i="7" s="1"/>
  <c r="HSV15" i="7" s="1"/>
  <c r="HSX15" i="7" s="1"/>
  <c r="HSZ15" i="7" s="1"/>
  <c r="HTB15" i="7" s="1"/>
  <c r="HTD15" i="7" s="1"/>
  <c r="HTF15" i="7" s="1"/>
  <c r="HTH15" i="7" s="1"/>
  <c r="HTJ15" i="7" s="1"/>
  <c r="HTL15" i="7" s="1"/>
  <c r="HTN15" i="7" s="1"/>
  <c r="HTP15" i="7" s="1"/>
  <c r="HTR15" i="7" s="1"/>
  <c r="HTT15" i="7" s="1"/>
  <c r="HTV15" i="7" s="1"/>
  <c r="HTX15" i="7" s="1"/>
  <c r="HTZ15" i="7" s="1"/>
  <c r="HUB15" i="7" s="1"/>
  <c r="HUD15" i="7" s="1"/>
  <c r="HUF15" i="7" s="1"/>
  <c r="HUH15" i="7" s="1"/>
  <c r="HUJ15" i="7" s="1"/>
  <c r="HUL15" i="7" s="1"/>
  <c r="HUN15" i="7" s="1"/>
  <c r="HUP15" i="7" s="1"/>
  <c r="HUR15" i="7" s="1"/>
  <c r="HUT15" i="7" s="1"/>
  <c r="HUV15" i="7" s="1"/>
  <c r="HUX15" i="7" s="1"/>
  <c r="HUZ15" i="7" s="1"/>
  <c r="HVB15" i="7" s="1"/>
  <c r="HVD15" i="7" s="1"/>
  <c r="HVF15" i="7" s="1"/>
  <c r="HVH15" i="7" s="1"/>
  <c r="HVJ15" i="7" s="1"/>
  <c r="HVL15" i="7" s="1"/>
  <c r="HVN15" i="7" s="1"/>
  <c r="HVP15" i="7" s="1"/>
  <c r="HVR15" i="7" s="1"/>
  <c r="HVT15" i="7" s="1"/>
  <c r="HVV15" i="7" s="1"/>
  <c r="HVX15" i="7" s="1"/>
  <c r="HVZ15" i="7" s="1"/>
  <c r="HWB15" i="7" s="1"/>
  <c r="HWD15" i="7" s="1"/>
  <c r="HWF15" i="7" s="1"/>
  <c r="HWH15" i="7" s="1"/>
  <c r="HWJ15" i="7" s="1"/>
  <c r="HWL15" i="7" s="1"/>
  <c r="HWN15" i="7" s="1"/>
  <c r="HWP15" i="7" s="1"/>
  <c r="HWR15" i="7" s="1"/>
  <c r="HWT15" i="7" s="1"/>
  <c r="HWV15" i="7" s="1"/>
  <c r="HWX15" i="7" s="1"/>
  <c r="HWZ15" i="7" s="1"/>
  <c r="HXB15" i="7" s="1"/>
  <c r="HXD15" i="7" s="1"/>
  <c r="HXF15" i="7" s="1"/>
  <c r="HXH15" i="7" s="1"/>
  <c r="HXJ15" i="7" s="1"/>
  <c r="HXL15" i="7" s="1"/>
  <c r="HXN15" i="7" s="1"/>
  <c r="HXP15" i="7" s="1"/>
  <c r="HXR15" i="7" s="1"/>
  <c r="HXT15" i="7" s="1"/>
  <c r="HXV15" i="7" s="1"/>
  <c r="HXX15" i="7" s="1"/>
  <c r="HXZ15" i="7" s="1"/>
  <c r="HYB15" i="7" s="1"/>
  <c r="HYD15" i="7" s="1"/>
  <c r="HYF15" i="7" s="1"/>
  <c r="HYH15" i="7" s="1"/>
  <c r="HYJ15" i="7" s="1"/>
  <c r="HYL15" i="7" s="1"/>
  <c r="HYN15" i="7" s="1"/>
  <c r="HYP15" i="7" s="1"/>
  <c r="HYR15" i="7" s="1"/>
  <c r="HYT15" i="7" s="1"/>
  <c r="HYV15" i="7" s="1"/>
  <c r="HYX15" i="7" s="1"/>
  <c r="HYZ15" i="7" s="1"/>
  <c r="HZB15" i="7" s="1"/>
  <c r="HZD15" i="7" s="1"/>
  <c r="HZF15" i="7" s="1"/>
  <c r="HZH15" i="7" s="1"/>
  <c r="HZJ15" i="7" s="1"/>
  <c r="HZL15" i="7" s="1"/>
  <c r="HZN15" i="7" s="1"/>
  <c r="HZP15" i="7" s="1"/>
  <c r="HZR15" i="7" s="1"/>
  <c r="HZT15" i="7" s="1"/>
  <c r="HZV15" i="7" s="1"/>
  <c r="HZX15" i="7" s="1"/>
  <c r="HZZ15" i="7" s="1"/>
  <c r="IAB15" i="7" s="1"/>
  <c r="IAD15" i="7" s="1"/>
  <c r="IAF15" i="7" s="1"/>
  <c r="IAH15" i="7" s="1"/>
  <c r="IAJ15" i="7" s="1"/>
  <c r="IAL15" i="7" s="1"/>
  <c r="IAN15" i="7" s="1"/>
  <c r="IAP15" i="7" s="1"/>
  <c r="IAR15" i="7" s="1"/>
  <c r="IAT15" i="7" s="1"/>
  <c r="IAV15" i="7" s="1"/>
  <c r="IAX15" i="7" s="1"/>
  <c r="IAZ15" i="7" s="1"/>
  <c r="IBB15" i="7" s="1"/>
  <c r="IBD15" i="7" s="1"/>
  <c r="IBF15" i="7" s="1"/>
  <c r="IBH15" i="7" s="1"/>
  <c r="IBJ15" i="7" s="1"/>
  <c r="IBL15" i="7" s="1"/>
  <c r="IBN15" i="7" s="1"/>
  <c r="IBP15" i="7" s="1"/>
  <c r="IBR15" i="7" s="1"/>
  <c r="IBT15" i="7" s="1"/>
  <c r="IBV15" i="7" s="1"/>
  <c r="IBX15" i="7" s="1"/>
  <c r="IBZ15" i="7" s="1"/>
  <c r="ICB15" i="7" s="1"/>
  <c r="ICD15" i="7" s="1"/>
  <c r="ICF15" i="7" s="1"/>
  <c r="ICH15" i="7" s="1"/>
  <c r="ICJ15" i="7" s="1"/>
  <c r="ICL15" i="7" s="1"/>
  <c r="ICN15" i="7" s="1"/>
  <c r="ICP15" i="7" s="1"/>
  <c r="ICR15" i="7" s="1"/>
  <c r="ICT15" i="7" s="1"/>
  <c r="ICV15" i="7" s="1"/>
  <c r="ICX15" i="7" s="1"/>
  <c r="ICZ15" i="7" s="1"/>
  <c r="IDB15" i="7" s="1"/>
  <c r="IDD15" i="7" s="1"/>
  <c r="IDF15" i="7" s="1"/>
  <c r="IDH15" i="7" s="1"/>
  <c r="IDJ15" i="7" s="1"/>
  <c r="IDL15" i="7" s="1"/>
  <c r="IDN15" i="7" s="1"/>
  <c r="IDP15" i="7" s="1"/>
  <c r="IDR15" i="7" s="1"/>
  <c r="IDT15" i="7" s="1"/>
  <c r="IDV15" i="7" s="1"/>
  <c r="IDX15" i="7" s="1"/>
  <c r="IDZ15" i="7" s="1"/>
  <c r="IEB15" i="7" s="1"/>
  <c r="IED15" i="7" s="1"/>
  <c r="IEF15" i="7" s="1"/>
  <c r="IEH15" i="7" s="1"/>
  <c r="IEJ15" i="7" s="1"/>
  <c r="IEL15" i="7" s="1"/>
  <c r="IEN15" i="7" s="1"/>
  <c r="IEP15" i="7" s="1"/>
  <c r="IER15" i="7" s="1"/>
  <c r="IET15" i="7" s="1"/>
  <c r="IEV15" i="7" s="1"/>
  <c r="IEX15" i="7" s="1"/>
  <c r="IEZ15" i="7" s="1"/>
  <c r="IFB15" i="7" s="1"/>
  <c r="IFD15" i="7" s="1"/>
  <c r="IFF15" i="7" s="1"/>
  <c r="IFH15" i="7" s="1"/>
  <c r="IFJ15" i="7" s="1"/>
  <c r="IFL15" i="7" s="1"/>
  <c r="IFN15" i="7" s="1"/>
  <c r="IFP15" i="7" s="1"/>
  <c r="IFR15" i="7" s="1"/>
  <c r="IFT15" i="7" s="1"/>
  <c r="IFV15" i="7" s="1"/>
  <c r="IFX15" i="7" s="1"/>
  <c r="IFZ15" i="7" s="1"/>
  <c r="IGB15" i="7" s="1"/>
  <c r="IGD15" i="7" s="1"/>
  <c r="IGF15" i="7" s="1"/>
  <c r="IGH15" i="7" s="1"/>
  <c r="IGJ15" i="7" s="1"/>
  <c r="IGL15" i="7" s="1"/>
  <c r="IGN15" i="7" s="1"/>
  <c r="IGP15" i="7" s="1"/>
  <c r="IGR15" i="7" s="1"/>
  <c r="IGT15" i="7" s="1"/>
  <c r="IGV15" i="7" s="1"/>
  <c r="IGX15" i="7" s="1"/>
  <c r="IGZ15" i="7" s="1"/>
  <c r="IHB15" i="7" s="1"/>
  <c r="IHD15" i="7" s="1"/>
  <c r="IHF15" i="7" s="1"/>
  <c r="IHH15" i="7" s="1"/>
  <c r="IHJ15" i="7" s="1"/>
  <c r="IHL15" i="7" s="1"/>
  <c r="IHN15" i="7" s="1"/>
  <c r="IHP15" i="7" s="1"/>
  <c r="IHR15" i="7" s="1"/>
  <c r="IHT15" i="7" s="1"/>
  <c r="IHV15" i="7" s="1"/>
  <c r="IHX15" i="7" s="1"/>
  <c r="IHZ15" i="7" s="1"/>
  <c r="IIB15" i="7" s="1"/>
  <c r="IID15" i="7" s="1"/>
  <c r="IIF15" i="7" s="1"/>
  <c r="IIH15" i="7" s="1"/>
  <c r="IIJ15" i="7" s="1"/>
  <c r="IIL15" i="7" s="1"/>
  <c r="IIN15" i="7" s="1"/>
  <c r="IIP15" i="7" s="1"/>
  <c r="IIR15" i="7" s="1"/>
  <c r="IIT15" i="7" s="1"/>
  <c r="IIV15" i="7" s="1"/>
  <c r="IIX15" i="7" s="1"/>
  <c r="IIZ15" i="7" s="1"/>
  <c r="IJB15" i="7" s="1"/>
  <c r="IJD15" i="7" s="1"/>
  <c r="IJF15" i="7" s="1"/>
  <c r="IJH15" i="7" s="1"/>
  <c r="IJJ15" i="7" s="1"/>
  <c r="IJL15" i="7" s="1"/>
  <c r="IJN15" i="7" s="1"/>
  <c r="IJP15" i="7" s="1"/>
  <c r="IJR15" i="7" s="1"/>
  <c r="IJT15" i="7" s="1"/>
  <c r="IJV15" i="7" s="1"/>
  <c r="IJX15" i="7" s="1"/>
  <c r="IJZ15" i="7" s="1"/>
  <c r="IKB15" i="7" s="1"/>
  <c r="IKD15" i="7" s="1"/>
  <c r="IKF15" i="7" s="1"/>
  <c r="IKH15" i="7" s="1"/>
  <c r="IKJ15" i="7" s="1"/>
  <c r="IKL15" i="7" s="1"/>
  <c r="IKN15" i="7" s="1"/>
  <c r="IKP15" i="7" s="1"/>
  <c r="IKR15" i="7" s="1"/>
  <c r="IKT15" i="7" s="1"/>
  <c r="IKV15" i="7" s="1"/>
  <c r="IKX15" i="7" s="1"/>
  <c r="IKZ15" i="7" s="1"/>
  <c r="ILB15" i="7" s="1"/>
  <c r="ILD15" i="7" s="1"/>
  <c r="ILF15" i="7" s="1"/>
  <c r="ILH15" i="7" s="1"/>
  <c r="ILJ15" i="7" s="1"/>
  <c r="ILL15" i="7" s="1"/>
  <c r="ILN15" i="7" s="1"/>
  <c r="ILP15" i="7" s="1"/>
  <c r="ILR15" i="7" s="1"/>
  <c r="ILT15" i="7" s="1"/>
  <c r="ILV15" i="7" s="1"/>
  <c r="ILX15" i="7" s="1"/>
  <c r="ILZ15" i="7" s="1"/>
  <c r="IMB15" i="7" s="1"/>
  <c r="IMD15" i="7" s="1"/>
  <c r="IMF15" i="7" s="1"/>
  <c r="IMH15" i="7" s="1"/>
  <c r="IMJ15" i="7" s="1"/>
  <c r="IML15" i="7" s="1"/>
  <c r="IMN15" i="7" s="1"/>
  <c r="IMP15" i="7" s="1"/>
  <c r="IMR15" i="7" s="1"/>
  <c r="IMT15" i="7" s="1"/>
  <c r="IMV15" i="7" s="1"/>
  <c r="IMX15" i="7" s="1"/>
  <c r="IMZ15" i="7" s="1"/>
  <c r="INB15" i="7" s="1"/>
  <c r="IND15" i="7" s="1"/>
  <c r="INF15" i="7" s="1"/>
  <c r="INH15" i="7" s="1"/>
  <c r="INJ15" i="7" s="1"/>
  <c r="INL15" i="7" s="1"/>
  <c r="INN15" i="7" s="1"/>
  <c r="INP15" i="7" s="1"/>
  <c r="INR15" i="7" s="1"/>
  <c r="INT15" i="7" s="1"/>
  <c r="INV15" i="7" s="1"/>
  <c r="INX15" i="7" s="1"/>
  <c r="INZ15" i="7" s="1"/>
  <c r="IOB15" i="7" s="1"/>
  <c r="IOD15" i="7" s="1"/>
  <c r="IOF15" i="7" s="1"/>
  <c r="IOH15" i="7" s="1"/>
  <c r="IOJ15" i="7" s="1"/>
  <c r="IOL15" i="7" s="1"/>
  <c r="ION15" i="7" s="1"/>
  <c r="IOP15" i="7" s="1"/>
  <c r="IOR15" i="7" s="1"/>
  <c r="IOT15" i="7" s="1"/>
  <c r="IOV15" i="7" s="1"/>
  <c r="IOX15" i="7" s="1"/>
  <c r="IOZ15" i="7" s="1"/>
  <c r="IPB15" i="7" s="1"/>
  <c r="IPD15" i="7" s="1"/>
  <c r="IPF15" i="7" s="1"/>
  <c r="IPH15" i="7" s="1"/>
  <c r="IPJ15" i="7" s="1"/>
  <c r="IPL15" i="7" s="1"/>
  <c r="IPN15" i="7" s="1"/>
  <c r="IPP15" i="7" s="1"/>
  <c r="IPR15" i="7" s="1"/>
  <c r="IPT15" i="7" s="1"/>
  <c r="IPV15" i="7" s="1"/>
  <c r="IPX15" i="7" s="1"/>
  <c r="IPZ15" i="7" s="1"/>
  <c r="IQB15" i="7" s="1"/>
  <c r="IQD15" i="7" s="1"/>
  <c r="IQF15" i="7" s="1"/>
  <c r="IQH15" i="7" s="1"/>
  <c r="IQJ15" i="7" s="1"/>
  <c r="IQL15" i="7" s="1"/>
  <c r="IQN15" i="7" s="1"/>
  <c r="IQP15" i="7" s="1"/>
  <c r="IQR15" i="7" s="1"/>
  <c r="IQT15" i="7" s="1"/>
  <c r="IQV15" i="7" s="1"/>
  <c r="IQX15" i="7" s="1"/>
  <c r="IQZ15" i="7" s="1"/>
  <c r="IRB15" i="7" s="1"/>
  <c r="IRD15" i="7" s="1"/>
  <c r="IRF15" i="7" s="1"/>
  <c r="IRH15" i="7" s="1"/>
  <c r="IRJ15" i="7" s="1"/>
  <c r="IRL15" i="7" s="1"/>
  <c r="IRN15" i="7" s="1"/>
  <c r="IRP15" i="7" s="1"/>
  <c r="IRR15" i="7" s="1"/>
  <c r="IRT15" i="7" s="1"/>
  <c r="IRV15" i="7" s="1"/>
  <c r="IRX15" i="7" s="1"/>
  <c r="IRZ15" i="7" s="1"/>
  <c r="ISB15" i="7" s="1"/>
  <c r="ISD15" i="7" s="1"/>
  <c r="ISF15" i="7" s="1"/>
  <c r="ISH15" i="7" s="1"/>
  <c r="ISJ15" i="7" s="1"/>
  <c r="ISL15" i="7" s="1"/>
  <c r="ISN15" i="7" s="1"/>
  <c r="ISP15" i="7" s="1"/>
  <c r="ISR15" i="7" s="1"/>
  <c r="IST15" i="7" s="1"/>
  <c r="ISV15" i="7" s="1"/>
  <c r="ISX15" i="7" s="1"/>
  <c r="ISZ15" i="7" s="1"/>
  <c r="ITB15" i="7" s="1"/>
  <c r="ITD15" i="7" s="1"/>
  <c r="ITF15" i="7" s="1"/>
  <c r="ITH15" i="7" s="1"/>
  <c r="ITJ15" i="7" s="1"/>
  <c r="ITL15" i="7" s="1"/>
  <c r="ITN15" i="7" s="1"/>
  <c r="ITP15" i="7" s="1"/>
  <c r="ITR15" i="7" s="1"/>
  <c r="ITT15" i="7" s="1"/>
  <c r="ITV15" i="7" s="1"/>
  <c r="ITX15" i="7" s="1"/>
  <c r="ITZ15" i="7" s="1"/>
  <c r="IUB15" i="7" s="1"/>
  <c r="IUD15" i="7" s="1"/>
  <c r="IUF15" i="7" s="1"/>
  <c r="IUH15" i="7" s="1"/>
  <c r="IUJ15" i="7" s="1"/>
  <c r="IUL15" i="7" s="1"/>
  <c r="IUN15" i="7" s="1"/>
  <c r="IUP15" i="7" s="1"/>
  <c r="IUR15" i="7" s="1"/>
  <c r="IUT15" i="7" s="1"/>
  <c r="IUV15" i="7" s="1"/>
  <c r="IUX15" i="7" s="1"/>
  <c r="IUZ15" i="7" s="1"/>
  <c r="IVB15" i="7" s="1"/>
  <c r="IVD15" i="7" s="1"/>
  <c r="IVF15" i="7" s="1"/>
  <c r="IVH15" i="7" s="1"/>
  <c r="IVJ15" i="7" s="1"/>
  <c r="IVL15" i="7" s="1"/>
  <c r="IVN15" i="7" s="1"/>
  <c r="IVP15" i="7" s="1"/>
  <c r="IVR15" i="7" s="1"/>
  <c r="IVT15" i="7" s="1"/>
  <c r="IVV15" i="7" s="1"/>
  <c r="IVX15" i="7" s="1"/>
  <c r="IVZ15" i="7" s="1"/>
  <c r="IWB15" i="7" s="1"/>
  <c r="IWD15" i="7" s="1"/>
  <c r="IWF15" i="7" s="1"/>
  <c r="IWH15" i="7" s="1"/>
  <c r="IWJ15" i="7" s="1"/>
  <c r="IWL15" i="7" s="1"/>
  <c r="IWN15" i="7" s="1"/>
  <c r="IWP15" i="7" s="1"/>
  <c r="IWR15" i="7" s="1"/>
  <c r="IWT15" i="7" s="1"/>
  <c r="IWV15" i="7" s="1"/>
  <c r="IWX15" i="7" s="1"/>
  <c r="IWZ15" i="7" s="1"/>
  <c r="IXB15" i="7" s="1"/>
  <c r="IXD15" i="7" s="1"/>
  <c r="IXF15" i="7" s="1"/>
  <c r="IXH15" i="7" s="1"/>
  <c r="IXJ15" i="7" s="1"/>
  <c r="IXL15" i="7" s="1"/>
  <c r="IXN15" i="7" s="1"/>
  <c r="IXP15" i="7" s="1"/>
  <c r="IXR15" i="7" s="1"/>
  <c r="IXT15" i="7" s="1"/>
  <c r="IXV15" i="7" s="1"/>
  <c r="IXX15" i="7" s="1"/>
  <c r="IXZ15" i="7" s="1"/>
  <c r="IYB15" i="7" s="1"/>
  <c r="IYD15" i="7" s="1"/>
  <c r="IYF15" i="7" s="1"/>
  <c r="IYH15" i="7" s="1"/>
  <c r="IYJ15" i="7" s="1"/>
  <c r="IYL15" i="7" s="1"/>
  <c r="IYN15" i="7" s="1"/>
  <c r="IYP15" i="7" s="1"/>
  <c r="IYR15" i="7" s="1"/>
  <c r="IYT15" i="7" s="1"/>
  <c r="IYV15" i="7" s="1"/>
  <c r="IYX15" i="7" s="1"/>
  <c r="IYZ15" i="7" s="1"/>
  <c r="IZB15" i="7" s="1"/>
  <c r="IZD15" i="7" s="1"/>
  <c r="IZF15" i="7" s="1"/>
  <c r="IZH15" i="7" s="1"/>
  <c r="IZJ15" i="7" s="1"/>
  <c r="IZL15" i="7" s="1"/>
  <c r="IZN15" i="7" s="1"/>
  <c r="IZP15" i="7" s="1"/>
  <c r="IZR15" i="7" s="1"/>
  <c r="IZT15" i="7" s="1"/>
  <c r="IZV15" i="7" s="1"/>
  <c r="IZX15" i="7" s="1"/>
  <c r="IZZ15" i="7" s="1"/>
  <c r="JAB15" i="7" s="1"/>
  <c r="JAD15" i="7" s="1"/>
  <c r="JAF15" i="7" s="1"/>
  <c r="JAH15" i="7" s="1"/>
  <c r="JAJ15" i="7" s="1"/>
  <c r="JAL15" i="7" s="1"/>
  <c r="JAN15" i="7" s="1"/>
  <c r="JAP15" i="7" s="1"/>
  <c r="JAR15" i="7" s="1"/>
  <c r="JAT15" i="7" s="1"/>
  <c r="JAV15" i="7" s="1"/>
  <c r="JAX15" i="7" s="1"/>
  <c r="JAZ15" i="7" s="1"/>
  <c r="JBB15" i="7" s="1"/>
  <c r="JBD15" i="7" s="1"/>
  <c r="JBF15" i="7" s="1"/>
  <c r="JBH15" i="7" s="1"/>
  <c r="JBJ15" i="7" s="1"/>
  <c r="JBL15" i="7" s="1"/>
  <c r="JBN15" i="7" s="1"/>
  <c r="JBP15" i="7" s="1"/>
  <c r="JBR15" i="7" s="1"/>
  <c r="JBT15" i="7" s="1"/>
  <c r="JBV15" i="7" s="1"/>
  <c r="JBX15" i="7" s="1"/>
  <c r="JBZ15" i="7" s="1"/>
  <c r="JCB15" i="7" s="1"/>
  <c r="JCD15" i="7" s="1"/>
  <c r="JCF15" i="7" s="1"/>
  <c r="JCH15" i="7" s="1"/>
  <c r="JCJ15" i="7" s="1"/>
  <c r="JCL15" i="7" s="1"/>
  <c r="JCN15" i="7" s="1"/>
  <c r="JCP15" i="7" s="1"/>
  <c r="JCR15" i="7" s="1"/>
  <c r="JCT15" i="7" s="1"/>
  <c r="JCV15" i="7" s="1"/>
  <c r="JCX15" i="7" s="1"/>
  <c r="JCZ15" i="7" s="1"/>
  <c r="JDB15" i="7" s="1"/>
  <c r="JDD15" i="7" s="1"/>
  <c r="JDF15" i="7" s="1"/>
  <c r="JDH15" i="7" s="1"/>
  <c r="JDJ15" i="7" s="1"/>
  <c r="JDL15" i="7" s="1"/>
  <c r="JDN15" i="7" s="1"/>
  <c r="JDP15" i="7" s="1"/>
  <c r="JDR15" i="7" s="1"/>
  <c r="JDT15" i="7" s="1"/>
  <c r="JDV15" i="7" s="1"/>
  <c r="JDX15" i="7" s="1"/>
  <c r="JDZ15" i="7" s="1"/>
  <c r="JEB15" i="7" s="1"/>
  <c r="JED15" i="7" s="1"/>
  <c r="JEF15" i="7" s="1"/>
  <c r="JEH15" i="7" s="1"/>
  <c r="JEJ15" i="7" s="1"/>
  <c r="JEL15" i="7" s="1"/>
  <c r="JEN15" i="7" s="1"/>
  <c r="JEP15" i="7" s="1"/>
  <c r="JER15" i="7" s="1"/>
  <c r="JET15" i="7" s="1"/>
  <c r="JEV15" i="7" s="1"/>
  <c r="JEX15" i="7" s="1"/>
  <c r="JEZ15" i="7" s="1"/>
  <c r="JFB15" i="7" s="1"/>
  <c r="JFD15" i="7" s="1"/>
  <c r="JFF15" i="7" s="1"/>
  <c r="JFH15" i="7" s="1"/>
  <c r="JFJ15" i="7" s="1"/>
  <c r="JFL15" i="7" s="1"/>
  <c r="JFN15" i="7" s="1"/>
  <c r="JFP15" i="7" s="1"/>
  <c r="JFR15" i="7" s="1"/>
  <c r="JFT15" i="7" s="1"/>
  <c r="JFV15" i="7" s="1"/>
  <c r="JFX15" i="7" s="1"/>
  <c r="JFZ15" i="7" s="1"/>
  <c r="JGB15" i="7" s="1"/>
  <c r="JGD15" i="7" s="1"/>
  <c r="JGF15" i="7" s="1"/>
  <c r="JGH15" i="7" s="1"/>
  <c r="JGJ15" i="7" s="1"/>
  <c r="JGL15" i="7" s="1"/>
  <c r="JGN15" i="7" s="1"/>
  <c r="JGP15" i="7" s="1"/>
  <c r="JGR15" i="7" s="1"/>
  <c r="JGT15" i="7" s="1"/>
  <c r="JGV15" i="7" s="1"/>
  <c r="JGX15" i="7" s="1"/>
  <c r="JGZ15" i="7" s="1"/>
  <c r="JHB15" i="7" s="1"/>
  <c r="JHD15" i="7" s="1"/>
  <c r="JHF15" i="7" s="1"/>
  <c r="JHH15" i="7" s="1"/>
  <c r="JHJ15" i="7" s="1"/>
  <c r="JHL15" i="7" s="1"/>
  <c r="JHN15" i="7" s="1"/>
  <c r="JHP15" i="7" s="1"/>
  <c r="JHR15" i="7" s="1"/>
  <c r="JHT15" i="7" s="1"/>
  <c r="JHV15" i="7" s="1"/>
  <c r="JHX15" i="7" s="1"/>
  <c r="JHZ15" i="7" s="1"/>
  <c r="JIB15" i="7" s="1"/>
  <c r="JID15" i="7" s="1"/>
  <c r="JIF15" i="7" s="1"/>
  <c r="JIH15" i="7" s="1"/>
  <c r="JIJ15" i="7" s="1"/>
  <c r="JIL15" i="7" s="1"/>
  <c r="JIN15" i="7" s="1"/>
  <c r="JIP15" i="7" s="1"/>
  <c r="JIR15" i="7" s="1"/>
  <c r="JIT15" i="7" s="1"/>
  <c r="JIV15" i="7" s="1"/>
  <c r="JIX15" i="7" s="1"/>
  <c r="JIZ15" i="7" s="1"/>
  <c r="JJB15" i="7" s="1"/>
  <c r="JJD15" i="7" s="1"/>
  <c r="JJF15" i="7" s="1"/>
  <c r="JJH15" i="7" s="1"/>
  <c r="JJJ15" i="7" s="1"/>
  <c r="JJL15" i="7" s="1"/>
  <c r="JJN15" i="7" s="1"/>
  <c r="JJP15" i="7" s="1"/>
  <c r="JJR15" i="7" s="1"/>
  <c r="JJT15" i="7" s="1"/>
  <c r="JJV15" i="7" s="1"/>
  <c r="JJX15" i="7" s="1"/>
  <c r="JJZ15" i="7" s="1"/>
  <c r="JKB15" i="7" s="1"/>
  <c r="JKD15" i="7" s="1"/>
  <c r="JKF15" i="7" s="1"/>
  <c r="JKH15" i="7" s="1"/>
  <c r="JKJ15" i="7" s="1"/>
  <c r="JKL15" i="7" s="1"/>
  <c r="JKN15" i="7" s="1"/>
  <c r="JKP15" i="7" s="1"/>
  <c r="JKR15" i="7" s="1"/>
  <c r="JKT15" i="7" s="1"/>
  <c r="JKV15" i="7" s="1"/>
  <c r="JKX15" i="7" s="1"/>
  <c r="JKZ15" i="7" s="1"/>
  <c r="JLB15" i="7" s="1"/>
  <c r="JLD15" i="7" s="1"/>
  <c r="JLF15" i="7" s="1"/>
  <c r="JLH15" i="7" s="1"/>
  <c r="JLJ15" i="7" s="1"/>
  <c r="JLL15" i="7" s="1"/>
  <c r="JLN15" i="7" s="1"/>
  <c r="JLP15" i="7" s="1"/>
  <c r="JLR15" i="7" s="1"/>
  <c r="JLT15" i="7" s="1"/>
  <c r="JLV15" i="7" s="1"/>
  <c r="JLX15" i="7" s="1"/>
  <c r="JLZ15" i="7" s="1"/>
  <c r="JMB15" i="7" s="1"/>
  <c r="JMD15" i="7" s="1"/>
  <c r="JMF15" i="7" s="1"/>
  <c r="JMH15" i="7" s="1"/>
  <c r="JMJ15" i="7" s="1"/>
  <c r="JML15" i="7" s="1"/>
  <c r="JMN15" i="7" s="1"/>
  <c r="JMP15" i="7" s="1"/>
  <c r="JMR15" i="7" s="1"/>
  <c r="JMT15" i="7" s="1"/>
  <c r="JMV15" i="7" s="1"/>
  <c r="JMX15" i="7" s="1"/>
  <c r="JMZ15" i="7" s="1"/>
  <c r="JNB15" i="7" s="1"/>
  <c r="JND15" i="7" s="1"/>
  <c r="JNF15" i="7" s="1"/>
  <c r="JNH15" i="7" s="1"/>
  <c r="JNJ15" i="7" s="1"/>
  <c r="JNL15" i="7" s="1"/>
  <c r="JNN15" i="7" s="1"/>
  <c r="JNP15" i="7" s="1"/>
  <c r="JNR15" i="7" s="1"/>
  <c r="JNT15" i="7" s="1"/>
  <c r="JNV15" i="7" s="1"/>
  <c r="JNX15" i="7" s="1"/>
  <c r="JNZ15" i="7" s="1"/>
  <c r="JOB15" i="7" s="1"/>
  <c r="JOD15" i="7" s="1"/>
  <c r="JOF15" i="7" s="1"/>
  <c r="JOH15" i="7" s="1"/>
  <c r="JOJ15" i="7" s="1"/>
  <c r="JOL15" i="7" s="1"/>
  <c r="JON15" i="7" s="1"/>
  <c r="JOP15" i="7" s="1"/>
  <c r="JOR15" i="7" s="1"/>
  <c r="JOT15" i="7" s="1"/>
  <c r="JOV15" i="7" s="1"/>
  <c r="JOX15" i="7" s="1"/>
  <c r="JOZ15" i="7" s="1"/>
  <c r="JPB15" i="7" s="1"/>
  <c r="JPD15" i="7" s="1"/>
  <c r="JPF15" i="7" s="1"/>
  <c r="JPH15" i="7" s="1"/>
  <c r="JPJ15" i="7" s="1"/>
  <c r="JPL15" i="7" s="1"/>
  <c r="JPN15" i="7" s="1"/>
  <c r="JPP15" i="7" s="1"/>
  <c r="JPR15" i="7" s="1"/>
  <c r="JPT15" i="7" s="1"/>
  <c r="JPV15" i="7" s="1"/>
  <c r="JPX15" i="7" s="1"/>
  <c r="JPZ15" i="7" s="1"/>
  <c r="JQB15" i="7" s="1"/>
  <c r="JQD15" i="7" s="1"/>
  <c r="JQF15" i="7" s="1"/>
  <c r="JQH15" i="7" s="1"/>
  <c r="JQJ15" i="7" s="1"/>
  <c r="JQL15" i="7" s="1"/>
  <c r="JQN15" i="7" s="1"/>
  <c r="JQP15" i="7" s="1"/>
  <c r="JQR15" i="7" s="1"/>
  <c r="JQT15" i="7" s="1"/>
  <c r="JQV15" i="7" s="1"/>
  <c r="JQX15" i="7" s="1"/>
  <c r="JQZ15" i="7" s="1"/>
  <c r="JRB15" i="7" s="1"/>
  <c r="JRD15" i="7" s="1"/>
  <c r="JRF15" i="7" s="1"/>
  <c r="JRH15" i="7" s="1"/>
  <c r="JRJ15" i="7" s="1"/>
  <c r="JRL15" i="7" s="1"/>
  <c r="JRN15" i="7" s="1"/>
  <c r="JRP15" i="7" s="1"/>
  <c r="JRR15" i="7" s="1"/>
  <c r="JRT15" i="7" s="1"/>
  <c r="JRV15" i="7" s="1"/>
  <c r="JRX15" i="7" s="1"/>
  <c r="JRZ15" i="7" s="1"/>
  <c r="JSB15" i="7" s="1"/>
  <c r="JSD15" i="7" s="1"/>
  <c r="JSF15" i="7" s="1"/>
  <c r="JSH15" i="7" s="1"/>
  <c r="JSJ15" i="7" s="1"/>
  <c r="JSL15" i="7" s="1"/>
  <c r="JSN15" i="7" s="1"/>
  <c r="JSP15" i="7" s="1"/>
  <c r="JSR15" i="7" s="1"/>
  <c r="JST15" i="7" s="1"/>
  <c r="JSV15" i="7" s="1"/>
  <c r="JSX15" i="7" s="1"/>
  <c r="JSZ15" i="7" s="1"/>
  <c r="JTB15" i="7" s="1"/>
  <c r="JTD15" i="7" s="1"/>
  <c r="JTF15" i="7" s="1"/>
  <c r="JTH15" i="7" s="1"/>
  <c r="JTJ15" i="7" s="1"/>
  <c r="JTL15" i="7" s="1"/>
  <c r="JTN15" i="7" s="1"/>
  <c r="JTP15" i="7" s="1"/>
  <c r="JTR15" i="7" s="1"/>
  <c r="JTT15" i="7" s="1"/>
  <c r="JTV15" i="7" s="1"/>
  <c r="JTX15" i="7" s="1"/>
  <c r="JTZ15" i="7" s="1"/>
  <c r="JUB15" i="7" s="1"/>
  <c r="JUD15" i="7" s="1"/>
  <c r="JUF15" i="7" s="1"/>
  <c r="JUH15" i="7" s="1"/>
  <c r="JUJ15" i="7" s="1"/>
  <c r="JUL15" i="7" s="1"/>
  <c r="JUN15" i="7" s="1"/>
  <c r="JUP15" i="7" s="1"/>
  <c r="JUR15" i="7" s="1"/>
  <c r="JUT15" i="7" s="1"/>
  <c r="JUV15" i="7" s="1"/>
  <c r="JUX15" i="7" s="1"/>
  <c r="JUZ15" i="7" s="1"/>
  <c r="JVB15" i="7" s="1"/>
  <c r="JVD15" i="7" s="1"/>
  <c r="JVF15" i="7" s="1"/>
  <c r="JVH15" i="7" s="1"/>
  <c r="JVJ15" i="7" s="1"/>
  <c r="JVL15" i="7" s="1"/>
  <c r="JVN15" i="7" s="1"/>
  <c r="JVP15" i="7" s="1"/>
  <c r="JVR15" i="7" s="1"/>
  <c r="JVT15" i="7" s="1"/>
  <c r="JVV15" i="7" s="1"/>
  <c r="JVX15" i="7" s="1"/>
  <c r="JVZ15" i="7" s="1"/>
  <c r="JWB15" i="7" s="1"/>
  <c r="JWD15" i="7" s="1"/>
  <c r="JWF15" i="7" s="1"/>
  <c r="JWH15" i="7" s="1"/>
  <c r="JWJ15" i="7" s="1"/>
  <c r="JWL15" i="7" s="1"/>
  <c r="JWN15" i="7" s="1"/>
  <c r="JWP15" i="7" s="1"/>
  <c r="JWR15" i="7" s="1"/>
  <c r="JWT15" i="7" s="1"/>
  <c r="JWV15" i="7" s="1"/>
  <c r="JWX15" i="7" s="1"/>
  <c r="JWZ15" i="7" s="1"/>
  <c r="JXB15" i="7" s="1"/>
  <c r="JXD15" i="7" s="1"/>
  <c r="JXF15" i="7" s="1"/>
  <c r="JXH15" i="7" s="1"/>
  <c r="JXJ15" i="7" s="1"/>
  <c r="JXL15" i="7" s="1"/>
  <c r="JXN15" i="7" s="1"/>
  <c r="JXP15" i="7" s="1"/>
  <c r="JXR15" i="7" s="1"/>
  <c r="JXT15" i="7" s="1"/>
  <c r="JXV15" i="7" s="1"/>
  <c r="JXX15" i="7" s="1"/>
  <c r="JXZ15" i="7" s="1"/>
  <c r="JYB15" i="7" s="1"/>
  <c r="JYD15" i="7" s="1"/>
  <c r="JYF15" i="7" s="1"/>
  <c r="JYH15" i="7" s="1"/>
  <c r="JYJ15" i="7" s="1"/>
  <c r="JYL15" i="7" s="1"/>
  <c r="JYN15" i="7" s="1"/>
  <c r="JYP15" i="7" s="1"/>
  <c r="JYR15" i="7" s="1"/>
  <c r="JYT15" i="7" s="1"/>
  <c r="JYV15" i="7" s="1"/>
  <c r="JYX15" i="7" s="1"/>
  <c r="JYZ15" i="7" s="1"/>
  <c r="JZB15" i="7" s="1"/>
  <c r="JZD15" i="7" s="1"/>
  <c r="JZF15" i="7" s="1"/>
  <c r="JZH15" i="7" s="1"/>
  <c r="JZJ15" i="7" s="1"/>
  <c r="JZL15" i="7" s="1"/>
  <c r="JZN15" i="7" s="1"/>
  <c r="JZP15" i="7" s="1"/>
  <c r="JZR15" i="7" s="1"/>
  <c r="JZT15" i="7" s="1"/>
  <c r="JZV15" i="7" s="1"/>
  <c r="JZX15" i="7" s="1"/>
  <c r="JZZ15" i="7" s="1"/>
  <c r="KAB15" i="7" s="1"/>
  <c r="KAD15" i="7" s="1"/>
  <c r="KAF15" i="7" s="1"/>
  <c r="KAH15" i="7" s="1"/>
  <c r="KAJ15" i="7" s="1"/>
  <c r="KAL15" i="7" s="1"/>
  <c r="KAN15" i="7" s="1"/>
  <c r="KAP15" i="7" s="1"/>
  <c r="KAR15" i="7" s="1"/>
  <c r="KAT15" i="7" s="1"/>
  <c r="KAV15" i="7" s="1"/>
  <c r="KAX15" i="7" s="1"/>
  <c r="KAZ15" i="7" s="1"/>
  <c r="KBB15" i="7" s="1"/>
  <c r="KBD15" i="7" s="1"/>
  <c r="KBF15" i="7" s="1"/>
  <c r="KBH15" i="7" s="1"/>
  <c r="KBJ15" i="7" s="1"/>
  <c r="KBL15" i="7" s="1"/>
  <c r="KBN15" i="7" s="1"/>
  <c r="KBP15" i="7" s="1"/>
  <c r="KBR15" i="7" s="1"/>
  <c r="KBT15" i="7" s="1"/>
  <c r="KBV15" i="7" s="1"/>
  <c r="KBX15" i="7" s="1"/>
  <c r="KBZ15" i="7" s="1"/>
  <c r="KCB15" i="7" s="1"/>
  <c r="KCD15" i="7" s="1"/>
  <c r="KCF15" i="7" s="1"/>
  <c r="KCH15" i="7" s="1"/>
  <c r="KCJ15" i="7" s="1"/>
  <c r="KCL15" i="7" s="1"/>
  <c r="KCN15" i="7" s="1"/>
  <c r="KCP15" i="7" s="1"/>
  <c r="KCR15" i="7" s="1"/>
  <c r="KCT15" i="7" s="1"/>
  <c r="KCV15" i="7" s="1"/>
  <c r="KCX15" i="7" s="1"/>
  <c r="KCZ15" i="7" s="1"/>
  <c r="KDB15" i="7" s="1"/>
  <c r="KDD15" i="7" s="1"/>
  <c r="KDF15" i="7" s="1"/>
  <c r="KDH15" i="7" s="1"/>
  <c r="KDJ15" i="7" s="1"/>
  <c r="KDL15" i="7" s="1"/>
  <c r="KDN15" i="7" s="1"/>
  <c r="KDP15" i="7" s="1"/>
  <c r="KDR15" i="7" s="1"/>
  <c r="KDT15" i="7" s="1"/>
  <c r="KDV15" i="7" s="1"/>
  <c r="KDX15" i="7" s="1"/>
  <c r="KDZ15" i="7" s="1"/>
  <c r="KEB15" i="7" s="1"/>
  <c r="KED15" i="7" s="1"/>
  <c r="KEF15" i="7" s="1"/>
  <c r="KEH15" i="7" s="1"/>
  <c r="KEJ15" i="7" s="1"/>
  <c r="KEL15" i="7" s="1"/>
  <c r="KEN15" i="7" s="1"/>
  <c r="KEP15" i="7" s="1"/>
  <c r="KER15" i="7" s="1"/>
  <c r="KET15" i="7" s="1"/>
  <c r="KEV15" i="7" s="1"/>
  <c r="KEX15" i="7" s="1"/>
  <c r="KEZ15" i="7" s="1"/>
  <c r="KFB15" i="7" s="1"/>
  <c r="KFD15" i="7" s="1"/>
  <c r="KFF15" i="7" s="1"/>
  <c r="KFH15" i="7" s="1"/>
  <c r="KFJ15" i="7" s="1"/>
  <c r="KFL15" i="7" s="1"/>
  <c r="KFN15" i="7" s="1"/>
  <c r="KFP15" i="7" s="1"/>
  <c r="KFR15" i="7" s="1"/>
  <c r="KFT15" i="7" s="1"/>
  <c r="KFV15" i="7" s="1"/>
  <c r="KFX15" i="7" s="1"/>
  <c r="KFZ15" i="7" s="1"/>
  <c r="KGB15" i="7" s="1"/>
  <c r="KGD15" i="7" s="1"/>
  <c r="KGF15" i="7" s="1"/>
  <c r="KGH15" i="7" s="1"/>
  <c r="KGJ15" i="7" s="1"/>
  <c r="KGL15" i="7" s="1"/>
  <c r="KGN15" i="7" s="1"/>
  <c r="KGP15" i="7" s="1"/>
  <c r="KGR15" i="7" s="1"/>
  <c r="KGT15" i="7" s="1"/>
  <c r="KGV15" i="7" s="1"/>
  <c r="KGX15" i="7" s="1"/>
  <c r="KGZ15" i="7" s="1"/>
  <c r="KHB15" i="7" s="1"/>
  <c r="KHD15" i="7" s="1"/>
  <c r="KHF15" i="7" s="1"/>
  <c r="KHH15" i="7" s="1"/>
  <c r="KHJ15" i="7" s="1"/>
  <c r="KHL15" i="7" s="1"/>
  <c r="KHN15" i="7" s="1"/>
  <c r="KHP15" i="7" s="1"/>
  <c r="KHR15" i="7" s="1"/>
  <c r="KHT15" i="7" s="1"/>
  <c r="KHV15" i="7" s="1"/>
  <c r="KHX15" i="7" s="1"/>
  <c r="KHZ15" i="7" s="1"/>
  <c r="KIB15" i="7" s="1"/>
  <c r="KID15" i="7" s="1"/>
  <c r="KIF15" i="7" s="1"/>
  <c r="KIH15" i="7" s="1"/>
  <c r="KIJ15" i="7" s="1"/>
  <c r="KIL15" i="7" s="1"/>
  <c r="KIN15" i="7" s="1"/>
  <c r="KIP15" i="7" s="1"/>
  <c r="KIR15" i="7" s="1"/>
  <c r="KIT15" i="7" s="1"/>
  <c r="KIV15" i="7" s="1"/>
  <c r="KIX15" i="7" s="1"/>
  <c r="KIZ15" i="7" s="1"/>
  <c r="KJB15" i="7" s="1"/>
  <c r="KJD15" i="7" s="1"/>
  <c r="KJF15" i="7" s="1"/>
  <c r="KJH15" i="7" s="1"/>
  <c r="KJJ15" i="7" s="1"/>
  <c r="KJL15" i="7" s="1"/>
  <c r="KJN15" i="7" s="1"/>
  <c r="KJP15" i="7" s="1"/>
  <c r="KJR15" i="7" s="1"/>
  <c r="KJT15" i="7" s="1"/>
  <c r="KJV15" i="7" s="1"/>
  <c r="KJX15" i="7" s="1"/>
  <c r="KJZ15" i="7" s="1"/>
  <c r="KKB15" i="7" s="1"/>
  <c r="KKD15" i="7" s="1"/>
  <c r="KKF15" i="7" s="1"/>
  <c r="KKH15" i="7" s="1"/>
  <c r="KKJ15" i="7" s="1"/>
  <c r="KKL15" i="7" s="1"/>
  <c r="KKN15" i="7" s="1"/>
  <c r="KKP15" i="7" s="1"/>
  <c r="KKR15" i="7" s="1"/>
  <c r="KKT15" i="7" s="1"/>
  <c r="KKV15" i="7" s="1"/>
  <c r="KKX15" i="7" s="1"/>
  <c r="KKZ15" i="7" s="1"/>
  <c r="KLB15" i="7" s="1"/>
  <c r="KLD15" i="7" s="1"/>
  <c r="KLF15" i="7" s="1"/>
  <c r="KLH15" i="7" s="1"/>
  <c r="KLJ15" i="7" s="1"/>
  <c r="KLL15" i="7" s="1"/>
  <c r="KLN15" i="7" s="1"/>
  <c r="KLP15" i="7" s="1"/>
  <c r="KLR15" i="7" s="1"/>
  <c r="KLT15" i="7" s="1"/>
  <c r="KLV15" i="7" s="1"/>
  <c r="KLX15" i="7" s="1"/>
  <c r="KLZ15" i="7" s="1"/>
  <c r="KMB15" i="7" s="1"/>
  <c r="KMD15" i="7" s="1"/>
  <c r="KMF15" i="7" s="1"/>
  <c r="KMH15" i="7" s="1"/>
  <c r="KMJ15" i="7" s="1"/>
  <c r="KML15" i="7" s="1"/>
  <c r="KMN15" i="7" s="1"/>
  <c r="KMP15" i="7" s="1"/>
  <c r="KMR15" i="7" s="1"/>
  <c r="KMT15" i="7" s="1"/>
  <c r="KMV15" i="7" s="1"/>
  <c r="KMX15" i="7" s="1"/>
  <c r="KMZ15" i="7" s="1"/>
  <c r="KNB15" i="7" s="1"/>
  <c r="KND15" i="7" s="1"/>
  <c r="KNF15" i="7" s="1"/>
  <c r="KNH15" i="7" s="1"/>
  <c r="KNJ15" i="7" s="1"/>
  <c r="KNL15" i="7" s="1"/>
  <c r="KNN15" i="7" s="1"/>
  <c r="KNP15" i="7" s="1"/>
  <c r="KNR15" i="7" s="1"/>
  <c r="KNT15" i="7" s="1"/>
  <c r="KNV15" i="7" s="1"/>
  <c r="KNX15" i="7" s="1"/>
  <c r="KNZ15" i="7" s="1"/>
  <c r="KOB15" i="7" s="1"/>
  <c r="KOD15" i="7" s="1"/>
  <c r="KOF15" i="7" s="1"/>
  <c r="KOH15" i="7" s="1"/>
  <c r="KOJ15" i="7" s="1"/>
  <c r="KOL15" i="7" s="1"/>
  <c r="KON15" i="7" s="1"/>
  <c r="KOP15" i="7" s="1"/>
  <c r="KOR15" i="7" s="1"/>
  <c r="KOT15" i="7" s="1"/>
  <c r="KOV15" i="7" s="1"/>
  <c r="KOX15" i="7" s="1"/>
  <c r="KOZ15" i="7" s="1"/>
  <c r="KPB15" i="7" s="1"/>
  <c r="KPD15" i="7" s="1"/>
  <c r="KPF15" i="7" s="1"/>
  <c r="KPH15" i="7" s="1"/>
  <c r="KPJ15" i="7" s="1"/>
  <c r="KPL15" i="7" s="1"/>
  <c r="KPN15" i="7" s="1"/>
  <c r="KPP15" i="7" s="1"/>
  <c r="KPR15" i="7" s="1"/>
  <c r="KPT15" i="7" s="1"/>
  <c r="KPV15" i="7" s="1"/>
  <c r="KPX15" i="7" s="1"/>
  <c r="KPZ15" i="7" s="1"/>
  <c r="KQB15" i="7" s="1"/>
  <c r="KQD15" i="7" s="1"/>
  <c r="KQF15" i="7" s="1"/>
  <c r="KQH15" i="7" s="1"/>
  <c r="KQJ15" i="7" s="1"/>
  <c r="KQL15" i="7" s="1"/>
  <c r="KQN15" i="7" s="1"/>
  <c r="KQP15" i="7" s="1"/>
  <c r="KQR15" i="7" s="1"/>
  <c r="KQT15" i="7" s="1"/>
  <c r="KQV15" i="7" s="1"/>
  <c r="KQX15" i="7" s="1"/>
  <c r="KQZ15" i="7" s="1"/>
  <c r="KRB15" i="7" s="1"/>
  <c r="KRD15" i="7" s="1"/>
  <c r="KRF15" i="7" s="1"/>
  <c r="KRH15" i="7" s="1"/>
  <c r="KRJ15" i="7" s="1"/>
  <c r="KRL15" i="7" s="1"/>
  <c r="KRN15" i="7" s="1"/>
  <c r="KRP15" i="7" s="1"/>
  <c r="KRR15" i="7" s="1"/>
  <c r="KRT15" i="7" s="1"/>
  <c r="KRV15" i="7" s="1"/>
  <c r="KRX15" i="7" s="1"/>
  <c r="KRZ15" i="7" s="1"/>
  <c r="KSB15" i="7" s="1"/>
  <c r="KSD15" i="7" s="1"/>
  <c r="KSF15" i="7" s="1"/>
  <c r="KSH15" i="7" s="1"/>
  <c r="KSJ15" i="7" s="1"/>
  <c r="KSL15" i="7" s="1"/>
  <c r="KSN15" i="7" s="1"/>
  <c r="KSP15" i="7" s="1"/>
  <c r="KSR15" i="7" s="1"/>
  <c r="KST15" i="7" s="1"/>
  <c r="KSV15" i="7" s="1"/>
  <c r="KSX15" i="7" s="1"/>
  <c r="KSZ15" i="7" s="1"/>
  <c r="KTB15" i="7" s="1"/>
  <c r="KTD15" i="7" s="1"/>
  <c r="KTF15" i="7" s="1"/>
  <c r="KTH15" i="7" s="1"/>
  <c r="KTJ15" i="7" s="1"/>
  <c r="KTL15" i="7" s="1"/>
  <c r="KTN15" i="7" s="1"/>
  <c r="KTP15" i="7" s="1"/>
  <c r="KTR15" i="7" s="1"/>
  <c r="KTT15" i="7" s="1"/>
  <c r="KTV15" i="7" s="1"/>
  <c r="KTX15" i="7" s="1"/>
  <c r="KTZ15" i="7" s="1"/>
  <c r="KUB15" i="7" s="1"/>
  <c r="KUD15" i="7" s="1"/>
  <c r="KUF15" i="7" s="1"/>
  <c r="KUH15" i="7" s="1"/>
  <c r="KUJ15" i="7" s="1"/>
  <c r="KUL15" i="7" s="1"/>
  <c r="KUN15" i="7" s="1"/>
  <c r="KUP15" i="7" s="1"/>
  <c r="KUR15" i="7" s="1"/>
  <c r="KUT15" i="7" s="1"/>
  <c r="KUV15" i="7" s="1"/>
  <c r="KUX15" i="7" s="1"/>
  <c r="KUZ15" i="7" s="1"/>
  <c r="KVB15" i="7" s="1"/>
  <c r="KVD15" i="7" s="1"/>
  <c r="KVF15" i="7" s="1"/>
  <c r="KVH15" i="7" s="1"/>
  <c r="KVJ15" i="7" s="1"/>
  <c r="KVL15" i="7" s="1"/>
  <c r="KVN15" i="7" s="1"/>
  <c r="KVP15" i="7" s="1"/>
  <c r="KVR15" i="7" s="1"/>
  <c r="KVT15" i="7" s="1"/>
  <c r="KVV15" i="7" s="1"/>
  <c r="KVX15" i="7" s="1"/>
  <c r="KVZ15" i="7" s="1"/>
  <c r="KWB15" i="7" s="1"/>
  <c r="KWD15" i="7" s="1"/>
  <c r="KWF15" i="7" s="1"/>
  <c r="KWH15" i="7" s="1"/>
  <c r="KWJ15" i="7" s="1"/>
  <c r="KWL15" i="7" s="1"/>
  <c r="KWN15" i="7" s="1"/>
  <c r="KWP15" i="7" s="1"/>
  <c r="KWR15" i="7" s="1"/>
  <c r="KWT15" i="7" s="1"/>
  <c r="KWV15" i="7" s="1"/>
  <c r="KWX15" i="7" s="1"/>
  <c r="KWZ15" i="7" s="1"/>
  <c r="KXB15" i="7" s="1"/>
  <c r="KXD15" i="7" s="1"/>
  <c r="KXF15" i="7" s="1"/>
  <c r="KXH15" i="7" s="1"/>
  <c r="KXJ15" i="7" s="1"/>
  <c r="KXL15" i="7" s="1"/>
  <c r="KXN15" i="7" s="1"/>
  <c r="KXP15" i="7" s="1"/>
  <c r="KXR15" i="7" s="1"/>
  <c r="KXT15" i="7" s="1"/>
  <c r="KXV15" i="7" s="1"/>
  <c r="KXX15" i="7" s="1"/>
  <c r="KXZ15" i="7" s="1"/>
  <c r="KYB15" i="7" s="1"/>
  <c r="KYD15" i="7" s="1"/>
  <c r="KYF15" i="7" s="1"/>
  <c r="KYH15" i="7" s="1"/>
  <c r="KYJ15" i="7" s="1"/>
  <c r="KYL15" i="7" s="1"/>
  <c r="KYN15" i="7" s="1"/>
  <c r="KYP15" i="7" s="1"/>
  <c r="KYR15" i="7" s="1"/>
  <c r="KYT15" i="7" s="1"/>
  <c r="KYV15" i="7" s="1"/>
  <c r="KYX15" i="7" s="1"/>
  <c r="KYZ15" i="7" s="1"/>
  <c r="KZB15" i="7" s="1"/>
  <c r="KZD15" i="7" s="1"/>
  <c r="KZF15" i="7" s="1"/>
  <c r="KZH15" i="7" s="1"/>
  <c r="KZJ15" i="7" s="1"/>
  <c r="KZL15" i="7" s="1"/>
  <c r="KZN15" i="7" s="1"/>
  <c r="KZP15" i="7" s="1"/>
  <c r="KZR15" i="7" s="1"/>
  <c r="KZT15" i="7" s="1"/>
  <c r="KZV15" i="7" s="1"/>
  <c r="KZX15" i="7" s="1"/>
  <c r="KZZ15" i="7" s="1"/>
  <c r="LAB15" i="7" s="1"/>
  <c r="LAD15" i="7" s="1"/>
  <c r="LAF15" i="7" s="1"/>
  <c r="LAH15" i="7" s="1"/>
  <c r="LAJ15" i="7" s="1"/>
  <c r="LAL15" i="7" s="1"/>
  <c r="LAN15" i="7" s="1"/>
  <c r="LAP15" i="7" s="1"/>
  <c r="LAR15" i="7" s="1"/>
  <c r="LAT15" i="7" s="1"/>
  <c r="LAV15" i="7" s="1"/>
  <c r="LAX15" i="7" s="1"/>
  <c r="LAZ15" i="7" s="1"/>
  <c r="LBB15" i="7" s="1"/>
  <c r="LBD15" i="7" s="1"/>
  <c r="LBF15" i="7" s="1"/>
  <c r="LBH15" i="7" s="1"/>
  <c r="LBJ15" i="7" s="1"/>
  <c r="LBL15" i="7" s="1"/>
  <c r="LBN15" i="7" s="1"/>
  <c r="LBP15" i="7" s="1"/>
  <c r="LBR15" i="7" s="1"/>
  <c r="LBT15" i="7" s="1"/>
  <c r="LBV15" i="7" s="1"/>
  <c r="LBX15" i="7" s="1"/>
  <c r="LBZ15" i="7" s="1"/>
  <c r="LCB15" i="7" s="1"/>
  <c r="LCD15" i="7" s="1"/>
  <c r="LCF15" i="7" s="1"/>
  <c r="LCH15" i="7" s="1"/>
  <c r="LCJ15" i="7" s="1"/>
  <c r="LCL15" i="7" s="1"/>
  <c r="LCN15" i="7" s="1"/>
  <c r="LCP15" i="7" s="1"/>
  <c r="LCR15" i="7" s="1"/>
  <c r="LCT15" i="7" s="1"/>
  <c r="LCV15" i="7" s="1"/>
  <c r="LCX15" i="7" s="1"/>
  <c r="LCZ15" i="7" s="1"/>
  <c r="LDB15" i="7" s="1"/>
  <c r="LDD15" i="7" s="1"/>
  <c r="LDF15" i="7" s="1"/>
  <c r="LDH15" i="7" s="1"/>
  <c r="LDJ15" i="7" s="1"/>
  <c r="LDL15" i="7" s="1"/>
  <c r="LDN15" i="7" s="1"/>
  <c r="LDP15" i="7" s="1"/>
  <c r="LDR15" i="7" s="1"/>
  <c r="LDT15" i="7" s="1"/>
  <c r="LDV15" i="7" s="1"/>
  <c r="LDX15" i="7" s="1"/>
  <c r="LDZ15" i="7" s="1"/>
  <c r="LEB15" i="7" s="1"/>
  <c r="LED15" i="7" s="1"/>
  <c r="LEF15" i="7" s="1"/>
  <c r="LEH15" i="7" s="1"/>
  <c r="LEJ15" i="7" s="1"/>
  <c r="LEL15" i="7" s="1"/>
  <c r="LEN15" i="7" s="1"/>
  <c r="LEP15" i="7" s="1"/>
  <c r="LER15" i="7" s="1"/>
  <c r="LET15" i="7" s="1"/>
  <c r="LEV15" i="7" s="1"/>
  <c r="LEX15" i="7" s="1"/>
  <c r="LEZ15" i="7" s="1"/>
  <c r="LFB15" i="7" s="1"/>
  <c r="LFD15" i="7" s="1"/>
  <c r="LFF15" i="7" s="1"/>
  <c r="LFH15" i="7" s="1"/>
  <c r="LFJ15" i="7" s="1"/>
  <c r="LFL15" i="7" s="1"/>
  <c r="LFN15" i="7" s="1"/>
  <c r="LFP15" i="7" s="1"/>
  <c r="LFR15" i="7" s="1"/>
  <c r="LFT15" i="7" s="1"/>
  <c r="LFV15" i="7" s="1"/>
  <c r="LFX15" i="7" s="1"/>
  <c r="LFZ15" i="7" s="1"/>
  <c r="LGB15" i="7" s="1"/>
  <c r="LGD15" i="7" s="1"/>
  <c r="LGF15" i="7" s="1"/>
  <c r="LGH15" i="7" s="1"/>
  <c r="LGJ15" i="7" s="1"/>
  <c r="LGL15" i="7" s="1"/>
  <c r="LGN15" i="7" s="1"/>
  <c r="LGP15" i="7" s="1"/>
  <c r="LGR15" i="7" s="1"/>
  <c r="LGT15" i="7" s="1"/>
  <c r="LGV15" i="7" s="1"/>
  <c r="LGX15" i="7" s="1"/>
  <c r="LGZ15" i="7" s="1"/>
  <c r="LHB15" i="7" s="1"/>
  <c r="LHD15" i="7" s="1"/>
  <c r="LHF15" i="7" s="1"/>
  <c r="LHH15" i="7" s="1"/>
  <c r="LHJ15" i="7" s="1"/>
  <c r="LHL15" i="7" s="1"/>
  <c r="LHN15" i="7" s="1"/>
  <c r="LHP15" i="7" s="1"/>
  <c r="LHR15" i="7" s="1"/>
  <c r="LHT15" i="7" s="1"/>
  <c r="LHV15" i="7" s="1"/>
  <c r="LHX15" i="7" s="1"/>
  <c r="LHZ15" i="7" s="1"/>
  <c r="LIB15" i="7" s="1"/>
  <c r="LID15" i="7" s="1"/>
  <c r="LIF15" i="7" s="1"/>
  <c r="LIH15" i="7" s="1"/>
  <c r="LIJ15" i="7" s="1"/>
  <c r="LIL15" i="7" s="1"/>
  <c r="LIN15" i="7" s="1"/>
  <c r="LIP15" i="7" s="1"/>
  <c r="LIR15" i="7" s="1"/>
  <c r="LIT15" i="7" s="1"/>
  <c r="LIV15" i="7" s="1"/>
  <c r="LIX15" i="7" s="1"/>
  <c r="LIZ15" i="7" s="1"/>
  <c r="LJB15" i="7" s="1"/>
  <c r="LJD15" i="7" s="1"/>
  <c r="LJF15" i="7" s="1"/>
  <c r="LJH15" i="7" s="1"/>
  <c r="LJJ15" i="7" s="1"/>
  <c r="LJL15" i="7" s="1"/>
  <c r="LJN15" i="7" s="1"/>
  <c r="LJP15" i="7" s="1"/>
  <c r="LJR15" i="7" s="1"/>
  <c r="LJT15" i="7" s="1"/>
  <c r="LJV15" i="7" s="1"/>
  <c r="LJX15" i="7" s="1"/>
  <c r="LJZ15" i="7" s="1"/>
  <c r="LKB15" i="7" s="1"/>
  <c r="LKD15" i="7" s="1"/>
  <c r="LKF15" i="7" s="1"/>
  <c r="LKH15" i="7" s="1"/>
  <c r="LKJ15" i="7" s="1"/>
  <c r="LKL15" i="7" s="1"/>
  <c r="LKN15" i="7" s="1"/>
  <c r="LKP15" i="7" s="1"/>
  <c r="LKR15" i="7" s="1"/>
  <c r="LKT15" i="7" s="1"/>
  <c r="LKV15" i="7" s="1"/>
  <c r="LKX15" i="7" s="1"/>
  <c r="LKZ15" i="7" s="1"/>
  <c r="LLB15" i="7" s="1"/>
  <c r="LLD15" i="7" s="1"/>
  <c r="LLF15" i="7" s="1"/>
  <c r="LLH15" i="7" s="1"/>
  <c r="LLJ15" i="7" s="1"/>
  <c r="LLL15" i="7" s="1"/>
  <c r="LLN15" i="7" s="1"/>
  <c r="LLP15" i="7" s="1"/>
  <c r="LLR15" i="7" s="1"/>
  <c r="LLT15" i="7" s="1"/>
  <c r="LLV15" i="7" s="1"/>
  <c r="LLX15" i="7" s="1"/>
  <c r="LLZ15" i="7" s="1"/>
  <c r="LMB15" i="7" s="1"/>
  <c r="LMD15" i="7" s="1"/>
  <c r="LMF15" i="7" s="1"/>
  <c r="LMH15" i="7" s="1"/>
  <c r="LMJ15" i="7" s="1"/>
  <c r="LML15" i="7" s="1"/>
  <c r="LMN15" i="7" s="1"/>
  <c r="LMP15" i="7" s="1"/>
  <c r="LMR15" i="7" s="1"/>
  <c r="LMT15" i="7" s="1"/>
  <c r="LMV15" i="7" s="1"/>
  <c r="LMX15" i="7" s="1"/>
  <c r="LMZ15" i="7" s="1"/>
  <c r="LNB15" i="7" s="1"/>
  <c r="LND15" i="7" s="1"/>
  <c r="LNF15" i="7" s="1"/>
  <c r="LNH15" i="7" s="1"/>
  <c r="LNJ15" i="7" s="1"/>
  <c r="LNL15" i="7" s="1"/>
  <c r="LNN15" i="7" s="1"/>
  <c r="LNP15" i="7" s="1"/>
  <c r="LNR15" i="7" s="1"/>
  <c r="LNT15" i="7" s="1"/>
  <c r="LNV15" i="7" s="1"/>
  <c r="LNX15" i="7" s="1"/>
  <c r="LNZ15" i="7" s="1"/>
  <c r="LOB15" i="7" s="1"/>
  <c r="LOD15" i="7" s="1"/>
  <c r="LOF15" i="7" s="1"/>
  <c r="LOH15" i="7" s="1"/>
  <c r="LOJ15" i="7" s="1"/>
  <c r="LOL15" i="7" s="1"/>
  <c r="LON15" i="7" s="1"/>
  <c r="LOP15" i="7" s="1"/>
  <c r="LOR15" i="7" s="1"/>
  <c r="LOT15" i="7" s="1"/>
  <c r="LOV15" i="7" s="1"/>
  <c r="LOX15" i="7" s="1"/>
  <c r="LOZ15" i="7" s="1"/>
  <c r="LPB15" i="7" s="1"/>
  <c r="LPD15" i="7" s="1"/>
  <c r="LPF15" i="7" s="1"/>
  <c r="LPH15" i="7" s="1"/>
  <c r="LPJ15" i="7" s="1"/>
  <c r="LPL15" i="7" s="1"/>
  <c r="LPN15" i="7" s="1"/>
  <c r="LPP15" i="7" s="1"/>
  <c r="LPR15" i="7" s="1"/>
  <c r="LPT15" i="7" s="1"/>
  <c r="LPV15" i="7" s="1"/>
  <c r="LPX15" i="7" s="1"/>
  <c r="LPZ15" i="7" s="1"/>
  <c r="LQB15" i="7" s="1"/>
  <c r="LQD15" i="7" s="1"/>
  <c r="LQF15" i="7" s="1"/>
  <c r="LQH15" i="7" s="1"/>
  <c r="LQJ15" i="7" s="1"/>
  <c r="LQL15" i="7" s="1"/>
  <c r="LQN15" i="7" s="1"/>
  <c r="LQP15" i="7" s="1"/>
  <c r="LQR15" i="7" s="1"/>
  <c r="LQT15" i="7" s="1"/>
  <c r="LQV15" i="7" s="1"/>
  <c r="LQX15" i="7" s="1"/>
  <c r="LQZ15" i="7" s="1"/>
  <c r="LRB15" i="7" s="1"/>
  <c r="LRD15" i="7" s="1"/>
  <c r="LRF15" i="7" s="1"/>
  <c r="LRH15" i="7" s="1"/>
  <c r="LRJ15" i="7" s="1"/>
  <c r="LRL15" i="7" s="1"/>
  <c r="LRN15" i="7" s="1"/>
  <c r="LRP15" i="7" s="1"/>
  <c r="LRR15" i="7" s="1"/>
  <c r="LRT15" i="7" s="1"/>
  <c r="LRV15" i="7" s="1"/>
  <c r="LRX15" i="7" s="1"/>
  <c r="LRZ15" i="7" s="1"/>
  <c r="LSB15" i="7" s="1"/>
  <c r="LSD15" i="7" s="1"/>
  <c r="LSF15" i="7" s="1"/>
  <c r="LSH15" i="7" s="1"/>
  <c r="LSJ15" i="7" s="1"/>
  <c r="LSL15" i="7" s="1"/>
  <c r="LSN15" i="7" s="1"/>
  <c r="LSP15" i="7" s="1"/>
  <c r="LSR15" i="7" s="1"/>
  <c r="LST15" i="7" s="1"/>
  <c r="LSV15" i="7" s="1"/>
  <c r="LSX15" i="7" s="1"/>
  <c r="LSZ15" i="7" s="1"/>
  <c r="LTB15" i="7" s="1"/>
  <c r="LTD15" i="7" s="1"/>
  <c r="LTF15" i="7" s="1"/>
  <c r="LTH15" i="7" s="1"/>
  <c r="LTJ15" i="7" s="1"/>
  <c r="LTL15" i="7" s="1"/>
  <c r="LTN15" i="7" s="1"/>
  <c r="LTP15" i="7" s="1"/>
  <c r="LTR15" i="7" s="1"/>
  <c r="LTT15" i="7" s="1"/>
  <c r="LTV15" i="7" s="1"/>
  <c r="LTX15" i="7" s="1"/>
  <c r="LTZ15" i="7" s="1"/>
  <c r="LUB15" i="7" s="1"/>
  <c r="LUD15" i="7" s="1"/>
  <c r="LUF15" i="7" s="1"/>
  <c r="LUH15" i="7" s="1"/>
  <c r="LUJ15" i="7" s="1"/>
  <c r="LUL15" i="7" s="1"/>
  <c r="LUN15" i="7" s="1"/>
  <c r="LUP15" i="7" s="1"/>
  <c r="LUR15" i="7" s="1"/>
  <c r="LUT15" i="7" s="1"/>
  <c r="LUV15" i="7" s="1"/>
  <c r="LUX15" i="7" s="1"/>
  <c r="LUZ15" i="7" s="1"/>
  <c r="LVB15" i="7" s="1"/>
  <c r="LVD15" i="7" s="1"/>
  <c r="LVF15" i="7" s="1"/>
  <c r="LVH15" i="7" s="1"/>
  <c r="LVJ15" i="7" s="1"/>
  <c r="LVL15" i="7" s="1"/>
  <c r="LVN15" i="7" s="1"/>
  <c r="LVP15" i="7" s="1"/>
  <c r="LVR15" i="7" s="1"/>
  <c r="LVT15" i="7" s="1"/>
  <c r="LVV15" i="7" s="1"/>
  <c r="LVX15" i="7" s="1"/>
  <c r="LVZ15" i="7" s="1"/>
  <c r="LWB15" i="7" s="1"/>
  <c r="LWD15" i="7" s="1"/>
  <c r="LWF15" i="7" s="1"/>
  <c r="LWH15" i="7" s="1"/>
  <c r="LWJ15" i="7" s="1"/>
  <c r="LWL15" i="7" s="1"/>
  <c r="LWN15" i="7" s="1"/>
  <c r="LWP15" i="7" s="1"/>
  <c r="LWR15" i="7" s="1"/>
  <c r="LWT15" i="7" s="1"/>
  <c r="LWV15" i="7" s="1"/>
  <c r="LWX15" i="7" s="1"/>
  <c r="LWZ15" i="7" s="1"/>
  <c r="LXB15" i="7" s="1"/>
  <c r="LXD15" i="7" s="1"/>
  <c r="LXF15" i="7" s="1"/>
  <c r="LXH15" i="7" s="1"/>
  <c r="LXJ15" i="7" s="1"/>
  <c r="LXL15" i="7" s="1"/>
  <c r="LXN15" i="7" s="1"/>
  <c r="LXP15" i="7" s="1"/>
  <c r="LXR15" i="7" s="1"/>
  <c r="LXT15" i="7" s="1"/>
  <c r="LXV15" i="7" s="1"/>
  <c r="LXX15" i="7" s="1"/>
  <c r="LXZ15" i="7" s="1"/>
  <c r="LYB15" i="7" s="1"/>
  <c r="LYD15" i="7" s="1"/>
  <c r="LYF15" i="7" s="1"/>
  <c r="LYH15" i="7" s="1"/>
  <c r="LYJ15" i="7" s="1"/>
  <c r="LYL15" i="7" s="1"/>
  <c r="LYN15" i="7" s="1"/>
  <c r="LYP15" i="7" s="1"/>
  <c r="LYR15" i="7" s="1"/>
  <c r="LYT15" i="7" s="1"/>
  <c r="LYV15" i="7" s="1"/>
  <c r="LYX15" i="7" s="1"/>
  <c r="LYZ15" i="7" s="1"/>
  <c r="LZB15" i="7" s="1"/>
  <c r="LZD15" i="7" s="1"/>
  <c r="LZF15" i="7" s="1"/>
  <c r="LZH15" i="7" s="1"/>
  <c r="LZJ15" i="7" s="1"/>
  <c r="LZL15" i="7" s="1"/>
  <c r="LZN15" i="7" s="1"/>
  <c r="LZP15" i="7" s="1"/>
  <c r="LZR15" i="7" s="1"/>
  <c r="LZT15" i="7" s="1"/>
  <c r="LZV15" i="7" s="1"/>
  <c r="LZX15" i="7" s="1"/>
  <c r="LZZ15" i="7" s="1"/>
  <c r="MAB15" i="7" s="1"/>
  <c r="MAD15" i="7" s="1"/>
  <c r="MAF15" i="7" s="1"/>
  <c r="MAH15" i="7" s="1"/>
  <c r="MAJ15" i="7" s="1"/>
  <c r="MAL15" i="7" s="1"/>
  <c r="MAN15" i="7" s="1"/>
  <c r="MAP15" i="7" s="1"/>
  <c r="MAR15" i="7" s="1"/>
  <c r="MAT15" i="7" s="1"/>
  <c r="MAV15" i="7" s="1"/>
  <c r="MAX15" i="7" s="1"/>
  <c r="MAZ15" i="7" s="1"/>
  <c r="MBB15" i="7" s="1"/>
  <c r="MBD15" i="7" s="1"/>
  <c r="MBF15" i="7" s="1"/>
  <c r="MBH15" i="7" s="1"/>
  <c r="MBJ15" i="7" s="1"/>
  <c r="MBL15" i="7" s="1"/>
  <c r="MBN15" i="7" s="1"/>
  <c r="MBP15" i="7" s="1"/>
  <c r="MBR15" i="7" s="1"/>
  <c r="MBT15" i="7" s="1"/>
  <c r="MBV15" i="7" s="1"/>
  <c r="MBX15" i="7" s="1"/>
  <c r="MBZ15" i="7" s="1"/>
  <c r="MCB15" i="7" s="1"/>
  <c r="MCD15" i="7" s="1"/>
  <c r="MCF15" i="7" s="1"/>
  <c r="MCH15" i="7" s="1"/>
  <c r="MCJ15" i="7" s="1"/>
  <c r="MCL15" i="7" s="1"/>
  <c r="MCN15" i="7" s="1"/>
  <c r="MCP15" i="7" s="1"/>
  <c r="MCR15" i="7" s="1"/>
  <c r="MCT15" i="7" s="1"/>
  <c r="MCV15" i="7" s="1"/>
  <c r="MCX15" i="7" s="1"/>
  <c r="MCZ15" i="7" s="1"/>
  <c r="MDB15" i="7" s="1"/>
  <c r="MDD15" i="7" s="1"/>
  <c r="MDF15" i="7" s="1"/>
  <c r="MDH15" i="7" s="1"/>
  <c r="MDJ15" i="7" s="1"/>
  <c r="MDL15" i="7" s="1"/>
  <c r="MDN15" i="7" s="1"/>
  <c r="MDP15" i="7" s="1"/>
  <c r="MDR15" i="7" s="1"/>
  <c r="MDT15" i="7" s="1"/>
  <c r="MDV15" i="7" s="1"/>
  <c r="MDX15" i="7" s="1"/>
  <c r="MDZ15" i="7" s="1"/>
  <c r="MEB15" i="7" s="1"/>
  <c r="MED15" i="7" s="1"/>
  <c r="MEF15" i="7" s="1"/>
  <c r="MEH15" i="7" s="1"/>
  <c r="MEJ15" i="7" s="1"/>
  <c r="MEL15" i="7" s="1"/>
  <c r="MEN15" i="7" s="1"/>
  <c r="MEP15" i="7" s="1"/>
  <c r="MER15" i="7" s="1"/>
  <c r="MET15" i="7" s="1"/>
  <c r="MEV15" i="7" s="1"/>
  <c r="MEX15" i="7" s="1"/>
  <c r="MEZ15" i="7" s="1"/>
  <c r="MFB15" i="7" s="1"/>
  <c r="MFD15" i="7" s="1"/>
  <c r="MFF15" i="7" s="1"/>
  <c r="MFH15" i="7" s="1"/>
  <c r="MFJ15" i="7" s="1"/>
  <c r="MFL15" i="7" s="1"/>
  <c r="MFN15" i="7" s="1"/>
  <c r="MFP15" i="7" s="1"/>
  <c r="MFR15" i="7" s="1"/>
  <c r="MFT15" i="7" s="1"/>
  <c r="MFV15" i="7" s="1"/>
  <c r="MFX15" i="7" s="1"/>
  <c r="MFZ15" i="7" s="1"/>
  <c r="MGB15" i="7" s="1"/>
  <c r="MGD15" i="7" s="1"/>
  <c r="MGF15" i="7" s="1"/>
  <c r="MGH15" i="7" s="1"/>
  <c r="MGJ15" i="7" s="1"/>
  <c r="MGL15" i="7" s="1"/>
  <c r="MGN15" i="7" s="1"/>
  <c r="MGP15" i="7" s="1"/>
  <c r="MGR15" i="7" s="1"/>
  <c r="MGT15" i="7" s="1"/>
  <c r="MGV15" i="7" s="1"/>
  <c r="MGX15" i="7" s="1"/>
  <c r="MGZ15" i="7" s="1"/>
  <c r="MHB15" i="7" s="1"/>
  <c r="MHD15" i="7" s="1"/>
  <c r="MHF15" i="7" s="1"/>
  <c r="MHH15" i="7" s="1"/>
  <c r="MHJ15" i="7" s="1"/>
  <c r="MHL15" i="7" s="1"/>
  <c r="MHN15" i="7" s="1"/>
  <c r="MHP15" i="7" s="1"/>
  <c r="MHR15" i="7" s="1"/>
  <c r="MHT15" i="7" s="1"/>
  <c r="MHV15" i="7" s="1"/>
  <c r="MHX15" i="7" s="1"/>
  <c r="MHZ15" i="7" s="1"/>
  <c r="MIB15" i="7" s="1"/>
  <c r="MID15" i="7" s="1"/>
  <c r="MIF15" i="7" s="1"/>
  <c r="MIH15" i="7" s="1"/>
  <c r="MIJ15" i="7" s="1"/>
  <c r="MIL15" i="7" s="1"/>
  <c r="MIN15" i="7" s="1"/>
  <c r="MIP15" i="7" s="1"/>
  <c r="MIR15" i="7" s="1"/>
  <c r="MIT15" i="7" s="1"/>
  <c r="MIV15" i="7" s="1"/>
  <c r="MIX15" i="7" s="1"/>
  <c r="MIZ15" i="7" s="1"/>
  <c r="MJB15" i="7" s="1"/>
  <c r="MJD15" i="7" s="1"/>
  <c r="MJF15" i="7" s="1"/>
  <c r="MJH15" i="7" s="1"/>
  <c r="MJJ15" i="7" s="1"/>
  <c r="MJL15" i="7" s="1"/>
  <c r="MJN15" i="7" s="1"/>
  <c r="MJP15" i="7" s="1"/>
  <c r="MJR15" i="7" s="1"/>
  <c r="MJT15" i="7" s="1"/>
  <c r="MJV15" i="7" s="1"/>
  <c r="MJX15" i="7" s="1"/>
  <c r="MJZ15" i="7" s="1"/>
  <c r="MKB15" i="7" s="1"/>
  <c r="MKD15" i="7" s="1"/>
  <c r="MKF15" i="7" s="1"/>
  <c r="MKH15" i="7" s="1"/>
  <c r="MKJ15" i="7" s="1"/>
  <c r="MKL15" i="7" s="1"/>
  <c r="MKN15" i="7" s="1"/>
  <c r="MKP15" i="7" s="1"/>
  <c r="MKR15" i="7" s="1"/>
  <c r="MKT15" i="7" s="1"/>
  <c r="MKV15" i="7" s="1"/>
  <c r="MKX15" i="7" s="1"/>
  <c r="MKZ15" i="7" s="1"/>
  <c r="MLB15" i="7" s="1"/>
  <c r="MLD15" i="7" s="1"/>
  <c r="MLF15" i="7" s="1"/>
  <c r="MLH15" i="7" s="1"/>
  <c r="MLJ15" i="7" s="1"/>
  <c r="MLL15" i="7" s="1"/>
  <c r="MLN15" i="7" s="1"/>
  <c r="MLP15" i="7" s="1"/>
  <c r="MLR15" i="7" s="1"/>
  <c r="MLT15" i="7" s="1"/>
  <c r="MLV15" i="7" s="1"/>
  <c r="MLX15" i="7" s="1"/>
  <c r="MLZ15" i="7" s="1"/>
  <c r="MMB15" i="7" s="1"/>
  <c r="MMD15" i="7" s="1"/>
  <c r="MMF15" i="7" s="1"/>
  <c r="MMH15" i="7" s="1"/>
  <c r="MMJ15" i="7" s="1"/>
  <c r="MML15" i="7" s="1"/>
  <c r="MMN15" i="7" s="1"/>
  <c r="MMP15" i="7" s="1"/>
  <c r="MMR15" i="7" s="1"/>
  <c r="MMT15" i="7" s="1"/>
  <c r="MMV15" i="7" s="1"/>
  <c r="MMX15" i="7" s="1"/>
  <c r="MMZ15" i="7" s="1"/>
  <c r="MNB15" i="7" s="1"/>
  <c r="MND15" i="7" s="1"/>
  <c r="MNF15" i="7" s="1"/>
  <c r="MNH15" i="7" s="1"/>
  <c r="MNJ15" i="7" s="1"/>
  <c r="MNL15" i="7" s="1"/>
  <c r="MNN15" i="7" s="1"/>
  <c r="MNP15" i="7" s="1"/>
  <c r="MNR15" i="7" s="1"/>
  <c r="MNT15" i="7" s="1"/>
  <c r="MNV15" i="7" s="1"/>
  <c r="MNX15" i="7" s="1"/>
  <c r="MNZ15" i="7" s="1"/>
  <c r="MOB15" i="7" s="1"/>
  <c r="MOD15" i="7" s="1"/>
  <c r="MOF15" i="7" s="1"/>
  <c r="MOH15" i="7" s="1"/>
  <c r="MOJ15" i="7" s="1"/>
  <c r="MOL15" i="7" s="1"/>
  <c r="MON15" i="7" s="1"/>
  <c r="MOP15" i="7" s="1"/>
  <c r="MOR15" i="7" s="1"/>
  <c r="MOT15" i="7" s="1"/>
  <c r="MOV15" i="7" s="1"/>
  <c r="MOX15" i="7" s="1"/>
  <c r="MOZ15" i="7" s="1"/>
  <c r="MPB15" i="7" s="1"/>
  <c r="MPD15" i="7" s="1"/>
  <c r="MPF15" i="7" s="1"/>
  <c r="MPH15" i="7" s="1"/>
  <c r="MPJ15" i="7" s="1"/>
  <c r="MPL15" i="7" s="1"/>
  <c r="MPN15" i="7" s="1"/>
  <c r="MPP15" i="7" s="1"/>
  <c r="MPR15" i="7" s="1"/>
  <c r="MPT15" i="7" s="1"/>
  <c r="MPV15" i="7" s="1"/>
  <c r="MPX15" i="7" s="1"/>
  <c r="MPZ15" i="7" s="1"/>
  <c r="MQB15" i="7" s="1"/>
  <c r="MQD15" i="7" s="1"/>
  <c r="MQF15" i="7" s="1"/>
  <c r="MQH15" i="7" s="1"/>
  <c r="MQJ15" i="7" s="1"/>
  <c r="MQL15" i="7" s="1"/>
  <c r="MQN15" i="7" s="1"/>
  <c r="MQP15" i="7" s="1"/>
  <c r="MQR15" i="7" s="1"/>
  <c r="MQT15" i="7" s="1"/>
  <c r="MQV15" i="7" s="1"/>
  <c r="MQX15" i="7" s="1"/>
  <c r="MQZ15" i="7" s="1"/>
  <c r="MRB15" i="7" s="1"/>
  <c r="MRD15" i="7" s="1"/>
  <c r="MRF15" i="7" s="1"/>
  <c r="MRH15" i="7" s="1"/>
  <c r="MRJ15" i="7" s="1"/>
  <c r="MRL15" i="7" s="1"/>
  <c r="MRN15" i="7" s="1"/>
  <c r="MRP15" i="7" s="1"/>
  <c r="MRR15" i="7" s="1"/>
  <c r="MRT15" i="7" s="1"/>
  <c r="MRV15" i="7" s="1"/>
  <c r="MRX15" i="7" s="1"/>
  <c r="MRZ15" i="7" s="1"/>
  <c r="MSB15" i="7" s="1"/>
  <c r="MSD15" i="7" s="1"/>
  <c r="MSF15" i="7" s="1"/>
  <c r="MSH15" i="7" s="1"/>
  <c r="MSJ15" i="7" s="1"/>
  <c r="MSL15" i="7" s="1"/>
  <c r="MSN15" i="7" s="1"/>
  <c r="MSP15" i="7" s="1"/>
  <c r="MSR15" i="7" s="1"/>
  <c r="MST15" i="7" s="1"/>
  <c r="MSV15" i="7" s="1"/>
  <c r="MSX15" i="7" s="1"/>
  <c r="MSZ15" i="7" s="1"/>
  <c r="MTB15" i="7" s="1"/>
  <c r="MTD15" i="7" s="1"/>
  <c r="MTF15" i="7" s="1"/>
  <c r="MTH15" i="7" s="1"/>
  <c r="MTJ15" i="7" s="1"/>
  <c r="MTL15" i="7" s="1"/>
  <c r="MTN15" i="7" s="1"/>
  <c r="MTP15" i="7" s="1"/>
  <c r="MTR15" i="7" s="1"/>
  <c r="MTT15" i="7" s="1"/>
  <c r="MTV15" i="7" s="1"/>
  <c r="MTX15" i="7" s="1"/>
  <c r="MTZ15" i="7" s="1"/>
  <c r="MUB15" i="7" s="1"/>
  <c r="MUD15" i="7" s="1"/>
  <c r="MUF15" i="7" s="1"/>
  <c r="MUH15" i="7" s="1"/>
  <c r="MUJ15" i="7" s="1"/>
  <c r="MUL15" i="7" s="1"/>
  <c r="MUN15" i="7" s="1"/>
  <c r="MUP15" i="7" s="1"/>
  <c r="MUR15" i="7" s="1"/>
  <c r="MUT15" i="7" s="1"/>
  <c r="MUV15" i="7" s="1"/>
  <c r="MUX15" i="7" s="1"/>
  <c r="MUZ15" i="7" s="1"/>
  <c r="MVB15" i="7" s="1"/>
  <c r="MVD15" i="7" s="1"/>
  <c r="MVF15" i="7" s="1"/>
  <c r="MVH15" i="7" s="1"/>
  <c r="MVJ15" i="7" s="1"/>
  <c r="MVL15" i="7" s="1"/>
  <c r="MVN15" i="7" s="1"/>
  <c r="MVP15" i="7" s="1"/>
  <c r="MVR15" i="7" s="1"/>
  <c r="MVT15" i="7" s="1"/>
  <c r="MVV15" i="7" s="1"/>
  <c r="MVX15" i="7" s="1"/>
  <c r="MVZ15" i="7" s="1"/>
  <c r="MWB15" i="7" s="1"/>
  <c r="MWD15" i="7" s="1"/>
  <c r="MWF15" i="7" s="1"/>
  <c r="MWH15" i="7" s="1"/>
  <c r="MWJ15" i="7" s="1"/>
  <c r="MWL15" i="7" s="1"/>
  <c r="MWN15" i="7" s="1"/>
  <c r="MWP15" i="7" s="1"/>
  <c r="MWR15" i="7" s="1"/>
  <c r="MWT15" i="7" s="1"/>
  <c r="MWV15" i="7" s="1"/>
  <c r="MWX15" i="7" s="1"/>
  <c r="MWZ15" i="7" s="1"/>
  <c r="MXB15" i="7" s="1"/>
  <c r="MXD15" i="7" s="1"/>
  <c r="MXF15" i="7" s="1"/>
  <c r="MXH15" i="7" s="1"/>
  <c r="MXJ15" i="7" s="1"/>
  <c r="MXL15" i="7" s="1"/>
  <c r="MXN15" i="7" s="1"/>
  <c r="MXP15" i="7" s="1"/>
  <c r="MXR15" i="7" s="1"/>
  <c r="MXT15" i="7" s="1"/>
  <c r="MXV15" i="7" s="1"/>
  <c r="MXX15" i="7" s="1"/>
  <c r="MXZ15" i="7" s="1"/>
  <c r="MYB15" i="7" s="1"/>
  <c r="MYD15" i="7" s="1"/>
  <c r="MYF15" i="7" s="1"/>
  <c r="MYH15" i="7" s="1"/>
  <c r="MYJ15" i="7" s="1"/>
  <c r="MYL15" i="7" s="1"/>
  <c r="MYN15" i="7" s="1"/>
  <c r="MYP15" i="7" s="1"/>
  <c r="MYR15" i="7" s="1"/>
  <c r="MYT15" i="7" s="1"/>
  <c r="MYV15" i="7" s="1"/>
  <c r="MYX15" i="7" s="1"/>
  <c r="MYZ15" i="7" s="1"/>
  <c r="MZB15" i="7" s="1"/>
  <c r="MZD15" i="7" s="1"/>
  <c r="MZF15" i="7" s="1"/>
  <c r="MZH15" i="7" s="1"/>
  <c r="MZJ15" i="7" s="1"/>
  <c r="MZL15" i="7" s="1"/>
  <c r="MZN15" i="7" s="1"/>
  <c r="MZP15" i="7" s="1"/>
  <c r="MZR15" i="7" s="1"/>
  <c r="MZT15" i="7" s="1"/>
  <c r="MZV15" i="7" s="1"/>
  <c r="MZX15" i="7" s="1"/>
  <c r="MZZ15" i="7" s="1"/>
  <c r="NAB15" i="7" s="1"/>
  <c r="NAD15" i="7" s="1"/>
  <c r="NAF15" i="7" s="1"/>
  <c r="NAH15" i="7" s="1"/>
  <c r="NAJ15" i="7" s="1"/>
  <c r="NAL15" i="7" s="1"/>
  <c r="NAN15" i="7" s="1"/>
  <c r="NAP15" i="7" s="1"/>
  <c r="NAR15" i="7" s="1"/>
  <c r="NAT15" i="7" s="1"/>
  <c r="NAV15" i="7" s="1"/>
  <c r="NAX15" i="7" s="1"/>
  <c r="NAZ15" i="7" s="1"/>
  <c r="NBB15" i="7" s="1"/>
  <c r="NBD15" i="7" s="1"/>
  <c r="NBF15" i="7" s="1"/>
  <c r="NBH15" i="7" s="1"/>
  <c r="NBJ15" i="7" s="1"/>
  <c r="NBL15" i="7" s="1"/>
  <c r="NBN15" i="7" s="1"/>
  <c r="NBP15" i="7" s="1"/>
  <c r="NBR15" i="7" s="1"/>
  <c r="NBT15" i="7" s="1"/>
  <c r="NBV15" i="7" s="1"/>
  <c r="NBX15" i="7" s="1"/>
  <c r="NBZ15" i="7" s="1"/>
  <c r="NCB15" i="7" s="1"/>
  <c r="NCD15" i="7" s="1"/>
  <c r="NCF15" i="7" s="1"/>
  <c r="NCH15" i="7" s="1"/>
  <c r="NCJ15" i="7" s="1"/>
  <c r="NCL15" i="7" s="1"/>
  <c r="NCN15" i="7" s="1"/>
  <c r="NCP15" i="7" s="1"/>
  <c r="NCR15" i="7" s="1"/>
  <c r="NCT15" i="7" s="1"/>
  <c r="NCV15" i="7" s="1"/>
  <c r="NCX15" i="7" s="1"/>
  <c r="NCZ15" i="7" s="1"/>
  <c r="NDB15" i="7" s="1"/>
  <c r="NDD15" i="7" s="1"/>
  <c r="NDF15" i="7" s="1"/>
  <c r="NDH15" i="7" s="1"/>
  <c r="NDJ15" i="7" s="1"/>
  <c r="NDL15" i="7" s="1"/>
  <c r="NDN15" i="7" s="1"/>
  <c r="NDP15" i="7" s="1"/>
  <c r="NDR15" i="7" s="1"/>
  <c r="NDT15" i="7" s="1"/>
  <c r="NDV15" i="7" s="1"/>
  <c r="NDX15" i="7" s="1"/>
  <c r="NDZ15" i="7" s="1"/>
  <c r="NEB15" i="7" s="1"/>
  <c r="NED15" i="7" s="1"/>
  <c r="NEF15" i="7" s="1"/>
  <c r="NEH15" i="7" s="1"/>
  <c r="NEJ15" i="7" s="1"/>
  <c r="NEL15" i="7" s="1"/>
  <c r="NEN15" i="7" s="1"/>
  <c r="NEP15" i="7" s="1"/>
  <c r="NER15" i="7" s="1"/>
  <c r="NET15" i="7" s="1"/>
  <c r="NEV15" i="7" s="1"/>
  <c r="NEX15" i="7" s="1"/>
  <c r="NEZ15" i="7" s="1"/>
  <c r="NFB15" i="7" s="1"/>
  <c r="NFD15" i="7" s="1"/>
  <c r="NFF15" i="7" s="1"/>
  <c r="NFH15" i="7" s="1"/>
  <c r="NFJ15" i="7" s="1"/>
  <c r="NFL15" i="7" s="1"/>
  <c r="NFN15" i="7" s="1"/>
  <c r="NFP15" i="7" s="1"/>
  <c r="NFR15" i="7" s="1"/>
  <c r="NFT15" i="7" s="1"/>
  <c r="NFV15" i="7" s="1"/>
  <c r="NFX15" i="7" s="1"/>
  <c r="NFZ15" i="7" s="1"/>
  <c r="NGB15" i="7" s="1"/>
  <c r="NGD15" i="7" s="1"/>
  <c r="NGF15" i="7" s="1"/>
  <c r="NGH15" i="7" s="1"/>
  <c r="NGJ15" i="7" s="1"/>
  <c r="NGL15" i="7" s="1"/>
  <c r="NGN15" i="7" s="1"/>
  <c r="NGP15" i="7" s="1"/>
  <c r="NGR15" i="7" s="1"/>
  <c r="NGT15" i="7" s="1"/>
  <c r="NGV15" i="7" s="1"/>
  <c r="NGX15" i="7" s="1"/>
  <c r="NGZ15" i="7" s="1"/>
  <c r="NHB15" i="7" s="1"/>
  <c r="NHD15" i="7" s="1"/>
  <c r="NHF15" i="7" s="1"/>
  <c r="NHH15" i="7" s="1"/>
  <c r="NHJ15" i="7" s="1"/>
  <c r="NHL15" i="7" s="1"/>
  <c r="NHN15" i="7" s="1"/>
  <c r="NHP15" i="7" s="1"/>
  <c r="NHR15" i="7" s="1"/>
  <c r="NHT15" i="7" s="1"/>
  <c r="NHV15" i="7" s="1"/>
  <c r="NHX15" i="7" s="1"/>
  <c r="NHZ15" i="7" s="1"/>
  <c r="NIB15" i="7" s="1"/>
  <c r="NID15" i="7" s="1"/>
  <c r="NIF15" i="7" s="1"/>
  <c r="NIH15" i="7" s="1"/>
  <c r="NIJ15" i="7" s="1"/>
  <c r="NIL15" i="7" s="1"/>
  <c r="NIN15" i="7" s="1"/>
  <c r="NIP15" i="7" s="1"/>
  <c r="NIR15" i="7" s="1"/>
  <c r="NIT15" i="7" s="1"/>
  <c r="NIV15" i="7" s="1"/>
  <c r="NIX15" i="7" s="1"/>
  <c r="NIZ15" i="7" s="1"/>
  <c r="NJB15" i="7" s="1"/>
  <c r="NJD15" i="7" s="1"/>
  <c r="NJF15" i="7" s="1"/>
  <c r="NJH15" i="7" s="1"/>
  <c r="NJJ15" i="7" s="1"/>
  <c r="NJL15" i="7" s="1"/>
  <c r="NJN15" i="7" s="1"/>
  <c r="NJP15" i="7" s="1"/>
  <c r="NJR15" i="7" s="1"/>
  <c r="NJT15" i="7" s="1"/>
  <c r="NJV15" i="7" s="1"/>
  <c r="NJX15" i="7" s="1"/>
  <c r="NJZ15" i="7" s="1"/>
  <c r="NKB15" i="7" s="1"/>
  <c r="NKD15" i="7" s="1"/>
  <c r="NKF15" i="7" s="1"/>
  <c r="NKH15" i="7" s="1"/>
  <c r="NKJ15" i="7" s="1"/>
  <c r="NKL15" i="7" s="1"/>
  <c r="NKN15" i="7" s="1"/>
  <c r="NKP15" i="7" s="1"/>
  <c r="NKR15" i="7" s="1"/>
  <c r="NKT15" i="7" s="1"/>
  <c r="NKV15" i="7" s="1"/>
  <c r="NKX15" i="7" s="1"/>
  <c r="NKZ15" i="7" s="1"/>
  <c r="NLB15" i="7" s="1"/>
  <c r="NLD15" i="7" s="1"/>
  <c r="NLF15" i="7" s="1"/>
  <c r="NLH15" i="7" s="1"/>
  <c r="NLJ15" i="7" s="1"/>
  <c r="NLL15" i="7" s="1"/>
  <c r="NLN15" i="7" s="1"/>
  <c r="NLP15" i="7" s="1"/>
  <c r="NLR15" i="7" s="1"/>
  <c r="NLT15" i="7" s="1"/>
  <c r="NLV15" i="7" s="1"/>
  <c r="NLX15" i="7" s="1"/>
  <c r="NLZ15" i="7" s="1"/>
  <c r="NMB15" i="7" s="1"/>
  <c r="NMD15" i="7" s="1"/>
  <c r="NMF15" i="7" s="1"/>
  <c r="NMH15" i="7" s="1"/>
  <c r="NMJ15" i="7" s="1"/>
  <c r="NML15" i="7" s="1"/>
  <c r="NMN15" i="7" s="1"/>
  <c r="NMP15" i="7" s="1"/>
  <c r="NMR15" i="7" s="1"/>
  <c r="NMT15" i="7" s="1"/>
  <c r="NMV15" i="7" s="1"/>
  <c r="NMX15" i="7" s="1"/>
  <c r="NMZ15" i="7" s="1"/>
  <c r="NNB15" i="7" s="1"/>
  <c r="NND15" i="7" s="1"/>
  <c r="NNF15" i="7" s="1"/>
  <c r="NNH15" i="7" s="1"/>
  <c r="NNJ15" i="7" s="1"/>
  <c r="NNL15" i="7" s="1"/>
  <c r="NNN15" i="7" s="1"/>
  <c r="NNP15" i="7" s="1"/>
  <c r="NNR15" i="7" s="1"/>
  <c r="NNT15" i="7" s="1"/>
  <c r="NNV15" i="7" s="1"/>
  <c r="NNX15" i="7" s="1"/>
  <c r="NNZ15" i="7" s="1"/>
  <c r="NOB15" i="7" s="1"/>
  <c r="NOD15" i="7" s="1"/>
  <c r="NOF15" i="7" s="1"/>
  <c r="NOH15" i="7" s="1"/>
  <c r="NOJ15" i="7" s="1"/>
  <c r="NOL15" i="7" s="1"/>
  <c r="NON15" i="7" s="1"/>
  <c r="NOP15" i="7" s="1"/>
  <c r="NOR15" i="7" s="1"/>
  <c r="NOT15" i="7" s="1"/>
  <c r="NOV15" i="7" s="1"/>
  <c r="NOX15" i="7" s="1"/>
  <c r="NOZ15" i="7" s="1"/>
  <c r="NPB15" i="7" s="1"/>
  <c r="NPD15" i="7" s="1"/>
  <c r="NPF15" i="7" s="1"/>
  <c r="NPH15" i="7" s="1"/>
  <c r="NPJ15" i="7" s="1"/>
  <c r="NPL15" i="7" s="1"/>
  <c r="NPN15" i="7" s="1"/>
  <c r="NPP15" i="7" s="1"/>
  <c r="NPR15" i="7" s="1"/>
  <c r="NPT15" i="7" s="1"/>
  <c r="NPV15" i="7" s="1"/>
  <c r="NPX15" i="7" s="1"/>
  <c r="NPZ15" i="7" s="1"/>
  <c r="NQB15" i="7" s="1"/>
  <c r="NQD15" i="7" s="1"/>
  <c r="NQF15" i="7" s="1"/>
  <c r="NQH15" i="7" s="1"/>
  <c r="NQJ15" i="7" s="1"/>
  <c r="NQL15" i="7" s="1"/>
  <c r="NQN15" i="7" s="1"/>
  <c r="NQP15" i="7" s="1"/>
  <c r="NQR15" i="7" s="1"/>
  <c r="NQT15" i="7" s="1"/>
  <c r="NQV15" i="7" s="1"/>
  <c r="NQX15" i="7" s="1"/>
  <c r="NQZ15" i="7" s="1"/>
  <c r="NRB15" i="7" s="1"/>
  <c r="NRD15" i="7" s="1"/>
  <c r="NRF15" i="7" s="1"/>
  <c r="NRH15" i="7" s="1"/>
  <c r="NRJ15" i="7" s="1"/>
  <c r="NRL15" i="7" s="1"/>
  <c r="NRN15" i="7" s="1"/>
  <c r="NRP15" i="7" s="1"/>
  <c r="NRR15" i="7" s="1"/>
  <c r="NRT15" i="7" s="1"/>
  <c r="NRV15" i="7" s="1"/>
  <c r="NRX15" i="7" s="1"/>
  <c r="NRZ15" i="7" s="1"/>
  <c r="NSB15" i="7" s="1"/>
  <c r="NSD15" i="7" s="1"/>
  <c r="NSF15" i="7" s="1"/>
  <c r="NSH15" i="7" s="1"/>
  <c r="NSJ15" i="7" s="1"/>
  <c r="NSL15" i="7" s="1"/>
  <c r="NSN15" i="7" s="1"/>
  <c r="NSP15" i="7" s="1"/>
  <c r="NSR15" i="7" s="1"/>
  <c r="NST15" i="7" s="1"/>
  <c r="NSV15" i="7" s="1"/>
  <c r="NSX15" i="7" s="1"/>
  <c r="NSZ15" i="7" s="1"/>
  <c r="NTB15" i="7" s="1"/>
  <c r="NTD15" i="7" s="1"/>
  <c r="NTF15" i="7" s="1"/>
  <c r="NTH15" i="7" s="1"/>
  <c r="NTJ15" i="7" s="1"/>
  <c r="NTL15" i="7" s="1"/>
  <c r="NTN15" i="7" s="1"/>
  <c r="NTP15" i="7" s="1"/>
  <c r="NTR15" i="7" s="1"/>
  <c r="NTT15" i="7" s="1"/>
  <c r="NTV15" i="7" s="1"/>
  <c r="NTX15" i="7" s="1"/>
  <c r="NTZ15" i="7" s="1"/>
  <c r="NUB15" i="7" s="1"/>
  <c r="NUD15" i="7" s="1"/>
  <c r="NUF15" i="7" s="1"/>
  <c r="NUH15" i="7" s="1"/>
  <c r="NUJ15" i="7" s="1"/>
  <c r="NUL15" i="7" s="1"/>
  <c r="NUN15" i="7" s="1"/>
  <c r="NUP15" i="7" s="1"/>
  <c r="NUR15" i="7" s="1"/>
  <c r="NUT15" i="7" s="1"/>
  <c r="NUV15" i="7" s="1"/>
  <c r="NUX15" i="7" s="1"/>
  <c r="NUZ15" i="7" s="1"/>
  <c r="NVB15" i="7" s="1"/>
  <c r="NVD15" i="7" s="1"/>
  <c r="NVF15" i="7" s="1"/>
  <c r="NVH15" i="7" s="1"/>
  <c r="NVJ15" i="7" s="1"/>
  <c r="NVL15" i="7" s="1"/>
  <c r="NVN15" i="7" s="1"/>
  <c r="NVP15" i="7" s="1"/>
  <c r="NVR15" i="7" s="1"/>
  <c r="NVT15" i="7" s="1"/>
  <c r="NVV15" i="7" s="1"/>
  <c r="NVX15" i="7" s="1"/>
  <c r="NVZ15" i="7" s="1"/>
  <c r="NWB15" i="7" s="1"/>
  <c r="NWD15" i="7" s="1"/>
  <c r="NWF15" i="7" s="1"/>
  <c r="NWH15" i="7" s="1"/>
  <c r="NWJ15" i="7" s="1"/>
  <c r="NWL15" i="7" s="1"/>
  <c r="NWN15" i="7" s="1"/>
  <c r="NWP15" i="7" s="1"/>
  <c r="NWR15" i="7" s="1"/>
  <c r="NWT15" i="7" s="1"/>
  <c r="NWV15" i="7" s="1"/>
  <c r="NWX15" i="7" s="1"/>
  <c r="NWZ15" i="7" s="1"/>
  <c r="NXB15" i="7" s="1"/>
  <c r="NXD15" i="7" s="1"/>
  <c r="NXF15" i="7" s="1"/>
  <c r="NXH15" i="7" s="1"/>
  <c r="NXJ15" i="7" s="1"/>
  <c r="NXL15" i="7" s="1"/>
  <c r="NXN15" i="7" s="1"/>
  <c r="NXP15" i="7" s="1"/>
  <c r="NXR15" i="7" s="1"/>
  <c r="NXT15" i="7" s="1"/>
  <c r="NXV15" i="7" s="1"/>
  <c r="NXX15" i="7" s="1"/>
  <c r="NXZ15" i="7" s="1"/>
  <c r="NYB15" i="7" s="1"/>
  <c r="NYD15" i="7" s="1"/>
  <c r="NYF15" i="7" s="1"/>
  <c r="NYH15" i="7" s="1"/>
  <c r="NYJ15" i="7" s="1"/>
  <c r="NYL15" i="7" s="1"/>
  <c r="NYN15" i="7" s="1"/>
  <c r="NYP15" i="7" s="1"/>
  <c r="NYR15" i="7" s="1"/>
  <c r="NYT15" i="7" s="1"/>
  <c r="NYV15" i="7" s="1"/>
  <c r="NYX15" i="7" s="1"/>
  <c r="NYZ15" i="7" s="1"/>
  <c r="NZB15" i="7" s="1"/>
  <c r="NZD15" i="7" s="1"/>
  <c r="NZF15" i="7" s="1"/>
  <c r="NZH15" i="7" s="1"/>
  <c r="NZJ15" i="7" s="1"/>
  <c r="NZL15" i="7" s="1"/>
  <c r="NZN15" i="7" s="1"/>
  <c r="NZP15" i="7" s="1"/>
  <c r="NZR15" i="7" s="1"/>
  <c r="NZT15" i="7" s="1"/>
  <c r="NZV15" i="7" s="1"/>
  <c r="NZX15" i="7" s="1"/>
  <c r="NZZ15" i="7" s="1"/>
  <c r="OAB15" i="7" s="1"/>
  <c r="OAD15" i="7" s="1"/>
  <c r="OAF15" i="7" s="1"/>
  <c r="OAH15" i="7" s="1"/>
  <c r="OAJ15" i="7" s="1"/>
  <c r="OAL15" i="7" s="1"/>
  <c r="OAN15" i="7" s="1"/>
  <c r="OAP15" i="7" s="1"/>
  <c r="OAR15" i="7" s="1"/>
  <c r="OAT15" i="7" s="1"/>
  <c r="OAV15" i="7" s="1"/>
  <c r="OAX15" i="7" s="1"/>
  <c r="OAZ15" i="7" s="1"/>
  <c r="OBB15" i="7" s="1"/>
  <c r="OBD15" i="7" s="1"/>
  <c r="OBF15" i="7" s="1"/>
  <c r="OBH15" i="7" s="1"/>
  <c r="OBJ15" i="7" s="1"/>
  <c r="OBL15" i="7" s="1"/>
  <c r="OBN15" i="7" s="1"/>
  <c r="OBP15" i="7" s="1"/>
  <c r="OBR15" i="7" s="1"/>
  <c r="OBT15" i="7" s="1"/>
  <c r="OBV15" i="7" s="1"/>
  <c r="OBX15" i="7" s="1"/>
  <c r="OBZ15" i="7" s="1"/>
  <c r="OCB15" i="7" s="1"/>
  <c r="OCD15" i="7" s="1"/>
  <c r="OCF15" i="7" s="1"/>
  <c r="OCH15" i="7" s="1"/>
  <c r="OCJ15" i="7" s="1"/>
  <c r="OCL15" i="7" s="1"/>
  <c r="OCN15" i="7" s="1"/>
  <c r="OCP15" i="7" s="1"/>
  <c r="OCR15" i="7" s="1"/>
  <c r="OCT15" i="7" s="1"/>
  <c r="OCV15" i="7" s="1"/>
  <c r="OCX15" i="7" s="1"/>
  <c r="OCZ15" i="7" s="1"/>
  <c r="ODB15" i="7" s="1"/>
  <c r="ODD15" i="7" s="1"/>
  <c r="ODF15" i="7" s="1"/>
  <c r="ODH15" i="7" s="1"/>
  <c r="ODJ15" i="7" s="1"/>
  <c r="ODL15" i="7" s="1"/>
  <c r="ODN15" i="7" s="1"/>
  <c r="ODP15" i="7" s="1"/>
  <c r="ODR15" i="7" s="1"/>
  <c r="ODT15" i="7" s="1"/>
  <c r="ODV15" i="7" s="1"/>
  <c r="ODX15" i="7" s="1"/>
  <c r="ODZ15" i="7" s="1"/>
  <c r="OEB15" i="7" s="1"/>
  <c r="OED15" i="7" s="1"/>
  <c r="OEF15" i="7" s="1"/>
  <c r="OEH15" i="7" s="1"/>
  <c r="OEJ15" i="7" s="1"/>
  <c r="OEL15" i="7" s="1"/>
  <c r="OEN15" i="7" s="1"/>
  <c r="OEP15" i="7" s="1"/>
  <c r="OER15" i="7" s="1"/>
  <c r="OET15" i="7" s="1"/>
  <c r="OEV15" i="7" s="1"/>
  <c r="OEX15" i="7" s="1"/>
  <c r="OEZ15" i="7" s="1"/>
  <c r="OFB15" i="7" s="1"/>
  <c r="OFD15" i="7" s="1"/>
  <c r="OFF15" i="7" s="1"/>
  <c r="OFH15" i="7" s="1"/>
  <c r="OFJ15" i="7" s="1"/>
  <c r="OFL15" i="7" s="1"/>
  <c r="OFN15" i="7" s="1"/>
  <c r="OFP15" i="7" s="1"/>
  <c r="OFR15" i="7" s="1"/>
  <c r="OFT15" i="7" s="1"/>
  <c r="OFV15" i="7" s="1"/>
  <c r="OFX15" i="7" s="1"/>
  <c r="OFZ15" i="7" s="1"/>
  <c r="OGB15" i="7" s="1"/>
  <c r="OGD15" i="7" s="1"/>
  <c r="OGF15" i="7" s="1"/>
  <c r="OGH15" i="7" s="1"/>
  <c r="OGJ15" i="7" s="1"/>
  <c r="OGL15" i="7" s="1"/>
  <c r="OGN15" i="7" s="1"/>
  <c r="OGP15" i="7" s="1"/>
  <c r="OGR15" i="7" s="1"/>
  <c r="OGT15" i="7" s="1"/>
  <c r="OGV15" i="7" s="1"/>
  <c r="OGX15" i="7" s="1"/>
  <c r="OGZ15" i="7" s="1"/>
  <c r="OHB15" i="7" s="1"/>
  <c r="OHD15" i="7" s="1"/>
  <c r="OHF15" i="7" s="1"/>
  <c r="OHH15" i="7" s="1"/>
  <c r="OHJ15" i="7" s="1"/>
  <c r="OHL15" i="7" s="1"/>
  <c r="OHN15" i="7" s="1"/>
  <c r="OHP15" i="7" s="1"/>
  <c r="OHR15" i="7" s="1"/>
  <c r="OHT15" i="7" s="1"/>
  <c r="OHV15" i="7" s="1"/>
  <c r="OHX15" i="7" s="1"/>
  <c r="OHZ15" i="7" s="1"/>
  <c r="OIB15" i="7" s="1"/>
  <c r="OID15" i="7" s="1"/>
  <c r="OIF15" i="7" s="1"/>
  <c r="OIH15" i="7" s="1"/>
  <c r="OIJ15" i="7" s="1"/>
  <c r="OIL15" i="7" s="1"/>
  <c r="OIN15" i="7" s="1"/>
  <c r="OIP15" i="7" s="1"/>
  <c r="OIR15" i="7" s="1"/>
  <c r="OIT15" i="7" s="1"/>
  <c r="OIV15" i="7" s="1"/>
  <c r="OIX15" i="7" s="1"/>
  <c r="OIZ15" i="7" s="1"/>
  <c r="OJB15" i="7" s="1"/>
  <c r="OJD15" i="7" s="1"/>
  <c r="OJF15" i="7" s="1"/>
  <c r="OJH15" i="7" s="1"/>
  <c r="OJJ15" i="7" s="1"/>
  <c r="OJL15" i="7" s="1"/>
  <c r="OJN15" i="7" s="1"/>
  <c r="OJP15" i="7" s="1"/>
  <c r="OJR15" i="7" s="1"/>
  <c r="OJT15" i="7" s="1"/>
  <c r="OJV15" i="7" s="1"/>
  <c r="OJX15" i="7" s="1"/>
  <c r="OJZ15" i="7" s="1"/>
  <c r="OKB15" i="7" s="1"/>
  <c r="OKD15" i="7" s="1"/>
  <c r="OKF15" i="7" s="1"/>
  <c r="OKH15" i="7" s="1"/>
  <c r="OKJ15" i="7" s="1"/>
  <c r="OKL15" i="7" s="1"/>
  <c r="OKN15" i="7" s="1"/>
  <c r="OKP15" i="7" s="1"/>
  <c r="OKR15" i="7" s="1"/>
  <c r="OKT15" i="7" s="1"/>
  <c r="OKV15" i="7" s="1"/>
  <c r="OKX15" i="7" s="1"/>
  <c r="OKZ15" i="7" s="1"/>
  <c r="OLB15" i="7" s="1"/>
  <c r="OLD15" i="7" s="1"/>
  <c r="OLF15" i="7" s="1"/>
  <c r="OLH15" i="7" s="1"/>
  <c r="OLJ15" i="7" s="1"/>
  <c r="OLL15" i="7" s="1"/>
  <c r="OLN15" i="7" s="1"/>
  <c r="OLP15" i="7" s="1"/>
  <c r="OLR15" i="7" s="1"/>
  <c r="OLT15" i="7" s="1"/>
  <c r="OLV15" i="7" s="1"/>
  <c r="OLX15" i="7" s="1"/>
  <c r="OLZ15" i="7" s="1"/>
  <c r="OMB15" i="7" s="1"/>
  <c r="OMD15" i="7" s="1"/>
  <c r="OMF15" i="7" s="1"/>
  <c r="OMH15" i="7" s="1"/>
  <c r="OMJ15" i="7" s="1"/>
  <c r="OML15" i="7" s="1"/>
  <c r="OMN15" i="7" s="1"/>
  <c r="OMP15" i="7" s="1"/>
  <c r="OMR15" i="7" s="1"/>
  <c r="OMT15" i="7" s="1"/>
  <c r="OMV15" i="7" s="1"/>
  <c r="OMX15" i="7" s="1"/>
  <c r="OMZ15" i="7" s="1"/>
  <c r="ONB15" i="7" s="1"/>
  <c r="OND15" i="7" s="1"/>
  <c r="ONF15" i="7" s="1"/>
  <c r="ONH15" i="7" s="1"/>
  <c r="ONJ15" i="7" s="1"/>
  <c r="ONL15" i="7" s="1"/>
  <c r="ONN15" i="7" s="1"/>
  <c r="ONP15" i="7" s="1"/>
  <c r="ONR15" i="7" s="1"/>
  <c r="ONT15" i="7" s="1"/>
  <c r="ONV15" i="7" s="1"/>
  <c r="ONX15" i="7" s="1"/>
  <c r="ONZ15" i="7" s="1"/>
  <c r="OOB15" i="7" s="1"/>
  <c r="OOD15" i="7" s="1"/>
  <c r="OOF15" i="7" s="1"/>
  <c r="OOH15" i="7" s="1"/>
  <c r="OOJ15" i="7" s="1"/>
  <c r="OOL15" i="7" s="1"/>
  <c r="OON15" i="7" s="1"/>
  <c r="OOP15" i="7" s="1"/>
  <c r="OOR15" i="7" s="1"/>
  <c r="OOT15" i="7" s="1"/>
  <c r="OOV15" i="7" s="1"/>
  <c r="OOX15" i="7" s="1"/>
  <c r="OOZ15" i="7" s="1"/>
  <c r="OPB15" i="7" s="1"/>
  <c r="OPD15" i="7" s="1"/>
  <c r="OPF15" i="7" s="1"/>
  <c r="OPH15" i="7" s="1"/>
  <c r="OPJ15" i="7" s="1"/>
  <c r="OPL15" i="7" s="1"/>
  <c r="OPN15" i="7" s="1"/>
  <c r="OPP15" i="7" s="1"/>
  <c r="OPR15" i="7" s="1"/>
  <c r="OPT15" i="7" s="1"/>
  <c r="OPV15" i="7" s="1"/>
  <c r="OPX15" i="7" s="1"/>
  <c r="OPZ15" i="7" s="1"/>
  <c r="OQB15" i="7" s="1"/>
  <c r="OQD15" i="7" s="1"/>
  <c r="OQF15" i="7" s="1"/>
  <c r="OQH15" i="7" s="1"/>
  <c r="OQJ15" i="7" s="1"/>
  <c r="OQL15" i="7" s="1"/>
  <c r="OQN15" i="7" s="1"/>
  <c r="OQP15" i="7" s="1"/>
  <c r="OQR15" i="7" s="1"/>
  <c r="OQT15" i="7" s="1"/>
  <c r="OQV15" i="7" s="1"/>
  <c r="OQX15" i="7" s="1"/>
  <c r="OQZ15" i="7" s="1"/>
  <c r="ORB15" i="7" s="1"/>
  <c r="ORD15" i="7" s="1"/>
  <c r="ORF15" i="7" s="1"/>
  <c r="ORH15" i="7" s="1"/>
  <c r="ORJ15" i="7" s="1"/>
  <c r="ORL15" i="7" s="1"/>
  <c r="ORN15" i="7" s="1"/>
  <c r="ORP15" i="7" s="1"/>
  <c r="ORR15" i="7" s="1"/>
  <c r="ORT15" i="7" s="1"/>
  <c r="ORV15" i="7" s="1"/>
  <c r="ORX15" i="7" s="1"/>
  <c r="ORZ15" i="7" s="1"/>
  <c r="OSB15" i="7" s="1"/>
  <c r="OSD15" i="7" s="1"/>
  <c r="OSF15" i="7" s="1"/>
  <c r="OSH15" i="7" s="1"/>
  <c r="OSJ15" i="7" s="1"/>
  <c r="OSL15" i="7" s="1"/>
  <c r="OSN15" i="7" s="1"/>
  <c r="OSP15" i="7" s="1"/>
  <c r="OSR15" i="7" s="1"/>
  <c r="OST15" i="7" s="1"/>
  <c r="OSV15" i="7" s="1"/>
  <c r="OSX15" i="7" s="1"/>
  <c r="OSZ15" i="7" s="1"/>
  <c r="OTB15" i="7" s="1"/>
  <c r="OTD15" i="7" s="1"/>
  <c r="OTF15" i="7" s="1"/>
  <c r="OTH15" i="7" s="1"/>
  <c r="OTJ15" i="7" s="1"/>
  <c r="OTL15" i="7" s="1"/>
  <c r="OTN15" i="7" s="1"/>
  <c r="OTP15" i="7" s="1"/>
  <c r="OTR15" i="7" s="1"/>
  <c r="OTT15" i="7" s="1"/>
  <c r="OTV15" i="7" s="1"/>
  <c r="OTX15" i="7" s="1"/>
  <c r="OTZ15" i="7" s="1"/>
  <c r="OUB15" i="7" s="1"/>
  <c r="OUD15" i="7" s="1"/>
  <c r="OUF15" i="7" s="1"/>
  <c r="OUH15" i="7" s="1"/>
  <c r="OUJ15" i="7" s="1"/>
  <c r="OUL15" i="7" s="1"/>
  <c r="OUN15" i="7" s="1"/>
  <c r="OUP15" i="7" s="1"/>
  <c r="OUR15" i="7" s="1"/>
  <c r="OUT15" i="7" s="1"/>
  <c r="OUV15" i="7" s="1"/>
  <c r="OUX15" i="7" s="1"/>
  <c r="OUZ15" i="7" s="1"/>
  <c r="OVB15" i="7" s="1"/>
  <c r="OVD15" i="7" s="1"/>
  <c r="OVF15" i="7" s="1"/>
  <c r="OVH15" i="7" s="1"/>
  <c r="OVJ15" i="7" s="1"/>
  <c r="OVL15" i="7" s="1"/>
  <c r="OVN15" i="7" s="1"/>
  <c r="OVP15" i="7" s="1"/>
  <c r="OVR15" i="7" s="1"/>
  <c r="OVT15" i="7" s="1"/>
  <c r="OVV15" i="7" s="1"/>
  <c r="OVX15" i="7" s="1"/>
  <c r="OVZ15" i="7" s="1"/>
  <c r="OWB15" i="7" s="1"/>
  <c r="OWD15" i="7" s="1"/>
  <c r="OWF15" i="7" s="1"/>
  <c r="OWH15" i="7" s="1"/>
  <c r="OWJ15" i="7" s="1"/>
  <c r="OWL15" i="7" s="1"/>
  <c r="OWN15" i="7" s="1"/>
  <c r="OWP15" i="7" s="1"/>
  <c r="OWR15" i="7" s="1"/>
  <c r="OWT15" i="7" s="1"/>
  <c r="OWV15" i="7" s="1"/>
  <c r="OWX15" i="7" s="1"/>
  <c r="OWZ15" i="7" s="1"/>
  <c r="OXB15" i="7" s="1"/>
  <c r="OXD15" i="7" s="1"/>
  <c r="OXF15" i="7" s="1"/>
  <c r="OXH15" i="7" s="1"/>
  <c r="OXJ15" i="7" s="1"/>
  <c r="OXL15" i="7" s="1"/>
  <c r="OXN15" i="7" s="1"/>
  <c r="OXP15" i="7" s="1"/>
  <c r="OXR15" i="7" s="1"/>
  <c r="OXT15" i="7" s="1"/>
  <c r="OXV15" i="7" s="1"/>
  <c r="OXX15" i="7" s="1"/>
  <c r="OXZ15" i="7" s="1"/>
  <c r="OYB15" i="7" s="1"/>
  <c r="OYD15" i="7" s="1"/>
  <c r="OYF15" i="7" s="1"/>
  <c r="OYH15" i="7" s="1"/>
  <c r="OYJ15" i="7" s="1"/>
  <c r="OYL15" i="7" s="1"/>
  <c r="OYN15" i="7" s="1"/>
  <c r="OYP15" i="7" s="1"/>
  <c r="OYR15" i="7" s="1"/>
  <c r="OYT15" i="7" s="1"/>
  <c r="OYV15" i="7" s="1"/>
  <c r="OYX15" i="7" s="1"/>
  <c r="OYZ15" i="7" s="1"/>
  <c r="OZB15" i="7" s="1"/>
  <c r="OZD15" i="7" s="1"/>
  <c r="OZF15" i="7" s="1"/>
  <c r="OZH15" i="7" s="1"/>
  <c r="OZJ15" i="7" s="1"/>
  <c r="OZL15" i="7" s="1"/>
  <c r="OZN15" i="7" s="1"/>
  <c r="OZP15" i="7" s="1"/>
  <c r="OZR15" i="7" s="1"/>
  <c r="OZT15" i="7" s="1"/>
  <c r="OZV15" i="7" s="1"/>
  <c r="OZX15" i="7" s="1"/>
  <c r="OZZ15" i="7" s="1"/>
  <c r="PAB15" i="7" s="1"/>
  <c r="PAD15" i="7" s="1"/>
  <c r="PAF15" i="7" s="1"/>
  <c r="PAH15" i="7" s="1"/>
  <c r="PAJ15" i="7" s="1"/>
  <c r="PAL15" i="7" s="1"/>
  <c r="PAN15" i="7" s="1"/>
  <c r="PAP15" i="7" s="1"/>
  <c r="PAR15" i="7" s="1"/>
  <c r="PAT15" i="7" s="1"/>
  <c r="PAV15" i="7" s="1"/>
  <c r="PAX15" i="7" s="1"/>
  <c r="PAZ15" i="7" s="1"/>
  <c r="PBB15" i="7" s="1"/>
  <c r="PBD15" i="7" s="1"/>
  <c r="PBF15" i="7" s="1"/>
  <c r="PBH15" i="7" s="1"/>
  <c r="PBJ15" i="7" s="1"/>
  <c r="PBL15" i="7" s="1"/>
  <c r="PBN15" i="7" s="1"/>
  <c r="PBP15" i="7" s="1"/>
  <c r="PBR15" i="7" s="1"/>
  <c r="PBT15" i="7" s="1"/>
  <c r="PBV15" i="7" s="1"/>
  <c r="PBX15" i="7" s="1"/>
  <c r="PBZ15" i="7" s="1"/>
  <c r="PCB15" i="7" s="1"/>
  <c r="PCD15" i="7" s="1"/>
  <c r="PCF15" i="7" s="1"/>
  <c r="PCH15" i="7" s="1"/>
  <c r="PCJ15" i="7" s="1"/>
  <c r="PCL15" i="7" s="1"/>
  <c r="PCN15" i="7" s="1"/>
  <c r="PCP15" i="7" s="1"/>
  <c r="PCR15" i="7" s="1"/>
  <c r="PCT15" i="7" s="1"/>
  <c r="PCV15" i="7" s="1"/>
  <c r="PCX15" i="7" s="1"/>
  <c r="PCZ15" i="7" s="1"/>
  <c r="PDB15" i="7" s="1"/>
  <c r="PDD15" i="7" s="1"/>
  <c r="PDF15" i="7" s="1"/>
  <c r="PDH15" i="7" s="1"/>
  <c r="PDJ15" i="7" s="1"/>
  <c r="PDL15" i="7" s="1"/>
  <c r="PDN15" i="7" s="1"/>
  <c r="PDP15" i="7" s="1"/>
  <c r="PDR15" i="7" s="1"/>
  <c r="PDT15" i="7" s="1"/>
  <c r="PDV15" i="7" s="1"/>
  <c r="PDX15" i="7" s="1"/>
  <c r="PDZ15" i="7" s="1"/>
  <c r="PEB15" i="7" s="1"/>
  <c r="PED15" i="7" s="1"/>
  <c r="PEF15" i="7" s="1"/>
  <c r="PEH15" i="7" s="1"/>
  <c r="PEJ15" i="7" s="1"/>
  <c r="PEL15" i="7" s="1"/>
  <c r="PEN15" i="7" s="1"/>
  <c r="PEP15" i="7" s="1"/>
  <c r="PER15" i="7" s="1"/>
  <c r="PET15" i="7" s="1"/>
  <c r="PEV15" i="7" s="1"/>
  <c r="PEX15" i="7" s="1"/>
  <c r="PEZ15" i="7" s="1"/>
  <c r="PFB15" i="7" s="1"/>
  <c r="PFD15" i="7" s="1"/>
  <c r="PFF15" i="7" s="1"/>
  <c r="PFH15" i="7" s="1"/>
  <c r="PFJ15" i="7" s="1"/>
  <c r="PFL15" i="7" s="1"/>
  <c r="PFN15" i="7" s="1"/>
  <c r="PFP15" i="7" s="1"/>
  <c r="PFR15" i="7" s="1"/>
  <c r="PFT15" i="7" s="1"/>
  <c r="PFV15" i="7" s="1"/>
  <c r="PFX15" i="7" s="1"/>
  <c r="PFZ15" i="7" s="1"/>
  <c r="PGB15" i="7" s="1"/>
  <c r="PGD15" i="7" s="1"/>
  <c r="PGF15" i="7" s="1"/>
  <c r="PGH15" i="7" s="1"/>
  <c r="PGJ15" i="7" s="1"/>
  <c r="PGL15" i="7" s="1"/>
  <c r="PGN15" i="7" s="1"/>
  <c r="PGP15" i="7" s="1"/>
  <c r="PGR15" i="7" s="1"/>
  <c r="PGT15" i="7" s="1"/>
  <c r="PGV15" i="7" s="1"/>
  <c r="PGX15" i="7" s="1"/>
  <c r="PGZ15" i="7" s="1"/>
  <c r="PHB15" i="7" s="1"/>
  <c r="PHD15" i="7" s="1"/>
  <c r="PHF15" i="7" s="1"/>
  <c r="PHH15" i="7" s="1"/>
  <c r="PHJ15" i="7" s="1"/>
  <c r="PHL15" i="7" s="1"/>
  <c r="PHN15" i="7" s="1"/>
  <c r="PHP15" i="7" s="1"/>
  <c r="PHR15" i="7" s="1"/>
  <c r="PHT15" i="7" s="1"/>
  <c r="PHV15" i="7" s="1"/>
  <c r="PHX15" i="7" s="1"/>
  <c r="PHZ15" i="7" s="1"/>
  <c r="PIB15" i="7" s="1"/>
  <c r="PID15" i="7" s="1"/>
  <c r="PIF15" i="7" s="1"/>
  <c r="PIH15" i="7" s="1"/>
  <c r="PIJ15" i="7" s="1"/>
  <c r="PIL15" i="7" s="1"/>
  <c r="PIN15" i="7" s="1"/>
  <c r="PIP15" i="7" s="1"/>
  <c r="PIR15" i="7" s="1"/>
  <c r="PIT15" i="7" s="1"/>
  <c r="PIV15" i="7" s="1"/>
  <c r="PIX15" i="7" s="1"/>
  <c r="PIZ15" i="7" s="1"/>
  <c r="PJB15" i="7" s="1"/>
  <c r="PJD15" i="7" s="1"/>
  <c r="PJF15" i="7" s="1"/>
  <c r="PJH15" i="7" s="1"/>
  <c r="PJJ15" i="7" s="1"/>
  <c r="PJL15" i="7" s="1"/>
  <c r="PJN15" i="7" s="1"/>
  <c r="PJP15" i="7" s="1"/>
  <c r="PJR15" i="7" s="1"/>
  <c r="PJT15" i="7" s="1"/>
  <c r="PJV15" i="7" s="1"/>
  <c r="PJX15" i="7" s="1"/>
  <c r="PJZ15" i="7" s="1"/>
  <c r="PKB15" i="7" s="1"/>
  <c r="PKD15" i="7" s="1"/>
  <c r="PKF15" i="7" s="1"/>
  <c r="PKH15" i="7" s="1"/>
  <c r="PKJ15" i="7" s="1"/>
  <c r="PKL15" i="7" s="1"/>
  <c r="PKN15" i="7" s="1"/>
  <c r="PKP15" i="7" s="1"/>
  <c r="PKR15" i="7" s="1"/>
  <c r="PKT15" i="7" s="1"/>
  <c r="PKV15" i="7" s="1"/>
  <c r="PKX15" i="7" s="1"/>
  <c r="PKZ15" i="7" s="1"/>
  <c r="PLB15" i="7" s="1"/>
  <c r="PLD15" i="7" s="1"/>
  <c r="PLF15" i="7" s="1"/>
  <c r="PLH15" i="7" s="1"/>
  <c r="PLJ15" i="7" s="1"/>
  <c r="PLL15" i="7" s="1"/>
  <c r="PLN15" i="7" s="1"/>
  <c r="PLP15" i="7" s="1"/>
  <c r="PLR15" i="7" s="1"/>
  <c r="PLT15" i="7" s="1"/>
  <c r="PLV15" i="7" s="1"/>
  <c r="PLX15" i="7" s="1"/>
  <c r="PLZ15" i="7" s="1"/>
  <c r="PMB15" i="7" s="1"/>
  <c r="PMD15" i="7" s="1"/>
  <c r="PMF15" i="7" s="1"/>
  <c r="PMH15" i="7" s="1"/>
  <c r="PMJ15" i="7" s="1"/>
  <c r="PML15" i="7" s="1"/>
  <c r="PMN15" i="7" s="1"/>
  <c r="PMP15" i="7" s="1"/>
  <c r="PMR15" i="7" s="1"/>
  <c r="PMT15" i="7" s="1"/>
  <c r="PMV15" i="7" s="1"/>
  <c r="PMX15" i="7" s="1"/>
  <c r="PMZ15" i="7" s="1"/>
  <c r="PNB15" i="7" s="1"/>
  <c r="PND15" i="7" s="1"/>
  <c r="PNF15" i="7" s="1"/>
  <c r="PNH15" i="7" s="1"/>
  <c r="PNJ15" i="7" s="1"/>
  <c r="PNL15" i="7" s="1"/>
  <c r="PNN15" i="7" s="1"/>
  <c r="PNP15" i="7" s="1"/>
  <c r="PNR15" i="7" s="1"/>
  <c r="PNT15" i="7" s="1"/>
  <c r="PNV15" i="7" s="1"/>
  <c r="PNX15" i="7" s="1"/>
  <c r="PNZ15" i="7" s="1"/>
  <c r="POB15" i="7" s="1"/>
  <c r="POD15" i="7" s="1"/>
  <c r="POF15" i="7" s="1"/>
  <c r="POH15" i="7" s="1"/>
  <c r="POJ15" i="7" s="1"/>
  <c r="POL15" i="7" s="1"/>
  <c r="PON15" i="7" s="1"/>
  <c r="POP15" i="7" s="1"/>
  <c r="POR15" i="7" s="1"/>
  <c r="POT15" i="7" s="1"/>
  <c r="POV15" i="7" s="1"/>
  <c r="POX15" i="7" s="1"/>
  <c r="POZ15" i="7" s="1"/>
  <c r="PPB15" i="7" s="1"/>
  <c r="PPD15" i="7" s="1"/>
  <c r="PPF15" i="7" s="1"/>
  <c r="PPH15" i="7" s="1"/>
  <c r="PPJ15" i="7" s="1"/>
  <c r="PPL15" i="7" s="1"/>
  <c r="PPN15" i="7" s="1"/>
  <c r="PPP15" i="7" s="1"/>
  <c r="PPR15" i="7" s="1"/>
  <c r="PPT15" i="7" s="1"/>
  <c r="PPV15" i="7" s="1"/>
  <c r="PPX15" i="7" s="1"/>
  <c r="PPZ15" i="7" s="1"/>
  <c r="PQB15" i="7" s="1"/>
  <c r="PQD15" i="7" s="1"/>
  <c r="PQF15" i="7" s="1"/>
  <c r="PQH15" i="7" s="1"/>
  <c r="PQJ15" i="7" s="1"/>
  <c r="PQL15" i="7" s="1"/>
  <c r="PQN15" i="7" s="1"/>
  <c r="PQP15" i="7" s="1"/>
  <c r="PQR15" i="7" s="1"/>
  <c r="PQT15" i="7" s="1"/>
  <c r="PQV15" i="7" s="1"/>
  <c r="PQX15" i="7" s="1"/>
  <c r="PQZ15" i="7" s="1"/>
  <c r="PRB15" i="7" s="1"/>
  <c r="PRD15" i="7" s="1"/>
  <c r="PRF15" i="7" s="1"/>
  <c r="PRH15" i="7" s="1"/>
  <c r="PRJ15" i="7" s="1"/>
  <c r="PRL15" i="7" s="1"/>
  <c r="PRN15" i="7" s="1"/>
  <c r="PRP15" i="7" s="1"/>
  <c r="PRR15" i="7" s="1"/>
  <c r="PRT15" i="7" s="1"/>
  <c r="PRV15" i="7" s="1"/>
  <c r="PRX15" i="7" s="1"/>
  <c r="PRZ15" i="7" s="1"/>
  <c r="PSB15" i="7" s="1"/>
  <c r="PSD15" i="7" s="1"/>
  <c r="PSF15" i="7" s="1"/>
  <c r="PSH15" i="7" s="1"/>
  <c r="PSJ15" i="7" s="1"/>
  <c r="PSL15" i="7" s="1"/>
  <c r="PSN15" i="7" s="1"/>
  <c r="PSP15" i="7" s="1"/>
  <c r="PSR15" i="7" s="1"/>
  <c r="PST15" i="7" s="1"/>
  <c r="PSV15" i="7" s="1"/>
  <c r="PSX15" i="7" s="1"/>
  <c r="PSZ15" i="7" s="1"/>
  <c r="PTB15" i="7" s="1"/>
  <c r="PTD15" i="7" s="1"/>
  <c r="PTF15" i="7" s="1"/>
  <c r="PTH15" i="7" s="1"/>
  <c r="PTJ15" i="7" s="1"/>
  <c r="PTL15" i="7" s="1"/>
  <c r="PTN15" i="7" s="1"/>
  <c r="PTP15" i="7" s="1"/>
  <c r="PTR15" i="7" s="1"/>
  <c r="PTT15" i="7" s="1"/>
  <c r="PTV15" i="7" s="1"/>
  <c r="PTX15" i="7" s="1"/>
  <c r="PTZ15" i="7" s="1"/>
  <c r="PUB15" i="7" s="1"/>
  <c r="PUD15" i="7" s="1"/>
  <c r="PUF15" i="7" s="1"/>
  <c r="PUH15" i="7" s="1"/>
  <c r="PUJ15" i="7" s="1"/>
  <c r="PUL15" i="7" s="1"/>
  <c r="PUN15" i="7" s="1"/>
  <c r="PUP15" i="7" s="1"/>
  <c r="PUR15" i="7" s="1"/>
  <c r="PUT15" i="7" s="1"/>
  <c r="PUV15" i="7" s="1"/>
  <c r="PUX15" i="7" s="1"/>
  <c r="PUZ15" i="7" s="1"/>
  <c r="PVB15" i="7" s="1"/>
  <c r="PVD15" i="7" s="1"/>
  <c r="PVF15" i="7" s="1"/>
  <c r="PVH15" i="7" s="1"/>
  <c r="PVJ15" i="7" s="1"/>
  <c r="PVL15" i="7" s="1"/>
  <c r="PVN15" i="7" s="1"/>
  <c r="PVP15" i="7" s="1"/>
  <c r="PVR15" i="7" s="1"/>
  <c r="PVT15" i="7" s="1"/>
  <c r="PVV15" i="7" s="1"/>
  <c r="PVX15" i="7" s="1"/>
  <c r="PVZ15" i="7" s="1"/>
  <c r="PWB15" i="7" s="1"/>
  <c r="PWD15" i="7" s="1"/>
  <c r="PWF15" i="7" s="1"/>
  <c r="PWH15" i="7" s="1"/>
  <c r="PWJ15" i="7" s="1"/>
  <c r="PWL15" i="7" s="1"/>
  <c r="PWN15" i="7" s="1"/>
  <c r="PWP15" i="7" s="1"/>
  <c r="PWR15" i="7" s="1"/>
  <c r="PWT15" i="7" s="1"/>
  <c r="PWV15" i="7" s="1"/>
  <c r="PWX15" i="7" s="1"/>
  <c r="PWZ15" i="7" s="1"/>
  <c r="PXB15" i="7" s="1"/>
  <c r="PXD15" i="7" s="1"/>
  <c r="PXF15" i="7" s="1"/>
  <c r="PXH15" i="7" s="1"/>
  <c r="PXJ15" i="7" s="1"/>
  <c r="PXL15" i="7" s="1"/>
  <c r="PXN15" i="7" s="1"/>
  <c r="PXP15" i="7" s="1"/>
  <c r="PXR15" i="7" s="1"/>
  <c r="PXT15" i="7" s="1"/>
  <c r="PXV15" i="7" s="1"/>
  <c r="PXX15" i="7" s="1"/>
  <c r="PXZ15" i="7" s="1"/>
  <c r="PYB15" i="7" s="1"/>
  <c r="PYD15" i="7" s="1"/>
  <c r="PYF15" i="7" s="1"/>
  <c r="PYH15" i="7" s="1"/>
  <c r="PYJ15" i="7" s="1"/>
  <c r="PYL15" i="7" s="1"/>
  <c r="PYN15" i="7" s="1"/>
  <c r="PYP15" i="7" s="1"/>
  <c r="PYR15" i="7" s="1"/>
  <c r="PYT15" i="7" s="1"/>
  <c r="PYV15" i="7" s="1"/>
  <c r="PYX15" i="7" s="1"/>
  <c r="PYZ15" i="7" s="1"/>
  <c r="PZB15" i="7" s="1"/>
  <c r="PZD15" i="7" s="1"/>
  <c r="PZF15" i="7" s="1"/>
  <c r="PZH15" i="7" s="1"/>
  <c r="PZJ15" i="7" s="1"/>
  <c r="PZL15" i="7" s="1"/>
  <c r="PZN15" i="7" s="1"/>
  <c r="PZP15" i="7" s="1"/>
  <c r="PZR15" i="7" s="1"/>
  <c r="PZT15" i="7" s="1"/>
  <c r="PZV15" i="7" s="1"/>
  <c r="PZX15" i="7" s="1"/>
  <c r="PZZ15" i="7" s="1"/>
  <c r="QAB15" i="7" s="1"/>
  <c r="QAD15" i="7" s="1"/>
  <c r="QAF15" i="7" s="1"/>
  <c r="QAH15" i="7" s="1"/>
  <c r="QAJ15" i="7" s="1"/>
  <c r="QAL15" i="7" s="1"/>
  <c r="QAN15" i="7" s="1"/>
  <c r="QAP15" i="7" s="1"/>
  <c r="QAR15" i="7" s="1"/>
  <c r="QAT15" i="7" s="1"/>
  <c r="QAV15" i="7" s="1"/>
  <c r="QAX15" i="7" s="1"/>
  <c r="QAZ15" i="7" s="1"/>
  <c r="QBB15" i="7" s="1"/>
  <c r="QBD15" i="7" s="1"/>
  <c r="QBF15" i="7" s="1"/>
  <c r="QBH15" i="7" s="1"/>
  <c r="QBJ15" i="7" s="1"/>
  <c r="QBL15" i="7" s="1"/>
  <c r="QBN15" i="7" s="1"/>
  <c r="QBP15" i="7" s="1"/>
  <c r="QBR15" i="7" s="1"/>
  <c r="QBT15" i="7" s="1"/>
  <c r="QBV15" i="7" s="1"/>
  <c r="QBX15" i="7" s="1"/>
  <c r="QBZ15" i="7" s="1"/>
  <c r="QCB15" i="7" s="1"/>
  <c r="QCD15" i="7" s="1"/>
  <c r="QCF15" i="7" s="1"/>
  <c r="QCH15" i="7" s="1"/>
  <c r="QCJ15" i="7" s="1"/>
  <c r="QCL15" i="7" s="1"/>
  <c r="QCN15" i="7" s="1"/>
  <c r="QCP15" i="7" s="1"/>
  <c r="QCR15" i="7" s="1"/>
  <c r="QCT15" i="7" s="1"/>
  <c r="QCV15" i="7" s="1"/>
  <c r="QCX15" i="7" s="1"/>
  <c r="QCZ15" i="7" s="1"/>
  <c r="QDB15" i="7" s="1"/>
  <c r="QDD15" i="7" s="1"/>
  <c r="QDF15" i="7" s="1"/>
  <c r="QDH15" i="7" s="1"/>
  <c r="QDJ15" i="7" s="1"/>
  <c r="QDL15" i="7" s="1"/>
  <c r="QDN15" i="7" s="1"/>
  <c r="QDP15" i="7" s="1"/>
  <c r="QDR15" i="7" s="1"/>
  <c r="QDT15" i="7" s="1"/>
  <c r="QDV15" i="7" s="1"/>
  <c r="QDX15" i="7" s="1"/>
  <c r="QDZ15" i="7" s="1"/>
  <c r="QEB15" i="7" s="1"/>
  <c r="QED15" i="7" s="1"/>
  <c r="QEF15" i="7" s="1"/>
  <c r="QEH15" i="7" s="1"/>
  <c r="QEJ15" i="7" s="1"/>
  <c r="QEL15" i="7" s="1"/>
  <c r="QEN15" i="7" s="1"/>
  <c r="QEP15" i="7" s="1"/>
  <c r="QER15" i="7" s="1"/>
  <c r="QET15" i="7" s="1"/>
  <c r="QEV15" i="7" s="1"/>
  <c r="QEX15" i="7" s="1"/>
  <c r="QEZ15" i="7" s="1"/>
  <c r="QFB15" i="7" s="1"/>
  <c r="QFD15" i="7" s="1"/>
  <c r="QFF15" i="7" s="1"/>
  <c r="QFH15" i="7" s="1"/>
  <c r="QFJ15" i="7" s="1"/>
  <c r="QFL15" i="7" s="1"/>
  <c r="QFN15" i="7" s="1"/>
  <c r="QFP15" i="7" s="1"/>
  <c r="QFR15" i="7" s="1"/>
  <c r="QFT15" i="7" s="1"/>
  <c r="QFV15" i="7" s="1"/>
  <c r="QFX15" i="7" s="1"/>
  <c r="QFZ15" i="7" s="1"/>
  <c r="QGB15" i="7" s="1"/>
  <c r="QGD15" i="7" s="1"/>
  <c r="QGF15" i="7" s="1"/>
  <c r="QGH15" i="7" s="1"/>
  <c r="QGJ15" i="7" s="1"/>
  <c r="QGL15" i="7" s="1"/>
  <c r="QGN15" i="7" s="1"/>
  <c r="QGP15" i="7" s="1"/>
  <c r="QGR15" i="7" s="1"/>
  <c r="QGT15" i="7" s="1"/>
  <c r="QGV15" i="7" s="1"/>
  <c r="QGX15" i="7" s="1"/>
  <c r="QGZ15" i="7" s="1"/>
  <c r="QHB15" i="7" s="1"/>
  <c r="QHD15" i="7" s="1"/>
  <c r="QHF15" i="7" s="1"/>
  <c r="QHH15" i="7" s="1"/>
  <c r="QHJ15" i="7" s="1"/>
  <c r="QHL15" i="7" s="1"/>
  <c r="QHN15" i="7" s="1"/>
  <c r="QHP15" i="7" s="1"/>
  <c r="QHR15" i="7" s="1"/>
  <c r="QHT15" i="7" s="1"/>
  <c r="QHV15" i="7" s="1"/>
  <c r="QHX15" i="7" s="1"/>
  <c r="QHZ15" i="7" s="1"/>
  <c r="QIB15" i="7" s="1"/>
  <c r="QID15" i="7" s="1"/>
  <c r="QIF15" i="7" s="1"/>
  <c r="QIH15" i="7" s="1"/>
  <c r="QIJ15" i="7" s="1"/>
  <c r="QIL15" i="7" s="1"/>
  <c r="QIN15" i="7" s="1"/>
  <c r="QIP15" i="7" s="1"/>
  <c r="QIR15" i="7" s="1"/>
  <c r="QIT15" i="7" s="1"/>
  <c r="QIV15" i="7" s="1"/>
  <c r="QIX15" i="7" s="1"/>
  <c r="QIZ15" i="7" s="1"/>
  <c r="QJB15" i="7" s="1"/>
  <c r="QJD15" i="7" s="1"/>
  <c r="QJF15" i="7" s="1"/>
  <c r="QJH15" i="7" s="1"/>
  <c r="QJJ15" i="7" s="1"/>
  <c r="QJL15" i="7" s="1"/>
  <c r="QJN15" i="7" s="1"/>
  <c r="QJP15" i="7" s="1"/>
  <c r="QJR15" i="7" s="1"/>
  <c r="QJT15" i="7" s="1"/>
  <c r="QJV15" i="7" s="1"/>
  <c r="QJX15" i="7" s="1"/>
  <c r="QJZ15" i="7" s="1"/>
  <c r="QKB15" i="7" s="1"/>
  <c r="QKD15" i="7" s="1"/>
  <c r="QKF15" i="7" s="1"/>
  <c r="QKH15" i="7" s="1"/>
  <c r="QKJ15" i="7" s="1"/>
  <c r="QKL15" i="7" s="1"/>
  <c r="QKN15" i="7" s="1"/>
  <c r="QKP15" i="7" s="1"/>
  <c r="QKR15" i="7" s="1"/>
  <c r="QKT15" i="7" s="1"/>
  <c r="QKV15" i="7" s="1"/>
  <c r="QKX15" i="7" s="1"/>
  <c r="QKZ15" i="7" s="1"/>
  <c r="QLB15" i="7" s="1"/>
  <c r="QLD15" i="7" s="1"/>
  <c r="QLF15" i="7" s="1"/>
  <c r="QLH15" i="7" s="1"/>
  <c r="QLJ15" i="7" s="1"/>
  <c r="QLL15" i="7" s="1"/>
  <c r="QLN15" i="7" s="1"/>
  <c r="QLP15" i="7" s="1"/>
  <c r="QLR15" i="7" s="1"/>
  <c r="QLT15" i="7" s="1"/>
  <c r="QLV15" i="7" s="1"/>
  <c r="QLX15" i="7" s="1"/>
  <c r="QLZ15" i="7" s="1"/>
  <c r="QMB15" i="7" s="1"/>
  <c r="QMD15" i="7" s="1"/>
  <c r="QMF15" i="7" s="1"/>
  <c r="QMH15" i="7" s="1"/>
  <c r="QMJ15" i="7" s="1"/>
  <c r="QML15" i="7" s="1"/>
  <c r="QMN15" i="7" s="1"/>
  <c r="QMP15" i="7" s="1"/>
  <c r="QMR15" i="7" s="1"/>
  <c r="QMT15" i="7" s="1"/>
  <c r="QMV15" i="7" s="1"/>
  <c r="QMX15" i="7" s="1"/>
  <c r="QMZ15" i="7" s="1"/>
  <c r="QNB15" i="7" s="1"/>
  <c r="QND15" i="7" s="1"/>
  <c r="QNF15" i="7" s="1"/>
  <c r="QNH15" i="7" s="1"/>
  <c r="QNJ15" i="7" s="1"/>
  <c r="QNL15" i="7" s="1"/>
  <c r="QNN15" i="7" s="1"/>
  <c r="QNP15" i="7" s="1"/>
  <c r="QNR15" i="7" s="1"/>
  <c r="QNT15" i="7" s="1"/>
  <c r="QNV15" i="7" s="1"/>
  <c r="QNX15" i="7" s="1"/>
  <c r="QNZ15" i="7" s="1"/>
  <c r="QOB15" i="7" s="1"/>
  <c r="QOD15" i="7" s="1"/>
  <c r="QOF15" i="7" s="1"/>
  <c r="QOH15" i="7" s="1"/>
  <c r="QOJ15" i="7" s="1"/>
  <c r="QOL15" i="7" s="1"/>
  <c r="QON15" i="7" s="1"/>
  <c r="QOP15" i="7" s="1"/>
  <c r="QOR15" i="7" s="1"/>
  <c r="QOT15" i="7" s="1"/>
  <c r="QOV15" i="7" s="1"/>
  <c r="QOX15" i="7" s="1"/>
  <c r="QOZ15" i="7" s="1"/>
  <c r="QPB15" i="7" s="1"/>
  <c r="QPD15" i="7" s="1"/>
  <c r="QPF15" i="7" s="1"/>
  <c r="QPH15" i="7" s="1"/>
  <c r="QPJ15" i="7" s="1"/>
  <c r="QPL15" i="7" s="1"/>
  <c r="QPN15" i="7" s="1"/>
  <c r="QPP15" i="7" s="1"/>
  <c r="QPR15" i="7" s="1"/>
  <c r="QPT15" i="7" s="1"/>
  <c r="QPV15" i="7" s="1"/>
  <c r="QPX15" i="7" s="1"/>
  <c r="QPZ15" i="7" s="1"/>
  <c r="QQB15" i="7" s="1"/>
  <c r="QQD15" i="7" s="1"/>
  <c r="QQF15" i="7" s="1"/>
  <c r="QQH15" i="7" s="1"/>
  <c r="QQJ15" i="7" s="1"/>
  <c r="QQL15" i="7" s="1"/>
  <c r="QQN15" i="7" s="1"/>
  <c r="QQP15" i="7" s="1"/>
  <c r="QQR15" i="7" s="1"/>
  <c r="QQT15" i="7" s="1"/>
  <c r="QQV15" i="7" s="1"/>
  <c r="QQX15" i="7" s="1"/>
  <c r="QQZ15" i="7" s="1"/>
  <c r="QRB15" i="7" s="1"/>
  <c r="QRD15" i="7" s="1"/>
  <c r="QRF15" i="7" s="1"/>
  <c r="QRH15" i="7" s="1"/>
  <c r="QRJ15" i="7" s="1"/>
  <c r="QRL15" i="7" s="1"/>
  <c r="QRN15" i="7" s="1"/>
  <c r="QRP15" i="7" s="1"/>
  <c r="QRR15" i="7" s="1"/>
  <c r="QRT15" i="7" s="1"/>
  <c r="QRV15" i="7" s="1"/>
  <c r="QRX15" i="7" s="1"/>
  <c r="QRZ15" i="7" s="1"/>
  <c r="QSB15" i="7" s="1"/>
  <c r="QSD15" i="7" s="1"/>
  <c r="QSF15" i="7" s="1"/>
  <c r="QSH15" i="7" s="1"/>
  <c r="QSJ15" i="7" s="1"/>
  <c r="QSL15" i="7" s="1"/>
  <c r="QSN15" i="7" s="1"/>
  <c r="QSP15" i="7" s="1"/>
  <c r="QSR15" i="7" s="1"/>
  <c r="QST15" i="7" s="1"/>
  <c r="QSV15" i="7" s="1"/>
  <c r="QSX15" i="7" s="1"/>
  <c r="QSZ15" i="7" s="1"/>
  <c r="QTB15" i="7" s="1"/>
  <c r="QTD15" i="7" s="1"/>
  <c r="QTF15" i="7" s="1"/>
  <c r="QTH15" i="7" s="1"/>
  <c r="QTJ15" i="7" s="1"/>
  <c r="QTL15" i="7" s="1"/>
  <c r="QTN15" i="7" s="1"/>
  <c r="QTP15" i="7" s="1"/>
  <c r="QTR15" i="7" s="1"/>
  <c r="QTT15" i="7" s="1"/>
  <c r="QTV15" i="7" s="1"/>
  <c r="QTX15" i="7" s="1"/>
  <c r="QTZ15" i="7" s="1"/>
  <c r="QUB15" i="7" s="1"/>
  <c r="QUD15" i="7" s="1"/>
  <c r="QUF15" i="7" s="1"/>
  <c r="QUH15" i="7" s="1"/>
  <c r="QUJ15" i="7" s="1"/>
  <c r="QUL15" i="7" s="1"/>
  <c r="QUN15" i="7" s="1"/>
  <c r="QUP15" i="7" s="1"/>
  <c r="QUR15" i="7" s="1"/>
  <c r="QUT15" i="7" s="1"/>
  <c r="QUV15" i="7" s="1"/>
  <c r="QUX15" i="7" s="1"/>
  <c r="QUZ15" i="7" s="1"/>
  <c r="QVB15" i="7" s="1"/>
  <c r="QVD15" i="7" s="1"/>
  <c r="QVF15" i="7" s="1"/>
  <c r="QVH15" i="7" s="1"/>
  <c r="QVJ15" i="7" s="1"/>
  <c r="QVL15" i="7" s="1"/>
  <c r="QVN15" i="7" s="1"/>
  <c r="QVP15" i="7" s="1"/>
  <c r="QVR15" i="7" s="1"/>
  <c r="QVT15" i="7" s="1"/>
  <c r="QVV15" i="7" s="1"/>
  <c r="QVX15" i="7" s="1"/>
  <c r="QVZ15" i="7" s="1"/>
  <c r="QWB15" i="7" s="1"/>
  <c r="QWD15" i="7" s="1"/>
  <c r="QWF15" i="7" s="1"/>
  <c r="QWH15" i="7" s="1"/>
  <c r="QWJ15" i="7" s="1"/>
  <c r="QWL15" i="7" s="1"/>
  <c r="QWN15" i="7" s="1"/>
  <c r="QWP15" i="7" s="1"/>
  <c r="QWR15" i="7" s="1"/>
  <c r="QWT15" i="7" s="1"/>
  <c r="QWV15" i="7" s="1"/>
  <c r="QWX15" i="7" s="1"/>
  <c r="QWZ15" i="7" s="1"/>
  <c r="QXB15" i="7" s="1"/>
  <c r="QXD15" i="7" s="1"/>
  <c r="QXF15" i="7" s="1"/>
  <c r="QXH15" i="7" s="1"/>
  <c r="QXJ15" i="7" s="1"/>
  <c r="QXL15" i="7" s="1"/>
  <c r="QXN15" i="7" s="1"/>
  <c r="QXP15" i="7" s="1"/>
  <c r="QXR15" i="7" s="1"/>
  <c r="QXT15" i="7" s="1"/>
  <c r="QXV15" i="7" s="1"/>
  <c r="QXX15" i="7" s="1"/>
  <c r="QXZ15" i="7" s="1"/>
  <c r="QYB15" i="7" s="1"/>
  <c r="QYD15" i="7" s="1"/>
  <c r="QYF15" i="7" s="1"/>
  <c r="QYH15" i="7" s="1"/>
  <c r="QYJ15" i="7" s="1"/>
  <c r="QYL15" i="7" s="1"/>
  <c r="QYN15" i="7" s="1"/>
  <c r="QYP15" i="7" s="1"/>
  <c r="QYR15" i="7" s="1"/>
  <c r="QYT15" i="7" s="1"/>
  <c r="QYV15" i="7" s="1"/>
  <c r="QYX15" i="7" s="1"/>
  <c r="QYZ15" i="7" s="1"/>
  <c r="QZB15" i="7" s="1"/>
  <c r="QZD15" i="7" s="1"/>
  <c r="QZF15" i="7" s="1"/>
  <c r="QZH15" i="7" s="1"/>
  <c r="QZJ15" i="7" s="1"/>
  <c r="QZL15" i="7" s="1"/>
  <c r="QZN15" i="7" s="1"/>
  <c r="QZP15" i="7" s="1"/>
  <c r="QZR15" i="7" s="1"/>
  <c r="QZT15" i="7" s="1"/>
  <c r="QZV15" i="7" s="1"/>
  <c r="QZX15" i="7" s="1"/>
  <c r="QZZ15" i="7" s="1"/>
  <c r="RAB15" i="7" s="1"/>
  <c r="RAD15" i="7" s="1"/>
  <c r="RAF15" i="7" s="1"/>
  <c r="RAH15" i="7" s="1"/>
  <c r="RAJ15" i="7" s="1"/>
  <c r="RAL15" i="7" s="1"/>
  <c r="RAN15" i="7" s="1"/>
  <c r="RAP15" i="7" s="1"/>
  <c r="RAR15" i="7" s="1"/>
  <c r="RAT15" i="7" s="1"/>
  <c r="RAV15" i="7" s="1"/>
  <c r="RAX15" i="7" s="1"/>
  <c r="RAZ15" i="7" s="1"/>
  <c r="RBB15" i="7" s="1"/>
  <c r="RBD15" i="7" s="1"/>
  <c r="RBF15" i="7" s="1"/>
  <c r="RBH15" i="7" s="1"/>
  <c r="RBJ15" i="7" s="1"/>
  <c r="RBL15" i="7" s="1"/>
  <c r="RBN15" i="7" s="1"/>
  <c r="RBP15" i="7" s="1"/>
  <c r="RBR15" i="7" s="1"/>
  <c r="RBT15" i="7" s="1"/>
  <c r="RBV15" i="7" s="1"/>
  <c r="RBX15" i="7" s="1"/>
  <c r="RBZ15" i="7" s="1"/>
  <c r="RCB15" i="7" s="1"/>
  <c r="RCD15" i="7" s="1"/>
  <c r="RCF15" i="7" s="1"/>
  <c r="RCH15" i="7" s="1"/>
  <c r="RCJ15" i="7" s="1"/>
  <c r="RCL15" i="7" s="1"/>
  <c r="RCN15" i="7" s="1"/>
  <c r="RCP15" i="7" s="1"/>
  <c r="RCR15" i="7" s="1"/>
  <c r="RCT15" i="7" s="1"/>
  <c r="RCV15" i="7" s="1"/>
  <c r="RCX15" i="7" s="1"/>
  <c r="RCZ15" i="7" s="1"/>
  <c r="RDB15" i="7" s="1"/>
  <c r="RDD15" i="7" s="1"/>
  <c r="RDF15" i="7" s="1"/>
  <c r="RDH15" i="7" s="1"/>
  <c r="RDJ15" i="7" s="1"/>
  <c r="RDL15" i="7" s="1"/>
  <c r="RDN15" i="7" s="1"/>
  <c r="RDP15" i="7" s="1"/>
  <c r="RDR15" i="7" s="1"/>
  <c r="RDT15" i="7" s="1"/>
  <c r="RDV15" i="7" s="1"/>
  <c r="RDX15" i="7" s="1"/>
  <c r="RDZ15" i="7" s="1"/>
  <c r="REB15" i="7" s="1"/>
  <c r="RED15" i="7" s="1"/>
  <c r="REF15" i="7" s="1"/>
  <c r="REH15" i="7" s="1"/>
  <c r="REJ15" i="7" s="1"/>
  <c r="REL15" i="7" s="1"/>
  <c r="REN15" i="7" s="1"/>
  <c r="REP15" i="7" s="1"/>
  <c r="RER15" i="7" s="1"/>
  <c r="RET15" i="7" s="1"/>
  <c r="REV15" i="7" s="1"/>
  <c r="REX15" i="7" s="1"/>
  <c r="REZ15" i="7" s="1"/>
  <c r="RFB15" i="7" s="1"/>
  <c r="RFD15" i="7" s="1"/>
  <c r="RFF15" i="7" s="1"/>
  <c r="RFH15" i="7" s="1"/>
  <c r="RFJ15" i="7" s="1"/>
  <c r="RFL15" i="7" s="1"/>
  <c r="RFN15" i="7" s="1"/>
  <c r="RFP15" i="7" s="1"/>
  <c r="RFR15" i="7" s="1"/>
  <c r="RFT15" i="7" s="1"/>
  <c r="RFV15" i="7" s="1"/>
  <c r="RFX15" i="7" s="1"/>
  <c r="RFZ15" i="7" s="1"/>
  <c r="RGB15" i="7" s="1"/>
  <c r="RGD15" i="7" s="1"/>
  <c r="RGF15" i="7" s="1"/>
  <c r="RGH15" i="7" s="1"/>
  <c r="RGJ15" i="7" s="1"/>
  <c r="RGL15" i="7" s="1"/>
  <c r="RGN15" i="7" s="1"/>
  <c r="RGP15" i="7" s="1"/>
  <c r="RGR15" i="7" s="1"/>
  <c r="RGT15" i="7" s="1"/>
  <c r="RGV15" i="7" s="1"/>
  <c r="RGX15" i="7" s="1"/>
  <c r="RGZ15" i="7" s="1"/>
  <c r="RHB15" i="7" s="1"/>
  <c r="RHD15" i="7" s="1"/>
  <c r="RHF15" i="7" s="1"/>
  <c r="RHH15" i="7" s="1"/>
  <c r="RHJ15" i="7" s="1"/>
  <c r="RHL15" i="7" s="1"/>
  <c r="RHN15" i="7" s="1"/>
  <c r="RHP15" i="7" s="1"/>
  <c r="RHR15" i="7" s="1"/>
  <c r="RHT15" i="7" s="1"/>
  <c r="RHV15" i="7" s="1"/>
  <c r="RHX15" i="7" s="1"/>
  <c r="RHZ15" i="7" s="1"/>
  <c r="RIB15" i="7" s="1"/>
  <c r="RID15" i="7" s="1"/>
  <c r="RIF15" i="7" s="1"/>
  <c r="RIH15" i="7" s="1"/>
  <c r="RIJ15" i="7" s="1"/>
  <c r="RIL15" i="7" s="1"/>
  <c r="RIN15" i="7" s="1"/>
  <c r="RIP15" i="7" s="1"/>
  <c r="RIR15" i="7" s="1"/>
  <c r="RIT15" i="7" s="1"/>
  <c r="RIV15" i="7" s="1"/>
  <c r="RIX15" i="7" s="1"/>
  <c r="RIZ15" i="7" s="1"/>
  <c r="RJB15" i="7" s="1"/>
  <c r="RJD15" i="7" s="1"/>
  <c r="RJF15" i="7" s="1"/>
  <c r="RJH15" i="7" s="1"/>
  <c r="RJJ15" i="7" s="1"/>
  <c r="RJL15" i="7" s="1"/>
  <c r="RJN15" i="7" s="1"/>
  <c r="RJP15" i="7" s="1"/>
  <c r="RJR15" i="7" s="1"/>
  <c r="RJT15" i="7" s="1"/>
  <c r="RJV15" i="7" s="1"/>
  <c r="RJX15" i="7" s="1"/>
  <c r="RJZ15" i="7" s="1"/>
  <c r="RKB15" i="7" s="1"/>
  <c r="RKD15" i="7" s="1"/>
  <c r="RKF15" i="7" s="1"/>
  <c r="RKH15" i="7" s="1"/>
  <c r="RKJ15" i="7" s="1"/>
  <c r="RKL15" i="7" s="1"/>
  <c r="RKN15" i="7" s="1"/>
  <c r="RKP15" i="7" s="1"/>
  <c r="RKR15" i="7" s="1"/>
  <c r="RKT15" i="7" s="1"/>
  <c r="RKV15" i="7" s="1"/>
  <c r="RKX15" i="7" s="1"/>
  <c r="RKZ15" i="7" s="1"/>
  <c r="RLB15" i="7" s="1"/>
  <c r="RLD15" i="7" s="1"/>
  <c r="RLF15" i="7" s="1"/>
  <c r="RLH15" i="7" s="1"/>
  <c r="RLJ15" i="7" s="1"/>
  <c r="RLL15" i="7" s="1"/>
  <c r="RLN15" i="7" s="1"/>
  <c r="RLP15" i="7" s="1"/>
  <c r="RLR15" i="7" s="1"/>
  <c r="RLT15" i="7" s="1"/>
  <c r="RLV15" i="7" s="1"/>
  <c r="RLX15" i="7" s="1"/>
  <c r="RLZ15" i="7" s="1"/>
  <c r="RMB15" i="7" s="1"/>
  <c r="RMD15" i="7" s="1"/>
  <c r="RMF15" i="7" s="1"/>
  <c r="RMH15" i="7" s="1"/>
  <c r="RMJ15" i="7" s="1"/>
  <c r="RML15" i="7" s="1"/>
  <c r="RMN15" i="7" s="1"/>
  <c r="RMP15" i="7" s="1"/>
  <c r="RMR15" i="7" s="1"/>
  <c r="RMT15" i="7" s="1"/>
  <c r="RMV15" i="7" s="1"/>
  <c r="RMX15" i="7" s="1"/>
  <c r="RMZ15" i="7" s="1"/>
  <c r="RNB15" i="7" s="1"/>
  <c r="RND15" i="7" s="1"/>
  <c r="RNF15" i="7" s="1"/>
  <c r="RNH15" i="7" s="1"/>
  <c r="RNJ15" i="7" s="1"/>
  <c r="RNL15" i="7" s="1"/>
  <c r="RNN15" i="7" s="1"/>
  <c r="RNP15" i="7" s="1"/>
  <c r="RNR15" i="7" s="1"/>
  <c r="RNT15" i="7" s="1"/>
  <c r="RNV15" i="7" s="1"/>
  <c r="RNX15" i="7" s="1"/>
  <c r="RNZ15" i="7" s="1"/>
  <c r="ROB15" i="7" s="1"/>
  <c r="ROD15" i="7" s="1"/>
  <c r="ROF15" i="7" s="1"/>
  <c r="ROH15" i="7" s="1"/>
  <c r="ROJ15" i="7" s="1"/>
  <c r="ROL15" i="7" s="1"/>
  <c r="RON15" i="7" s="1"/>
  <c r="ROP15" i="7" s="1"/>
  <c r="ROR15" i="7" s="1"/>
  <c r="ROT15" i="7" s="1"/>
  <c r="ROV15" i="7" s="1"/>
  <c r="ROX15" i="7" s="1"/>
  <c r="ROZ15" i="7" s="1"/>
  <c r="RPB15" i="7" s="1"/>
  <c r="RPD15" i="7" s="1"/>
  <c r="RPF15" i="7" s="1"/>
  <c r="RPH15" i="7" s="1"/>
  <c r="RPJ15" i="7" s="1"/>
  <c r="RPL15" i="7" s="1"/>
  <c r="RPN15" i="7" s="1"/>
  <c r="RPP15" i="7" s="1"/>
  <c r="RPR15" i="7" s="1"/>
  <c r="RPT15" i="7" s="1"/>
  <c r="RPV15" i="7" s="1"/>
  <c r="RPX15" i="7" s="1"/>
  <c r="RPZ15" i="7" s="1"/>
  <c r="RQB15" i="7" s="1"/>
  <c r="RQD15" i="7" s="1"/>
  <c r="RQF15" i="7" s="1"/>
  <c r="RQH15" i="7" s="1"/>
  <c r="RQJ15" i="7" s="1"/>
  <c r="RQL15" i="7" s="1"/>
  <c r="RQN15" i="7" s="1"/>
  <c r="RQP15" i="7" s="1"/>
  <c r="RQR15" i="7" s="1"/>
  <c r="RQT15" i="7" s="1"/>
  <c r="RQV15" i="7" s="1"/>
  <c r="RQX15" i="7" s="1"/>
  <c r="RQZ15" i="7" s="1"/>
  <c r="RRB15" i="7" s="1"/>
  <c r="RRD15" i="7" s="1"/>
  <c r="RRF15" i="7" s="1"/>
  <c r="RRH15" i="7" s="1"/>
  <c r="RRJ15" i="7" s="1"/>
  <c r="RRL15" i="7" s="1"/>
  <c r="RRN15" i="7" s="1"/>
  <c r="RRP15" i="7" s="1"/>
  <c r="RRR15" i="7" s="1"/>
  <c r="RRT15" i="7" s="1"/>
  <c r="RRV15" i="7" s="1"/>
  <c r="RRX15" i="7" s="1"/>
  <c r="RRZ15" i="7" s="1"/>
  <c r="RSB15" i="7" s="1"/>
  <c r="RSD15" i="7" s="1"/>
  <c r="RSF15" i="7" s="1"/>
  <c r="RSH15" i="7" s="1"/>
  <c r="RSJ15" i="7" s="1"/>
  <c r="RSL15" i="7" s="1"/>
  <c r="RSN15" i="7" s="1"/>
  <c r="RSP15" i="7" s="1"/>
  <c r="RSR15" i="7" s="1"/>
  <c r="RST15" i="7" s="1"/>
  <c r="RSV15" i="7" s="1"/>
  <c r="RSX15" i="7" s="1"/>
  <c r="RSZ15" i="7" s="1"/>
  <c r="RTB15" i="7" s="1"/>
  <c r="RTD15" i="7" s="1"/>
  <c r="RTF15" i="7" s="1"/>
  <c r="RTH15" i="7" s="1"/>
  <c r="RTJ15" i="7" s="1"/>
  <c r="RTL15" i="7" s="1"/>
  <c r="RTN15" i="7" s="1"/>
  <c r="RTP15" i="7" s="1"/>
  <c r="RTR15" i="7" s="1"/>
  <c r="RTT15" i="7" s="1"/>
  <c r="RTV15" i="7" s="1"/>
  <c r="RTX15" i="7" s="1"/>
  <c r="RTZ15" i="7" s="1"/>
  <c r="RUB15" i="7" s="1"/>
  <c r="RUD15" i="7" s="1"/>
  <c r="RUF15" i="7" s="1"/>
  <c r="RUH15" i="7" s="1"/>
  <c r="RUJ15" i="7" s="1"/>
  <c r="RUL15" i="7" s="1"/>
  <c r="RUN15" i="7" s="1"/>
  <c r="RUP15" i="7" s="1"/>
  <c r="RUR15" i="7" s="1"/>
  <c r="RUT15" i="7" s="1"/>
  <c r="RUV15" i="7" s="1"/>
  <c r="RUX15" i="7" s="1"/>
  <c r="RUZ15" i="7" s="1"/>
  <c r="RVB15" i="7" s="1"/>
  <c r="RVD15" i="7" s="1"/>
  <c r="RVF15" i="7" s="1"/>
  <c r="RVH15" i="7" s="1"/>
  <c r="RVJ15" i="7" s="1"/>
  <c r="RVL15" i="7" s="1"/>
  <c r="RVN15" i="7" s="1"/>
  <c r="RVP15" i="7" s="1"/>
  <c r="RVR15" i="7" s="1"/>
  <c r="RVT15" i="7" s="1"/>
  <c r="RVV15" i="7" s="1"/>
  <c r="RVX15" i="7" s="1"/>
  <c r="RVZ15" i="7" s="1"/>
  <c r="RWB15" i="7" s="1"/>
  <c r="RWD15" i="7" s="1"/>
  <c r="RWF15" i="7" s="1"/>
  <c r="RWH15" i="7" s="1"/>
  <c r="RWJ15" i="7" s="1"/>
  <c r="RWL15" i="7" s="1"/>
  <c r="RWN15" i="7" s="1"/>
  <c r="RWP15" i="7" s="1"/>
  <c r="RWR15" i="7" s="1"/>
  <c r="RWT15" i="7" s="1"/>
  <c r="RWV15" i="7" s="1"/>
  <c r="RWX15" i="7" s="1"/>
  <c r="RWZ15" i="7" s="1"/>
  <c r="RXB15" i="7" s="1"/>
  <c r="RXD15" i="7" s="1"/>
  <c r="RXF15" i="7" s="1"/>
  <c r="RXH15" i="7" s="1"/>
  <c r="RXJ15" i="7" s="1"/>
  <c r="RXL15" i="7" s="1"/>
  <c r="RXN15" i="7" s="1"/>
  <c r="RXP15" i="7" s="1"/>
  <c r="RXR15" i="7" s="1"/>
  <c r="RXT15" i="7" s="1"/>
  <c r="RXV15" i="7" s="1"/>
  <c r="RXX15" i="7" s="1"/>
  <c r="RXZ15" i="7" s="1"/>
  <c r="RYB15" i="7" s="1"/>
  <c r="RYD15" i="7" s="1"/>
  <c r="RYF15" i="7" s="1"/>
  <c r="RYH15" i="7" s="1"/>
  <c r="RYJ15" i="7" s="1"/>
  <c r="RYL15" i="7" s="1"/>
  <c r="RYN15" i="7" s="1"/>
  <c r="RYP15" i="7" s="1"/>
  <c r="RYR15" i="7" s="1"/>
  <c r="RYT15" i="7" s="1"/>
  <c r="RYV15" i="7" s="1"/>
  <c r="RYX15" i="7" s="1"/>
  <c r="RYZ15" i="7" s="1"/>
  <c r="RZB15" i="7" s="1"/>
  <c r="RZD15" i="7" s="1"/>
  <c r="RZF15" i="7" s="1"/>
  <c r="RZH15" i="7" s="1"/>
  <c r="RZJ15" i="7" s="1"/>
  <c r="RZL15" i="7" s="1"/>
  <c r="RZN15" i="7" s="1"/>
  <c r="RZP15" i="7" s="1"/>
  <c r="RZR15" i="7" s="1"/>
  <c r="RZT15" i="7" s="1"/>
  <c r="RZV15" i="7" s="1"/>
  <c r="RZX15" i="7" s="1"/>
  <c r="RZZ15" i="7" s="1"/>
  <c r="SAB15" i="7" s="1"/>
  <c r="SAD15" i="7" s="1"/>
  <c r="SAF15" i="7" s="1"/>
  <c r="SAH15" i="7" s="1"/>
  <c r="SAJ15" i="7" s="1"/>
  <c r="SAL15" i="7" s="1"/>
  <c r="SAN15" i="7" s="1"/>
  <c r="SAP15" i="7" s="1"/>
  <c r="SAR15" i="7" s="1"/>
  <c r="SAT15" i="7" s="1"/>
  <c r="SAV15" i="7" s="1"/>
  <c r="SAX15" i="7" s="1"/>
  <c r="SAZ15" i="7" s="1"/>
  <c r="SBB15" i="7" s="1"/>
  <c r="SBD15" i="7" s="1"/>
  <c r="SBF15" i="7" s="1"/>
  <c r="SBH15" i="7" s="1"/>
  <c r="SBJ15" i="7" s="1"/>
  <c r="SBL15" i="7" s="1"/>
  <c r="SBN15" i="7" s="1"/>
  <c r="SBP15" i="7" s="1"/>
  <c r="SBR15" i="7" s="1"/>
  <c r="SBT15" i="7" s="1"/>
  <c r="SBV15" i="7" s="1"/>
  <c r="SBX15" i="7" s="1"/>
  <c r="SBZ15" i="7" s="1"/>
  <c r="SCB15" i="7" s="1"/>
  <c r="SCD15" i="7" s="1"/>
  <c r="SCF15" i="7" s="1"/>
  <c r="SCH15" i="7" s="1"/>
  <c r="SCJ15" i="7" s="1"/>
  <c r="SCL15" i="7" s="1"/>
  <c r="SCN15" i="7" s="1"/>
  <c r="SCP15" i="7" s="1"/>
  <c r="SCR15" i="7" s="1"/>
  <c r="SCT15" i="7" s="1"/>
  <c r="SCV15" i="7" s="1"/>
  <c r="SCX15" i="7" s="1"/>
  <c r="SCZ15" i="7" s="1"/>
  <c r="SDB15" i="7" s="1"/>
  <c r="SDD15" i="7" s="1"/>
  <c r="SDF15" i="7" s="1"/>
  <c r="SDH15" i="7" s="1"/>
  <c r="SDJ15" i="7" s="1"/>
  <c r="SDL15" i="7" s="1"/>
  <c r="SDN15" i="7" s="1"/>
  <c r="SDP15" i="7" s="1"/>
  <c r="SDR15" i="7" s="1"/>
  <c r="SDT15" i="7" s="1"/>
  <c r="SDV15" i="7" s="1"/>
  <c r="SDX15" i="7" s="1"/>
  <c r="SDZ15" i="7" s="1"/>
  <c r="SEB15" i="7" s="1"/>
  <c r="SED15" i="7" s="1"/>
  <c r="SEF15" i="7" s="1"/>
  <c r="SEH15" i="7" s="1"/>
  <c r="SEJ15" i="7" s="1"/>
  <c r="SEL15" i="7" s="1"/>
  <c r="SEN15" i="7" s="1"/>
  <c r="SEP15" i="7" s="1"/>
  <c r="SER15" i="7" s="1"/>
  <c r="SET15" i="7" s="1"/>
  <c r="SEV15" i="7" s="1"/>
  <c r="SEX15" i="7" s="1"/>
  <c r="SEZ15" i="7" s="1"/>
  <c r="SFB15" i="7" s="1"/>
  <c r="SFD15" i="7" s="1"/>
  <c r="SFF15" i="7" s="1"/>
  <c r="SFH15" i="7" s="1"/>
  <c r="SFJ15" i="7" s="1"/>
  <c r="SFL15" i="7" s="1"/>
  <c r="SFN15" i="7" s="1"/>
  <c r="SFP15" i="7" s="1"/>
  <c r="SFR15" i="7" s="1"/>
  <c r="SFT15" i="7" s="1"/>
  <c r="SFV15" i="7" s="1"/>
  <c r="SFX15" i="7" s="1"/>
  <c r="SFZ15" i="7" s="1"/>
  <c r="SGB15" i="7" s="1"/>
  <c r="SGD15" i="7" s="1"/>
  <c r="SGF15" i="7" s="1"/>
  <c r="SGH15" i="7" s="1"/>
  <c r="SGJ15" i="7" s="1"/>
  <c r="SGL15" i="7" s="1"/>
  <c r="SGN15" i="7" s="1"/>
  <c r="SGP15" i="7" s="1"/>
  <c r="SGR15" i="7" s="1"/>
  <c r="SGT15" i="7" s="1"/>
  <c r="SGV15" i="7" s="1"/>
  <c r="SGX15" i="7" s="1"/>
  <c r="SGZ15" i="7" s="1"/>
  <c r="SHB15" i="7" s="1"/>
  <c r="SHD15" i="7" s="1"/>
  <c r="SHF15" i="7" s="1"/>
  <c r="SHH15" i="7" s="1"/>
  <c r="SHJ15" i="7" s="1"/>
  <c r="SHL15" i="7" s="1"/>
  <c r="SHN15" i="7" s="1"/>
  <c r="SHP15" i="7" s="1"/>
  <c r="SHR15" i="7" s="1"/>
  <c r="SHT15" i="7" s="1"/>
  <c r="SHV15" i="7" s="1"/>
  <c r="SHX15" i="7" s="1"/>
  <c r="SHZ15" i="7" s="1"/>
  <c r="SIB15" i="7" s="1"/>
  <c r="SID15" i="7" s="1"/>
  <c r="SIF15" i="7" s="1"/>
  <c r="SIH15" i="7" s="1"/>
  <c r="SIJ15" i="7" s="1"/>
  <c r="SIL15" i="7" s="1"/>
  <c r="SIN15" i="7" s="1"/>
  <c r="SIP15" i="7" s="1"/>
  <c r="SIR15" i="7" s="1"/>
  <c r="SIT15" i="7" s="1"/>
  <c r="SIV15" i="7" s="1"/>
  <c r="SIX15" i="7" s="1"/>
  <c r="SIZ15" i="7" s="1"/>
  <c r="SJB15" i="7" s="1"/>
  <c r="SJD15" i="7" s="1"/>
  <c r="SJF15" i="7" s="1"/>
  <c r="SJH15" i="7" s="1"/>
  <c r="SJJ15" i="7" s="1"/>
  <c r="SJL15" i="7" s="1"/>
  <c r="SJN15" i="7" s="1"/>
  <c r="SJP15" i="7" s="1"/>
  <c r="SJR15" i="7" s="1"/>
  <c r="SJT15" i="7" s="1"/>
  <c r="SJV15" i="7" s="1"/>
  <c r="SJX15" i="7" s="1"/>
  <c r="SJZ15" i="7" s="1"/>
  <c r="SKB15" i="7" s="1"/>
  <c r="SKD15" i="7" s="1"/>
  <c r="SKF15" i="7" s="1"/>
  <c r="SKH15" i="7" s="1"/>
  <c r="SKJ15" i="7" s="1"/>
  <c r="SKL15" i="7" s="1"/>
  <c r="SKN15" i="7" s="1"/>
  <c r="SKP15" i="7" s="1"/>
  <c r="SKR15" i="7" s="1"/>
  <c r="SKT15" i="7" s="1"/>
  <c r="SKV15" i="7" s="1"/>
  <c r="SKX15" i="7" s="1"/>
  <c r="SKZ15" i="7" s="1"/>
  <c r="SLB15" i="7" s="1"/>
  <c r="SLD15" i="7" s="1"/>
  <c r="SLF15" i="7" s="1"/>
  <c r="SLH15" i="7" s="1"/>
  <c r="SLJ15" i="7" s="1"/>
  <c r="SLL15" i="7" s="1"/>
  <c r="SLN15" i="7" s="1"/>
  <c r="SLP15" i="7" s="1"/>
  <c r="SLR15" i="7" s="1"/>
  <c r="SLT15" i="7" s="1"/>
  <c r="SLV15" i="7" s="1"/>
  <c r="SLX15" i="7" s="1"/>
  <c r="SLZ15" i="7" s="1"/>
  <c r="SMB15" i="7" s="1"/>
  <c r="SMD15" i="7" s="1"/>
  <c r="SMF15" i="7" s="1"/>
  <c r="SMH15" i="7" s="1"/>
  <c r="SMJ15" i="7" s="1"/>
  <c r="SML15" i="7" s="1"/>
  <c r="SMN15" i="7" s="1"/>
  <c r="SMP15" i="7" s="1"/>
  <c r="SMR15" i="7" s="1"/>
  <c r="SMT15" i="7" s="1"/>
  <c r="SMV15" i="7" s="1"/>
  <c r="SMX15" i="7" s="1"/>
  <c r="SMZ15" i="7" s="1"/>
  <c r="SNB15" i="7" s="1"/>
  <c r="SND15" i="7" s="1"/>
  <c r="SNF15" i="7" s="1"/>
  <c r="SNH15" i="7" s="1"/>
  <c r="SNJ15" i="7" s="1"/>
  <c r="SNL15" i="7" s="1"/>
  <c r="SNN15" i="7" s="1"/>
  <c r="SNP15" i="7" s="1"/>
  <c r="SNR15" i="7" s="1"/>
  <c r="SNT15" i="7" s="1"/>
  <c r="SNV15" i="7" s="1"/>
  <c r="SNX15" i="7" s="1"/>
  <c r="SNZ15" i="7" s="1"/>
  <c r="SOB15" i="7" s="1"/>
  <c r="SOD15" i="7" s="1"/>
  <c r="SOF15" i="7" s="1"/>
  <c r="SOH15" i="7" s="1"/>
  <c r="SOJ15" i="7" s="1"/>
  <c r="SOL15" i="7" s="1"/>
  <c r="SON15" i="7" s="1"/>
  <c r="SOP15" i="7" s="1"/>
  <c r="SOR15" i="7" s="1"/>
  <c r="SOT15" i="7" s="1"/>
  <c r="SOV15" i="7" s="1"/>
  <c r="SOX15" i="7" s="1"/>
  <c r="SOZ15" i="7" s="1"/>
  <c r="SPB15" i="7" s="1"/>
  <c r="SPD15" i="7" s="1"/>
  <c r="SPF15" i="7" s="1"/>
  <c r="SPH15" i="7" s="1"/>
  <c r="SPJ15" i="7" s="1"/>
  <c r="SPL15" i="7" s="1"/>
  <c r="SPN15" i="7" s="1"/>
  <c r="SPP15" i="7" s="1"/>
  <c r="SPR15" i="7" s="1"/>
  <c r="SPT15" i="7" s="1"/>
  <c r="SPV15" i="7" s="1"/>
  <c r="SPX15" i="7" s="1"/>
  <c r="SPZ15" i="7" s="1"/>
  <c r="SQB15" i="7" s="1"/>
  <c r="SQD15" i="7" s="1"/>
  <c r="SQF15" i="7" s="1"/>
  <c r="SQH15" i="7" s="1"/>
  <c r="SQJ15" i="7" s="1"/>
  <c r="SQL15" i="7" s="1"/>
  <c r="SQN15" i="7" s="1"/>
  <c r="SQP15" i="7" s="1"/>
  <c r="SQR15" i="7" s="1"/>
  <c r="SQT15" i="7" s="1"/>
  <c r="SQV15" i="7" s="1"/>
  <c r="SQX15" i="7" s="1"/>
  <c r="SQZ15" i="7" s="1"/>
  <c r="SRB15" i="7" s="1"/>
  <c r="SRD15" i="7" s="1"/>
  <c r="SRF15" i="7" s="1"/>
  <c r="SRH15" i="7" s="1"/>
  <c r="SRJ15" i="7" s="1"/>
  <c r="SRL15" i="7" s="1"/>
  <c r="SRN15" i="7" s="1"/>
  <c r="SRP15" i="7" s="1"/>
  <c r="SRR15" i="7" s="1"/>
  <c r="SRT15" i="7" s="1"/>
  <c r="SRV15" i="7" s="1"/>
  <c r="SRX15" i="7" s="1"/>
  <c r="SRZ15" i="7" s="1"/>
  <c r="SSB15" i="7" s="1"/>
  <c r="SSD15" i="7" s="1"/>
  <c r="SSF15" i="7" s="1"/>
  <c r="SSH15" i="7" s="1"/>
  <c r="SSJ15" i="7" s="1"/>
  <c r="SSL15" i="7" s="1"/>
  <c r="SSN15" i="7" s="1"/>
  <c r="SSP15" i="7" s="1"/>
  <c r="SSR15" i="7" s="1"/>
  <c r="SST15" i="7" s="1"/>
  <c r="SSV15" i="7" s="1"/>
  <c r="SSX15" i="7" s="1"/>
  <c r="SSZ15" i="7" s="1"/>
  <c r="STB15" i="7" s="1"/>
  <c r="STD15" i="7" s="1"/>
  <c r="STF15" i="7" s="1"/>
  <c r="STH15" i="7" s="1"/>
  <c r="STJ15" i="7" s="1"/>
  <c r="STL15" i="7" s="1"/>
  <c r="STN15" i="7" s="1"/>
  <c r="STP15" i="7" s="1"/>
  <c r="STR15" i="7" s="1"/>
  <c r="STT15" i="7" s="1"/>
  <c r="STV15" i="7" s="1"/>
  <c r="STX15" i="7" s="1"/>
  <c r="STZ15" i="7" s="1"/>
  <c r="SUB15" i="7" s="1"/>
  <c r="SUD15" i="7" s="1"/>
  <c r="SUF15" i="7" s="1"/>
  <c r="SUH15" i="7" s="1"/>
  <c r="SUJ15" i="7" s="1"/>
  <c r="SUL15" i="7" s="1"/>
  <c r="SUN15" i="7" s="1"/>
  <c r="SUP15" i="7" s="1"/>
  <c r="SUR15" i="7" s="1"/>
  <c r="SUT15" i="7" s="1"/>
  <c r="SUV15" i="7" s="1"/>
  <c r="SUX15" i="7" s="1"/>
  <c r="SUZ15" i="7" s="1"/>
  <c r="SVB15" i="7" s="1"/>
  <c r="SVD15" i="7" s="1"/>
  <c r="SVF15" i="7" s="1"/>
  <c r="SVH15" i="7" s="1"/>
  <c r="SVJ15" i="7" s="1"/>
  <c r="SVL15" i="7" s="1"/>
  <c r="SVN15" i="7" s="1"/>
  <c r="SVP15" i="7" s="1"/>
  <c r="SVR15" i="7" s="1"/>
  <c r="SVT15" i="7" s="1"/>
  <c r="SVV15" i="7" s="1"/>
  <c r="SVX15" i="7" s="1"/>
  <c r="SVZ15" i="7" s="1"/>
  <c r="SWB15" i="7" s="1"/>
  <c r="SWD15" i="7" s="1"/>
  <c r="SWF15" i="7" s="1"/>
  <c r="SWH15" i="7" s="1"/>
  <c r="SWJ15" i="7" s="1"/>
  <c r="SWL15" i="7" s="1"/>
  <c r="SWN15" i="7" s="1"/>
  <c r="SWP15" i="7" s="1"/>
  <c r="SWR15" i="7" s="1"/>
  <c r="SWT15" i="7" s="1"/>
  <c r="SWV15" i="7" s="1"/>
  <c r="SWX15" i="7" s="1"/>
  <c r="SWZ15" i="7" s="1"/>
  <c r="SXB15" i="7" s="1"/>
  <c r="SXD15" i="7" s="1"/>
  <c r="SXF15" i="7" s="1"/>
  <c r="SXH15" i="7" s="1"/>
  <c r="SXJ15" i="7" s="1"/>
  <c r="SXL15" i="7" s="1"/>
  <c r="SXN15" i="7" s="1"/>
  <c r="SXP15" i="7" s="1"/>
  <c r="SXR15" i="7" s="1"/>
  <c r="SXT15" i="7" s="1"/>
  <c r="SXV15" i="7" s="1"/>
  <c r="SXX15" i="7" s="1"/>
  <c r="SXZ15" i="7" s="1"/>
  <c r="SYB15" i="7" s="1"/>
  <c r="SYD15" i="7" s="1"/>
  <c r="SYF15" i="7" s="1"/>
  <c r="SYH15" i="7" s="1"/>
  <c r="SYJ15" i="7" s="1"/>
  <c r="SYL15" i="7" s="1"/>
  <c r="SYN15" i="7" s="1"/>
  <c r="SYP15" i="7" s="1"/>
  <c r="SYR15" i="7" s="1"/>
  <c r="SYT15" i="7" s="1"/>
  <c r="SYV15" i="7" s="1"/>
  <c r="SYX15" i="7" s="1"/>
  <c r="SYZ15" i="7" s="1"/>
  <c r="SZB15" i="7" s="1"/>
  <c r="SZD15" i="7" s="1"/>
  <c r="SZF15" i="7" s="1"/>
  <c r="SZH15" i="7" s="1"/>
  <c r="SZJ15" i="7" s="1"/>
  <c r="SZL15" i="7" s="1"/>
  <c r="SZN15" i="7" s="1"/>
  <c r="SZP15" i="7" s="1"/>
  <c r="SZR15" i="7" s="1"/>
  <c r="SZT15" i="7" s="1"/>
  <c r="SZV15" i="7" s="1"/>
  <c r="SZX15" i="7" s="1"/>
  <c r="SZZ15" i="7" s="1"/>
  <c r="TAB15" i="7" s="1"/>
  <c r="TAD15" i="7" s="1"/>
  <c r="TAF15" i="7" s="1"/>
  <c r="TAH15" i="7" s="1"/>
  <c r="TAJ15" i="7" s="1"/>
  <c r="TAL15" i="7" s="1"/>
  <c r="TAN15" i="7" s="1"/>
  <c r="TAP15" i="7" s="1"/>
  <c r="TAR15" i="7" s="1"/>
  <c r="TAT15" i="7" s="1"/>
  <c r="TAV15" i="7" s="1"/>
  <c r="TAX15" i="7" s="1"/>
  <c r="TAZ15" i="7" s="1"/>
  <c r="TBB15" i="7" s="1"/>
  <c r="TBD15" i="7" s="1"/>
  <c r="TBF15" i="7" s="1"/>
  <c r="TBH15" i="7" s="1"/>
  <c r="TBJ15" i="7" s="1"/>
  <c r="TBL15" i="7" s="1"/>
  <c r="TBN15" i="7" s="1"/>
  <c r="TBP15" i="7" s="1"/>
  <c r="TBR15" i="7" s="1"/>
  <c r="TBT15" i="7" s="1"/>
  <c r="TBV15" i="7" s="1"/>
  <c r="TBX15" i="7" s="1"/>
  <c r="TBZ15" i="7" s="1"/>
  <c r="TCB15" i="7" s="1"/>
  <c r="TCD15" i="7" s="1"/>
  <c r="TCF15" i="7" s="1"/>
  <c r="TCH15" i="7" s="1"/>
  <c r="TCJ15" i="7" s="1"/>
  <c r="TCL15" i="7" s="1"/>
  <c r="TCN15" i="7" s="1"/>
  <c r="TCP15" i="7" s="1"/>
  <c r="TCR15" i="7" s="1"/>
  <c r="TCT15" i="7" s="1"/>
  <c r="TCV15" i="7" s="1"/>
  <c r="TCX15" i="7" s="1"/>
  <c r="TCZ15" i="7" s="1"/>
  <c r="TDB15" i="7" s="1"/>
  <c r="TDD15" i="7" s="1"/>
  <c r="TDF15" i="7" s="1"/>
  <c r="TDH15" i="7" s="1"/>
  <c r="TDJ15" i="7" s="1"/>
  <c r="TDL15" i="7" s="1"/>
  <c r="TDN15" i="7" s="1"/>
  <c r="TDP15" i="7" s="1"/>
  <c r="TDR15" i="7" s="1"/>
  <c r="TDT15" i="7" s="1"/>
  <c r="TDV15" i="7" s="1"/>
  <c r="TDX15" i="7" s="1"/>
  <c r="TDZ15" i="7" s="1"/>
  <c r="TEB15" i="7" s="1"/>
  <c r="TED15" i="7" s="1"/>
  <c r="TEF15" i="7" s="1"/>
  <c r="TEH15" i="7" s="1"/>
  <c r="TEJ15" i="7" s="1"/>
  <c r="TEL15" i="7" s="1"/>
  <c r="TEN15" i="7" s="1"/>
  <c r="TEP15" i="7" s="1"/>
  <c r="TER15" i="7" s="1"/>
  <c r="TET15" i="7" s="1"/>
  <c r="TEV15" i="7" s="1"/>
  <c r="TEX15" i="7" s="1"/>
  <c r="TEZ15" i="7" s="1"/>
  <c r="TFB15" i="7" s="1"/>
  <c r="TFD15" i="7" s="1"/>
  <c r="TFF15" i="7" s="1"/>
  <c r="TFH15" i="7" s="1"/>
  <c r="TFJ15" i="7" s="1"/>
  <c r="TFL15" i="7" s="1"/>
  <c r="TFN15" i="7" s="1"/>
  <c r="TFP15" i="7" s="1"/>
  <c r="TFR15" i="7" s="1"/>
  <c r="TFT15" i="7" s="1"/>
  <c r="TFV15" i="7" s="1"/>
  <c r="TFX15" i="7" s="1"/>
  <c r="TFZ15" i="7" s="1"/>
  <c r="TGB15" i="7" s="1"/>
  <c r="TGD15" i="7" s="1"/>
  <c r="TGF15" i="7" s="1"/>
  <c r="TGH15" i="7" s="1"/>
  <c r="TGJ15" i="7" s="1"/>
  <c r="TGL15" i="7" s="1"/>
  <c r="TGN15" i="7" s="1"/>
  <c r="TGP15" i="7" s="1"/>
  <c r="TGR15" i="7" s="1"/>
  <c r="TGT15" i="7" s="1"/>
  <c r="TGV15" i="7" s="1"/>
  <c r="TGX15" i="7" s="1"/>
  <c r="TGZ15" i="7" s="1"/>
  <c r="THB15" i="7" s="1"/>
  <c r="THD15" i="7" s="1"/>
  <c r="THF15" i="7" s="1"/>
  <c r="THH15" i="7" s="1"/>
  <c r="THJ15" i="7" s="1"/>
  <c r="THL15" i="7" s="1"/>
  <c r="THN15" i="7" s="1"/>
  <c r="THP15" i="7" s="1"/>
  <c r="THR15" i="7" s="1"/>
  <c r="THT15" i="7" s="1"/>
  <c r="THV15" i="7" s="1"/>
  <c r="THX15" i="7" s="1"/>
  <c r="THZ15" i="7" s="1"/>
  <c r="TIB15" i="7" s="1"/>
  <c r="TID15" i="7" s="1"/>
  <c r="TIF15" i="7" s="1"/>
  <c r="TIH15" i="7" s="1"/>
  <c r="TIJ15" i="7" s="1"/>
  <c r="TIL15" i="7" s="1"/>
  <c r="TIN15" i="7" s="1"/>
  <c r="TIP15" i="7" s="1"/>
  <c r="TIR15" i="7" s="1"/>
  <c r="TIT15" i="7" s="1"/>
  <c r="TIV15" i="7" s="1"/>
  <c r="TIX15" i="7" s="1"/>
  <c r="TIZ15" i="7" s="1"/>
  <c r="TJB15" i="7" s="1"/>
  <c r="TJD15" i="7" s="1"/>
  <c r="TJF15" i="7" s="1"/>
  <c r="TJH15" i="7" s="1"/>
  <c r="TJJ15" i="7" s="1"/>
  <c r="TJL15" i="7" s="1"/>
  <c r="TJN15" i="7" s="1"/>
  <c r="TJP15" i="7" s="1"/>
  <c r="TJR15" i="7" s="1"/>
  <c r="TJT15" i="7" s="1"/>
  <c r="TJV15" i="7" s="1"/>
  <c r="TJX15" i="7" s="1"/>
  <c r="TJZ15" i="7" s="1"/>
  <c r="TKB15" i="7" s="1"/>
  <c r="TKD15" i="7" s="1"/>
  <c r="TKF15" i="7" s="1"/>
  <c r="TKH15" i="7" s="1"/>
  <c r="TKJ15" i="7" s="1"/>
  <c r="TKL15" i="7" s="1"/>
  <c r="TKN15" i="7" s="1"/>
  <c r="TKP15" i="7" s="1"/>
  <c r="TKR15" i="7" s="1"/>
  <c r="TKT15" i="7" s="1"/>
  <c r="TKV15" i="7" s="1"/>
  <c r="TKX15" i="7" s="1"/>
  <c r="TKZ15" i="7" s="1"/>
  <c r="TLB15" i="7" s="1"/>
  <c r="TLD15" i="7" s="1"/>
  <c r="TLF15" i="7" s="1"/>
  <c r="TLH15" i="7" s="1"/>
  <c r="TLJ15" i="7" s="1"/>
  <c r="TLL15" i="7" s="1"/>
  <c r="TLN15" i="7" s="1"/>
  <c r="TLP15" i="7" s="1"/>
  <c r="TLR15" i="7" s="1"/>
  <c r="TLT15" i="7" s="1"/>
  <c r="TLV15" i="7" s="1"/>
  <c r="TLX15" i="7" s="1"/>
  <c r="TLZ15" i="7" s="1"/>
  <c r="TMB15" i="7" s="1"/>
  <c r="TMD15" i="7" s="1"/>
  <c r="TMF15" i="7" s="1"/>
  <c r="TMH15" i="7" s="1"/>
  <c r="TMJ15" i="7" s="1"/>
  <c r="TML15" i="7" s="1"/>
  <c r="TMN15" i="7" s="1"/>
  <c r="TMP15" i="7" s="1"/>
  <c r="TMR15" i="7" s="1"/>
  <c r="TMT15" i="7" s="1"/>
  <c r="TMV15" i="7" s="1"/>
  <c r="TMX15" i="7" s="1"/>
  <c r="TMZ15" i="7" s="1"/>
  <c r="TNB15" i="7" s="1"/>
  <c r="TND15" i="7" s="1"/>
  <c r="TNF15" i="7" s="1"/>
  <c r="TNH15" i="7" s="1"/>
  <c r="TNJ15" i="7" s="1"/>
  <c r="TNL15" i="7" s="1"/>
  <c r="TNN15" i="7" s="1"/>
  <c r="TNP15" i="7" s="1"/>
  <c r="TNR15" i="7" s="1"/>
  <c r="TNT15" i="7" s="1"/>
  <c r="TNV15" i="7" s="1"/>
  <c r="TNX15" i="7" s="1"/>
  <c r="TNZ15" i="7" s="1"/>
  <c r="TOB15" i="7" s="1"/>
  <c r="TOD15" i="7" s="1"/>
  <c r="TOF15" i="7" s="1"/>
  <c r="TOH15" i="7" s="1"/>
  <c r="TOJ15" i="7" s="1"/>
  <c r="TOL15" i="7" s="1"/>
  <c r="TON15" i="7" s="1"/>
  <c r="TOP15" i="7" s="1"/>
  <c r="TOR15" i="7" s="1"/>
  <c r="TOT15" i="7" s="1"/>
  <c r="TOV15" i="7" s="1"/>
  <c r="TOX15" i="7" s="1"/>
  <c r="TOZ15" i="7" s="1"/>
  <c r="TPB15" i="7" s="1"/>
  <c r="TPD15" i="7" s="1"/>
  <c r="TPF15" i="7" s="1"/>
  <c r="TPH15" i="7" s="1"/>
  <c r="TPJ15" i="7" s="1"/>
  <c r="TPL15" i="7" s="1"/>
  <c r="TPN15" i="7" s="1"/>
  <c r="TPP15" i="7" s="1"/>
  <c r="TPR15" i="7" s="1"/>
  <c r="TPT15" i="7" s="1"/>
  <c r="TPV15" i="7" s="1"/>
  <c r="TPX15" i="7" s="1"/>
  <c r="TPZ15" i="7" s="1"/>
  <c r="TQB15" i="7" s="1"/>
  <c r="TQD15" i="7" s="1"/>
  <c r="TQF15" i="7" s="1"/>
  <c r="TQH15" i="7" s="1"/>
  <c r="TQJ15" i="7" s="1"/>
  <c r="TQL15" i="7" s="1"/>
  <c r="TQN15" i="7" s="1"/>
  <c r="TQP15" i="7" s="1"/>
  <c r="TQR15" i="7" s="1"/>
  <c r="TQT15" i="7" s="1"/>
  <c r="TQV15" i="7" s="1"/>
  <c r="TQX15" i="7" s="1"/>
  <c r="TQZ15" i="7" s="1"/>
  <c r="TRB15" i="7" s="1"/>
  <c r="TRD15" i="7" s="1"/>
  <c r="TRF15" i="7" s="1"/>
  <c r="TRH15" i="7" s="1"/>
  <c r="TRJ15" i="7" s="1"/>
  <c r="TRL15" i="7" s="1"/>
  <c r="TRN15" i="7" s="1"/>
  <c r="TRP15" i="7" s="1"/>
  <c r="TRR15" i="7" s="1"/>
  <c r="TRT15" i="7" s="1"/>
  <c r="TRV15" i="7" s="1"/>
  <c r="TRX15" i="7" s="1"/>
  <c r="TRZ15" i="7" s="1"/>
  <c r="TSB15" i="7" s="1"/>
  <c r="TSD15" i="7" s="1"/>
  <c r="TSF15" i="7" s="1"/>
  <c r="TSH15" i="7" s="1"/>
  <c r="TSJ15" i="7" s="1"/>
  <c r="TSL15" i="7" s="1"/>
  <c r="TSN15" i="7" s="1"/>
  <c r="TSP15" i="7" s="1"/>
  <c r="TSR15" i="7" s="1"/>
  <c r="TST15" i="7" s="1"/>
  <c r="TSV15" i="7" s="1"/>
  <c r="TSX15" i="7" s="1"/>
  <c r="TSZ15" i="7" s="1"/>
  <c r="TTB15" i="7" s="1"/>
  <c r="TTD15" i="7" s="1"/>
  <c r="TTF15" i="7" s="1"/>
  <c r="TTH15" i="7" s="1"/>
  <c r="TTJ15" i="7" s="1"/>
  <c r="TTL15" i="7" s="1"/>
  <c r="TTN15" i="7" s="1"/>
  <c r="TTP15" i="7" s="1"/>
  <c r="TTR15" i="7" s="1"/>
  <c r="TTT15" i="7" s="1"/>
  <c r="TTV15" i="7" s="1"/>
  <c r="TTX15" i="7" s="1"/>
  <c r="TTZ15" i="7" s="1"/>
  <c r="TUB15" i="7" s="1"/>
  <c r="TUD15" i="7" s="1"/>
  <c r="TUF15" i="7" s="1"/>
  <c r="TUH15" i="7" s="1"/>
  <c r="TUJ15" i="7" s="1"/>
  <c r="TUL15" i="7" s="1"/>
  <c r="TUN15" i="7" s="1"/>
  <c r="TUP15" i="7" s="1"/>
  <c r="TUR15" i="7" s="1"/>
  <c r="TUT15" i="7" s="1"/>
  <c r="TUV15" i="7" s="1"/>
  <c r="TUX15" i="7" s="1"/>
  <c r="TUZ15" i="7" s="1"/>
  <c r="TVB15" i="7" s="1"/>
  <c r="TVD15" i="7" s="1"/>
  <c r="TVF15" i="7" s="1"/>
  <c r="TVH15" i="7" s="1"/>
  <c r="TVJ15" i="7" s="1"/>
  <c r="TVL15" i="7" s="1"/>
  <c r="TVN15" i="7" s="1"/>
  <c r="TVP15" i="7" s="1"/>
  <c r="TVR15" i="7" s="1"/>
  <c r="TVT15" i="7" s="1"/>
  <c r="TVV15" i="7" s="1"/>
  <c r="TVX15" i="7" s="1"/>
  <c r="TVZ15" i="7" s="1"/>
  <c r="TWB15" i="7" s="1"/>
  <c r="TWD15" i="7" s="1"/>
  <c r="TWF15" i="7" s="1"/>
  <c r="TWH15" i="7" s="1"/>
  <c r="TWJ15" i="7" s="1"/>
  <c r="TWL15" i="7" s="1"/>
  <c r="TWN15" i="7" s="1"/>
  <c r="TWP15" i="7" s="1"/>
  <c r="TWR15" i="7" s="1"/>
  <c r="TWT15" i="7" s="1"/>
  <c r="TWV15" i="7" s="1"/>
  <c r="TWX15" i="7" s="1"/>
  <c r="TWZ15" i="7" s="1"/>
  <c r="TXB15" i="7" s="1"/>
  <c r="TXD15" i="7" s="1"/>
  <c r="TXF15" i="7" s="1"/>
  <c r="TXH15" i="7" s="1"/>
  <c r="TXJ15" i="7" s="1"/>
  <c r="TXL15" i="7" s="1"/>
  <c r="TXN15" i="7" s="1"/>
  <c r="TXP15" i="7" s="1"/>
  <c r="TXR15" i="7" s="1"/>
  <c r="TXT15" i="7" s="1"/>
  <c r="TXV15" i="7" s="1"/>
  <c r="TXX15" i="7" s="1"/>
  <c r="TXZ15" i="7" s="1"/>
  <c r="TYB15" i="7" s="1"/>
  <c r="TYD15" i="7" s="1"/>
  <c r="TYF15" i="7" s="1"/>
  <c r="TYH15" i="7" s="1"/>
  <c r="TYJ15" i="7" s="1"/>
  <c r="TYL15" i="7" s="1"/>
  <c r="TYN15" i="7" s="1"/>
  <c r="TYP15" i="7" s="1"/>
  <c r="TYR15" i="7" s="1"/>
  <c r="TYT15" i="7" s="1"/>
  <c r="TYV15" i="7" s="1"/>
  <c r="TYX15" i="7" s="1"/>
  <c r="TYZ15" i="7" s="1"/>
  <c r="TZB15" i="7" s="1"/>
  <c r="TZD15" i="7" s="1"/>
  <c r="TZF15" i="7" s="1"/>
  <c r="TZH15" i="7" s="1"/>
  <c r="TZJ15" i="7" s="1"/>
  <c r="TZL15" i="7" s="1"/>
  <c r="TZN15" i="7" s="1"/>
  <c r="TZP15" i="7" s="1"/>
  <c r="TZR15" i="7" s="1"/>
  <c r="TZT15" i="7" s="1"/>
  <c r="TZV15" i="7" s="1"/>
  <c r="TZX15" i="7" s="1"/>
  <c r="TZZ15" i="7" s="1"/>
  <c r="UAB15" i="7" s="1"/>
  <c r="UAD15" i="7" s="1"/>
  <c r="UAF15" i="7" s="1"/>
  <c r="UAH15" i="7" s="1"/>
  <c r="UAJ15" i="7" s="1"/>
  <c r="UAL15" i="7" s="1"/>
  <c r="UAN15" i="7" s="1"/>
  <c r="UAP15" i="7" s="1"/>
  <c r="UAR15" i="7" s="1"/>
  <c r="UAT15" i="7" s="1"/>
  <c r="UAV15" i="7" s="1"/>
  <c r="UAX15" i="7" s="1"/>
  <c r="UAZ15" i="7" s="1"/>
  <c r="UBB15" i="7" s="1"/>
  <c r="UBD15" i="7" s="1"/>
  <c r="UBF15" i="7" s="1"/>
  <c r="UBH15" i="7" s="1"/>
  <c r="UBJ15" i="7" s="1"/>
  <c r="UBL15" i="7" s="1"/>
  <c r="UBN15" i="7" s="1"/>
  <c r="UBP15" i="7" s="1"/>
  <c r="UBR15" i="7" s="1"/>
  <c r="UBT15" i="7" s="1"/>
  <c r="UBV15" i="7" s="1"/>
  <c r="UBX15" i="7" s="1"/>
  <c r="UBZ15" i="7" s="1"/>
  <c r="UCB15" i="7" s="1"/>
  <c r="UCD15" i="7" s="1"/>
  <c r="UCF15" i="7" s="1"/>
  <c r="UCH15" i="7" s="1"/>
  <c r="UCJ15" i="7" s="1"/>
  <c r="UCL15" i="7" s="1"/>
  <c r="UCN15" i="7" s="1"/>
  <c r="UCP15" i="7" s="1"/>
  <c r="UCR15" i="7" s="1"/>
  <c r="UCT15" i="7" s="1"/>
  <c r="UCV15" i="7" s="1"/>
  <c r="UCX15" i="7" s="1"/>
  <c r="UCZ15" i="7" s="1"/>
  <c r="UDB15" i="7" s="1"/>
  <c r="UDD15" i="7" s="1"/>
  <c r="UDF15" i="7" s="1"/>
  <c r="UDH15" i="7" s="1"/>
  <c r="UDJ15" i="7" s="1"/>
  <c r="UDL15" i="7" s="1"/>
  <c r="UDN15" i="7" s="1"/>
  <c r="UDP15" i="7" s="1"/>
  <c r="UDR15" i="7" s="1"/>
  <c r="UDT15" i="7" s="1"/>
  <c r="UDV15" i="7" s="1"/>
  <c r="UDX15" i="7" s="1"/>
  <c r="UDZ15" i="7" s="1"/>
  <c r="UEB15" i="7" s="1"/>
  <c r="UED15" i="7" s="1"/>
  <c r="UEF15" i="7" s="1"/>
  <c r="UEH15" i="7" s="1"/>
  <c r="UEJ15" i="7" s="1"/>
  <c r="UEL15" i="7" s="1"/>
  <c r="UEN15" i="7" s="1"/>
  <c r="UEP15" i="7" s="1"/>
  <c r="UER15" i="7" s="1"/>
  <c r="UET15" i="7" s="1"/>
  <c r="UEV15" i="7" s="1"/>
  <c r="UEX15" i="7" s="1"/>
  <c r="UEZ15" i="7" s="1"/>
  <c r="UFB15" i="7" s="1"/>
  <c r="UFD15" i="7" s="1"/>
  <c r="UFF15" i="7" s="1"/>
  <c r="UFH15" i="7" s="1"/>
  <c r="UFJ15" i="7" s="1"/>
  <c r="UFL15" i="7" s="1"/>
  <c r="UFN15" i="7" s="1"/>
  <c r="UFP15" i="7" s="1"/>
  <c r="UFR15" i="7" s="1"/>
  <c r="UFT15" i="7" s="1"/>
  <c r="UFV15" i="7" s="1"/>
  <c r="UFX15" i="7" s="1"/>
  <c r="UFZ15" i="7" s="1"/>
  <c r="UGB15" i="7" s="1"/>
  <c r="UGD15" i="7" s="1"/>
  <c r="UGF15" i="7" s="1"/>
  <c r="UGH15" i="7" s="1"/>
  <c r="UGJ15" i="7" s="1"/>
  <c r="UGL15" i="7" s="1"/>
  <c r="UGN15" i="7" s="1"/>
  <c r="UGP15" i="7" s="1"/>
  <c r="UGR15" i="7" s="1"/>
  <c r="UGT15" i="7" s="1"/>
  <c r="UGV15" i="7" s="1"/>
  <c r="UGX15" i="7" s="1"/>
  <c r="UGZ15" i="7" s="1"/>
  <c r="UHB15" i="7" s="1"/>
  <c r="UHD15" i="7" s="1"/>
  <c r="UHF15" i="7" s="1"/>
  <c r="UHH15" i="7" s="1"/>
  <c r="UHJ15" i="7" s="1"/>
  <c r="UHL15" i="7" s="1"/>
  <c r="UHN15" i="7" s="1"/>
  <c r="UHP15" i="7" s="1"/>
  <c r="UHR15" i="7" s="1"/>
  <c r="UHT15" i="7" s="1"/>
  <c r="UHV15" i="7" s="1"/>
  <c r="UHX15" i="7" s="1"/>
  <c r="UHZ15" i="7" s="1"/>
  <c r="UIB15" i="7" s="1"/>
  <c r="UID15" i="7" s="1"/>
  <c r="UIF15" i="7" s="1"/>
  <c r="UIH15" i="7" s="1"/>
  <c r="UIJ15" i="7" s="1"/>
  <c r="UIL15" i="7" s="1"/>
  <c r="UIN15" i="7" s="1"/>
  <c r="UIP15" i="7" s="1"/>
  <c r="UIR15" i="7" s="1"/>
  <c r="UIT15" i="7" s="1"/>
  <c r="UIV15" i="7" s="1"/>
  <c r="UIX15" i="7" s="1"/>
  <c r="UIZ15" i="7" s="1"/>
  <c r="UJB15" i="7" s="1"/>
  <c r="UJD15" i="7" s="1"/>
  <c r="UJF15" i="7" s="1"/>
  <c r="UJH15" i="7" s="1"/>
  <c r="UJJ15" i="7" s="1"/>
  <c r="UJL15" i="7" s="1"/>
  <c r="UJN15" i="7" s="1"/>
  <c r="UJP15" i="7" s="1"/>
  <c r="UJR15" i="7" s="1"/>
  <c r="UJT15" i="7" s="1"/>
  <c r="UJV15" i="7" s="1"/>
  <c r="UJX15" i="7" s="1"/>
  <c r="UJZ15" i="7" s="1"/>
  <c r="UKB15" i="7" s="1"/>
  <c r="UKD15" i="7" s="1"/>
  <c r="UKF15" i="7" s="1"/>
  <c r="UKH15" i="7" s="1"/>
  <c r="UKJ15" i="7" s="1"/>
  <c r="UKL15" i="7" s="1"/>
  <c r="UKN15" i="7" s="1"/>
  <c r="UKP15" i="7" s="1"/>
  <c r="UKR15" i="7" s="1"/>
  <c r="UKT15" i="7" s="1"/>
  <c r="UKV15" i="7" s="1"/>
  <c r="UKX15" i="7" s="1"/>
  <c r="UKZ15" i="7" s="1"/>
  <c r="ULB15" i="7" s="1"/>
  <c r="ULD15" i="7" s="1"/>
  <c r="ULF15" i="7" s="1"/>
  <c r="ULH15" i="7" s="1"/>
  <c r="ULJ15" i="7" s="1"/>
  <c r="ULL15" i="7" s="1"/>
  <c r="ULN15" i="7" s="1"/>
  <c r="ULP15" i="7" s="1"/>
  <c r="ULR15" i="7" s="1"/>
  <c r="ULT15" i="7" s="1"/>
  <c r="ULV15" i="7" s="1"/>
  <c r="ULX15" i="7" s="1"/>
  <c r="ULZ15" i="7" s="1"/>
  <c r="UMB15" i="7" s="1"/>
  <c r="UMD15" i="7" s="1"/>
  <c r="UMF15" i="7" s="1"/>
  <c r="UMH15" i="7" s="1"/>
  <c r="UMJ15" i="7" s="1"/>
  <c r="UML15" i="7" s="1"/>
  <c r="UMN15" i="7" s="1"/>
  <c r="UMP15" i="7" s="1"/>
  <c r="UMR15" i="7" s="1"/>
  <c r="UMT15" i="7" s="1"/>
  <c r="UMV15" i="7" s="1"/>
  <c r="UMX15" i="7" s="1"/>
  <c r="UMZ15" i="7" s="1"/>
  <c r="UNB15" i="7" s="1"/>
  <c r="UND15" i="7" s="1"/>
  <c r="UNF15" i="7" s="1"/>
  <c r="UNH15" i="7" s="1"/>
  <c r="UNJ15" i="7" s="1"/>
  <c r="UNL15" i="7" s="1"/>
  <c r="UNN15" i="7" s="1"/>
  <c r="UNP15" i="7" s="1"/>
  <c r="UNR15" i="7" s="1"/>
  <c r="UNT15" i="7" s="1"/>
  <c r="UNV15" i="7" s="1"/>
  <c r="UNX15" i="7" s="1"/>
  <c r="UNZ15" i="7" s="1"/>
  <c r="UOB15" i="7" s="1"/>
  <c r="UOD15" i="7" s="1"/>
  <c r="UOF15" i="7" s="1"/>
  <c r="UOH15" i="7" s="1"/>
  <c r="UOJ15" i="7" s="1"/>
  <c r="UOL15" i="7" s="1"/>
  <c r="UON15" i="7" s="1"/>
  <c r="UOP15" i="7" s="1"/>
  <c r="UOR15" i="7" s="1"/>
  <c r="UOT15" i="7" s="1"/>
  <c r="UOV15" i="7" s="1"/>
  <c r="UOX15" i="7" s="1"/>
  <c r="UOZ15" i="7" s="1"/>
  <c r="UPB15" i="7" s="1"/>
  <c r="UPD15" i="7" s="1"/>
  <c r="UPF15" i="7" s="1"/>
  <c r="UPH15" i="7" s="1"/>
  <c r="UPJ15" i="7" s="1"/>
  <c r="UPL15" i="7" s="1"/>
  <c r="UPN15" i="7" s="1"/>
  <c r="UPP15" i="7" s="1"/>
  <c r="UPR15" i="7" s="1"/>
  <c r="UPT15" i="7" s="1"/>
  <c r="UPV15" i="7" s="1"/>
  <c r="UPX15" i="7" s="1"/>
  <c r="UPZ15" i="7" s="1"/>
  <c r="UQB15" i="7" s="1"/>
  <c r="UQD15" i="7" s="1"/>
  <c r="UQF15" i="7" s="1"/>
  <c r="UQH15" i="7" s="1"/>
  <c r="UQJ15" i="7" s="1"/>
  <c r="UQL15" i="7" s="1"/>
  <c r="UQN15" i="7" s="1"/>
  <c r="UQP15" i="7" s="1"/>
  <c r="UQR15" i="7" s="1"/>
  <c r="UQT15" i="7" s="1"/>
  <c r="UQV15" i="7" s="1"/>
  <c r="UQX15" i="7" s="1"/>
  <c r="UQZ15" i="7" s="1"/>
  <c r="URB15" i="7" s="1"/>
  <c r="URD15" i="7" s="1"/>
  <c r="URF15" i="7" s="1"/>
  <c r="URH15" i="7" s="1"/>
  <c r="URJ15" i="7" s="1"/>
  <c r="URL15" i="7" s="1"/>
  <c r="URN15" i="7" s="1"/>
  <c r="URP15" i="7" s="1"/>
  <c r="URR15" i="7" s="1"/>
  <c r="URT15" i="7" s="1"/>
  <c r="URV15" i="7" s="1"/>
  <c r="URX15" i="7" s="1"/>
  <c r="URZ15" i="7" s="1"/>
  <c r="USB15" i="7" s="1"/>
  <c r="USD15" i="7" s="1"/>
  <c r="USF15" i="7" s="1"/>
  <c r="USH15" i="7" s="1"/>
  <c r="USJ15" i="7" s="1"/>
  <c r="USL15" i="7" s="1"/>
  <c r="USN15" i="7" s="1"/>
  <c r="USP15" i="7" s="1"/>
  <c r="USR15" i="7" s="1"/>
  <c r="UST15" i="7" s="1"/>
  <c r="USV15" i="7" s="1"/>
  <c r="USX15" i="7" s="1"/>
  <c r="USZ15" i="7" s="1"/>
  <c r="UTB15" i="7" s="1"/>
  <c r="UTD15" i="7" s="1"/>
  <c r="UTF15" i="7" s="1"/>
  <c r="UTH15" i="7" s="1"/>
  <c r="UTJ15" i="7" s="1"/>
  <c r="UTL15" i="7" s="1"/>
  <c r="UTN15" i="7" s="1"/>
  <c r="UTP15" i="7" s="1"/>
  <c r="UTR15" i="7" s="1"/>
  <c r="UTT15" i="7" s="1"/>
  <c r="UTV15" i="7" s="1"/>
  <c r="UTX15" i="7" s="1"/>
  <c r="UTZ15" i="7" s="1"/>
  <c r="UUB15" i="7" s="1"/>
  <c r="UUD15" i="7" s="1"/>
  <c r="UUF15" i="7" s="1"/>
  <c r="UUH15" i="7" s="1"/>
  <c r="UUJ15" i="7" s="1"/>
  <c r="UUL15" i="7" s="1"/>
  <c r="UUN15" i="7" s="1"/>
  <c r="UUP15" i="7" s="1"/>
  <c r="UUR15" i="7" s="1"/>
  <c r="UUT15" i="7" s="1"/>
  <c r="UUV15" i="7" s="1"/>
  <c r="UUX15" i="7" s="1"/>
  <c r="UUZ15" i="7" s="1"/>
  <c r="UVB15" i="7" s="1"/>
  <c r="UVD15" i="7" s="1"/>
  <c r="UVF15" i="7" s="1"/>
  <c r="UVH15" i="7" s="1"/>
  <c r="UVJ15" i="7" s="1"/>
  <c r="UVL15" i="7" s="1"/>
  <c r="UVN15" i="7" s="1"/>
  <c r="UVP15" i="7" s="1"/>
  <c r="UVR15" i="7" s="1"/>
  <c r="UVT15" i="7" s="1"/>
  <c r="UVV15" i="7" s="1"/>
  <c r="UVX15" i="7" s="1"/>
  <c r="UVZ15" i="7" s="1"/>
  <c r="UWB15" i="7" s="1"/>
  <c r="UWD15" i="7" s="1"/>
  <c r="UWF15" i="7" s="1"/>
  <c r="UWH15" i="7" s="1"/>
  <c r="UWJ15" i="7" s="1"/>
  <c r="UWL15" i="7" s="1"/>
  <c r="UWN15" i="7" s="1"/>
  <c r="UWP15" i="7" s="1"/>
  <c r="UWR15" i="7" s="1"/>
  <c r="UWT15" i="7" s="1"/>
  <c r="UWV15" i="7" s="1"/>
  <c r="UWX15" i="7" s="1"/>
  <c r="UWZ15" i="7" s="1"/>
  <c r="UXB15" i="7" s="1"/>
  <c r="UXD15" i="7" s="1"/>
  <c r="UXF15" i="7" s="1"/>
  <c r="UXH15" i="7" s="1"/>
  <c r="UXJ15" i="7" s="1"/>
  <c r="UXL15" i="7" s="1"/>
  <c r="UXN15" i="7" s="1"/>
  <c r="UXP15" i="7" s="1"/>
  <c r="UXR15" i="7" s="1"/>
  <c r="UXT15" i="7" s="1"/>
  <c r="UXV15" i="7" s="1"/>
  <c r="UXX15" i="7" s="1"/>
  <c r="UXZ15" i="7" s="1"/>
  <c r="UYB15" i="7" s="1"/>
  <c r="UYD15" i="7" s="1"/>
  <c r="UYF15" i="7" s="1"/>
  <c r="UYH15" i="7" s="1"/>
  <c r="UYJ15" i="7" s="1"/>
  <c r="UYL15" i="7" s="1"/>
  <c r="UYN15" i="7" s="1"/>
  <c r="UYP15" i="7" s="1"/>
  <c r="UYR15" i="7" s="1"/>
  <c r="UYT15" i="7" s="1"/>
  <c r="UYV15" i="7" s="1"/>
  <c r="UYX15" i="7" s="1"/>
  <c r="UYZ15" i="7" s="1"/>
  <c r="UZB15" i="7" s="1"/>
  <c r="UZD15" i="7" s="1"/>
  <c r="UZF15" i="7" s="1"/>
  <c r="UZH15" i="7" s="1"/>
  <c r="UZJ15" i="7" s="1"/>
  <c r="UZL15" i="7" s="1"/>
  <c r="UZN15" i="7" s="1"/>
  <c r="UZP15" i="7" s="1"/>
  <c r="UZR15" i="7" s="1"/>
  <c r="UZT15" i="7" s="1"/>
  <c r="UZV15" i="7" s="1"/>
  <c r="UZX15" i="7" s="1"/>
  <c r="UZZ15" i="7" s="1"/>
  <c r="VAB15" i="7" s="1"/>
  <c r="VAD15" i="7" s="1"/>
  <c r="VAF15" i="7" s="1"/>
  <c r="VAH15" i="7" s="1"/>
  <c r="VAJ15" i="7" s="1"/>
  <c r="VAL15" i="7" s="1"/>
  <c r="VAN15" i="7" s="1"/>
  <c r="VAP15" i="7" s="1"/>
  <c r="VAR15" i="7" s="1"/>
  <c r="VAT15" i="7" s="1"/>
  <c r="VAV15" i="7" s="1"/>
  <c r="VAX15" i="7" s="1"/>
  <c r="VAZ15" i="7" s="1"/>
  <c r="VBB15" i="7" s="1"/>
  <c r="VBD15" i="7" s="1"/>
  <c r="VBF15" i="7" s="1"/>
  <c r="VBH15" i="7" s="1"/>
  <c r="VBJ15" i="7" s="1"/>
  <c r="VBL15" i="7" s="1"/>
  <c r="VBN15" i="7" s="1"/>
  <c r="VBP15" i="7" s="1"/>
  <c r="VBR15" i="7" s="1"/>
  <c r="VBT15" i="7" s="1"/>
  <c r="VBV15" i="7" s="1"/>
  <c r="VBX15" i="7" s="1"/>
  <c r="VBZ15" i="7" s="1"/>
  <c r="VCB15" i="7" s="1"/>
  <c r="VCD15" i="7" s="1"/>
  <c r="VCF15" i="7" s="1"/>
  <c r="VCH15" i="7" s="1"/>
  <c r="VCJ15" i="7" s="1"/>
  <c r="VCL15" i="7" s="1"/>
  <c r="VCN15" i="7" s="1"/>
  <c r="VCP15" i="7" s="1"/>
  <c r="VCR15" i="7" s="1"/>
  <c r="VCT15" i="7" s="1"/>
  <c r="VCV15" i="7" s="1"/>
  <c r="VCX15" i="7" s="1"/>
  <c r="VCZ15" i="7" s="1"/>
  <c r="VDB15" i="7" s="1"/>
  <c r="VDD15" i="7" s="1"/>
  <c r="VDF15" i="7" s="1"/>
  <c r="VDH15" i="7" s="1"/>
  <c r="VDJ15" i="7" s="1"/>
  <c r="VDL15" i="7" s="1"/>
  <c r="VDN15" i="7" s="1"/>
  <c r="VDP15" i="7" s="1"/>
  <c r="VDR15" i="7" s="1"/>
  <c r="VDT15" i="7" s="1"/>
  <c r="VDV15" i="7" s="1"/>
  <c r="VDX15" i="7" s="1"/>
  <c r="VDZ15" i="7" s="1"/>
  <c r="VEB15" i="7" s="1"/>
  <c r="VED15" i="7" s="1"/>
  <c r="VEF15" i="7" s="1"/>
  <c r="VEH15" i="7" s="1"/>
  <c r="VEJ15" i="7" s="1"/>
  <c r="VEL15" i="7" s="1"/>
  <c r="VEN15" i="7" s="1"/>
  <c r="VEP15" i="7" s="1"/>
  <c r="VER15" i="7" s="1"/>
  <c r="VET15" i="7" s="1"/>
  <c r="VEV15" i="7" s="1"/>
  <c r="VEX15" i="7" s="1"/>
  <c r="VEZ15" i="7" s="1"/>
  <c r="VFB15" i="7" s="1"/>
  <c r="VFD15" i="7" s="1"/>
  <c r="VFF15" i="7" s="1"/>
  <c r="VFH15" i="7" s="1"/>
  <c r="VFJ15" i="7" s="1"/>
  <c r="VFL15" i="7" s="1"/>
  <c r="VFN15" i="7" s="1"/>
  <c r="VFP15" i="7" s="1"/>
  <c r="VFR15" i="7" s="1"/>
  <c r="VFT15" i="7" s="1"/>
  <c r="VFV15" i="7" s="1"/>
  <c r="VFX15" i="7" s="1"/>
  <c r="VFZ15" i="7" s="1"/>
  <c r="VGB15" i="7" s="1"/>
  <c r="VGD15" i="7" s="1"/>
  <c r="VGF15" i="7" s="1"/>
  <c r="VGH15" i="7" s="1"/>
  <c r="VGJ15" i="7" s="1"/>
  <c r="VGL15" i="7" s="1"/>
  <c r="VGN15" i="7" s="1"/>
  <c r="VGP15" i="7" s="1"/>
  <c r="VGR15" i="7" s="1"/>
  <c r="VGT15" i="7" s="1"/>
  <c r="VGV15" i="7" s="1"/>
  <c r="VGX15" i="7" s="1"/>
  <c r="VGZ15" i="7" s="1"/>
  <c r="VHB15" i="7" s="1"/>
  <c r="VHD15" i="7" s="1"/>
  <c r="VHF15" i="7" s="1"/>
  <c r="VHH15" i="7" s="1"/>
  <c r="VHJ15" i="7" s="1"/>
  <c r="VHL15" i="7" s="1"/>
  <c r="VHN15" i="7" s="1"/>
  <c r="VHP15" i="7" s="1"/>
  <c r="VHR15" i="7" s="1"/>
  <c r="VHT15" i="7" s="1"/>
  <c r="VHV15" i="7" s="1"/>
  <c r="VHX15" i="7" s="1"/>
  <c r="VHZ15" i="7" s="1"/>
  <c r="VIB15" i="7" s="1"/>
  <c r="VID15" i="7" s="1"/>
  <c r="VIF15" i="7" s="1"/>
  <c r="VIH15" i="7" s="1"/>
  <c r="VIJ15" i="7" s="1"/>
  <c r="VIL15" i="7" s="1"/>
  <c r="VIN15" i="7" s="1"/>
  <c r="VIP15" i="7" s="1"/>
  <c r="VIR15" i="7" s="1"/>
  <c r="VIT15" i="7" s="1"/>
  <c r="VIV15" i="7" s="1"/>
  <c r="VIX15" i="7" s="1"/>
  <c r="VIZ15" i="7" s="1"/>
  <c r="VJB15" i="7" s="1"/>
  <c r="VJD15" i="7" s="1"/>
  <c r="VJF15" i="7" s="1"/>
  <c r="VJH15" i="7" s="1"/>
  <c r="VJJ15" i="7" s="1"/>
  <c r="VJL15" i="7" s="1"/>
  <c r="VJN15" i="7" s="1"/>
  <c r="VJP15" i="7" s="1"/>
  <c r="VJR15" i="7" s="1"/>
  <c r="VJT15" i="7" s="1"/>
  <c r="VJV15" i="7" s="1"/>
  <c r="VJX15" i="7" s="1"/>
  <c r="VJZ15" i="7" s="1"/>
  <c r="VKB15" i="7" s="1"/>
  <c r="VKD15" i="7" s="1"/>
  <c r="VKF15" i="7" s="1"/>
  <c r="VKH15" i="7" s="1"/>
  <c r="VKJ15" i="7" s="1"/>
  <c r="VKL15" i="7" s="1"/>
  <c r="VKN15" i="7" s="1"/>
  <c r="VKP15" i="7" s="1"/>
  <c r="VKR15" i="7" s="1"/>
  <c r="VKT15" i="7" s="1"/>
  <c r="VKV15" i="7" s="1"/>
  <c r="VKX15" i="7" s="1"/>
  <c r="VKZ15" i="7" s="1"/>
  <c r="VLB15" i="7" s="1"/>
  <c r="VLD15" i="7" s="1"/>
  <c r="VLF15" i="7" s="1"/>
  <c r="VLH15" i="7" s="1"/>
  <c r="VLJ15" i="7" s="1"/>
  <c r="VLL15" i="7" s="1"/>
  <c r="VLN15" i="7" s="1"/>
  <c r="VLP15" i="7" s="1"/>
  <c r="VLR15" i="7" s="1"/>
  <c r="VLT15" i="7" s="1"/>
  <c r="VLV15" i="7" s="1"/>
  <c r="VLX15" i="7" s="1"/>
  <c r="VLZ15" i="7" s="1"/>
  <c r="VMB15" i="7" s="1"/>
  <c r="VMD15" i="7" s="1"/>
  <c r="VMF15" i="7" s="1"/>
  <c r="VMH15" i="7" s="1"/>
  <c r="VMJ15" i="7" s="1"/>
  <c r="VML15" i="7" s="1"/>
  <c r="VMN15" i="7" s="1"/>
  <c r="VMP15" i="7" s="1"/>
  <c r="VMR15" i="7" s="1"/>
  <c r="VMT15" i="7" s="1"/>
  <c r="VMV15" i="7" s="1"/>
  <c r="VMX15" i="7" s="1"/>
  <c r="VMZ15" i="7" s="1"/>
  <c r="VNB15" i="7" s="1"/>
  <c r="VND15" i="7" s="1"/>
  <c r="VNF15" i="7" s="1"/>
  <c r="VNH15" i="7" s="1"/>
  <c r="VNJ15" i="7" s="1"/>
  <c r="VNL15" i="7" s="1"/>
  <c r="VNN15" i="7" s="1"/>
  <c r="VNP15" i="7" s="1"/>
  <c r="VNR15" i="7" s="1"/>
  <c r="VNT15" i="7" s="1"/>
  <c r="VNV15" i="7" s="1"/>
  <c r="VNX15" i="7" s="1"/>
  <c r="VNZ15" i="7" s="1"/>
  <c r="VOB15" i="7" s="1"/>
  <c r="VOD15" i="7" s="1"/>
  <c r="VOF15" i="7" s="1"/>
  <c r="VOH15" i="7" s="1"/>
  <c r="VOJ15" i="7" s="1"/>
  <c r="VOL15" i="7" s="1"/>
  <c r="VON15" i="7" s="1"/>
  <c r="VOP15" i="7" s="1"/>
  <c r="VOR15" i="7" s="1"/>
  <c r="VOT15" i="7" s="1"/>
  <c r="VOV15" i="7" s="1"/>
  <c r="VOX15" i="7" s="1"/>
  <c r="VOZ15" i="7" s="1"/>
  <c r="VPB15" i="7" s="1"/>
  <c r="VPD15" i="7" s="1"/>
  <c r="VPF15" i="7" s="1"/>
  <c r="VPH15" i="7" s="1"/>
  <c r="VPJ15" i="7" s="1"/>
  <c r="VPL15" i="7" s="1"/>
  <c r="VPN15" i="7" s="1"/>
  <c r="VPP15" i="7" s="1"/>
  <c r="VPR15" i="7" s="1"/>
  <c r="VPT15" i="7" s="1"/>
  <c r="VPV15" i="7" s="1"/>
  <c r="VPX15" i="7" s="1"/>
  <c r="VPZ15" i="7" s="1"/>
  <c r="VQB15" i="7" s="1"/>
  <c r="VQD15" i="7" s="1"/>
  <c r="VQF15" i="7" s="1"/>
  <c r="VQH15" i="7" s="1"/>
  <c r="VQJ15" i="7" s="1"/>
  <c r="VQL15" i="7" s="1"/>
  <c r="VQN15" i="7" s="1"/>
  <c r="VQP15" i="7" s="1"/>
  <c r="VQR15" i="7" s="1"/>
  <c r="VQT15" i="7" s="1"/>
  <c r="VQV15" i="7" s="1"/>
  <c r="VQX15" i="7" s="1"/>
  <c r="VQZ15" i="7" s="1"/>
  <c r="VRB15" i="7" s="1"/>
  <c r="VRD15" i="7" s="1"/>
  <c r="VRF15" i="7" s="1"/>
  <c r="VRH15" i="7" s="1"/>
  <c r="VRJ15" i="7" s="1"/>
  <c r="VRL15" i="7" s="1"/>
  <c r="VRN15" i="7" s="1"/>
  <c r="VRP15" i="7" s="1"/>
  <c r="VRR15" i="7" s="1"/>
  <c r="VRT15" i="7" s="1"/>
  <c r="VRV15" i="7" s="1"/>
  <c r="VRX15" i="7" s="1"/>
  <c r="VRZ15" i="7" s="1"/>
  <c r="VSB15" i="7" s="1"/>
  <c r="VSD15" i="7" s="1"/>
  <c r="VSF15" i="7" s="1"/>
  <c r="VSH15" i="7" s="1"/>
  <c r="VSJ15" i="7" s="1"/>
  <c r="VSL15" i="7" s="1"/>
  <c r="VSN15" i="7" s="1"/>
  <c r="VSP15" i="7" s="1"/>
  <c r="VSR15" i="7" s="1"/>
  <c r="VST15" i="7" s="1"/>
  <c r="VSV15" i="7" s="1"/>
  <c r="VSX15" i="7" s="1"/>
  <c r="VSZ15" i="7" s="1"/>
  <c r="VTB15" i="7" s="1"/>
  <c r="VTD15" i="7" s="1"/>
  <c r="VTF15" i="7" s="1"/>
  <c r="VTH15" i="7" s="1"/>
  <c r="VTJ15" i="7" s="1"/>
  <c r="VTL15" i="7" s="1"/>
  <c r="VTN15" i="7" s="1"/>
  <c r="VTP15" i="7" s="1"/>
  <c r="VTR15" i="7" s="1"/>
  <c r="VTT15" i="7" s="1"/>
  <c r="VTV15" i="7" s="1"/>
  <c r="VTX15" i="7" s="1"/>
  <c r="VTZ15" i="7" s="1"/>
  <c r="VUB15" i="7" s="1"/>
  <c r="VUD15" i="7" s="1"/>
  <c r="VUF15" i="7" s="1"/>
  <c r="VUH15" i="7" s="1"/>
  <c r="VUJ15" i="7" s="1"/>
  <c r="VUL15" i="7" s="1"/>
  <c r="VUN15" i="7" s="1"/>
  <c r="VUP15" i="7" s="1"/>
  <c r="VUR15" i="7" s="1"/>
  <c r="VUT15" i="7" s="1"/>
  <c r="VUV15" i="7" s="1"/>
  <c r="VUX15" i="7" s="1"/>
  <c r="VUZ15" i="7" s="1"/>
  <c r="VVB15" i="7" s="1"/>
  <c r="VVD15" i="7" s="1"/>
  <c r="VVF15" i="7" s="1"/>
  <c r="VVH15" i="7" s="1"/>
  <c r="VVJ15" i="7" s="1"/>
  <c r="VVL15" i="7" s="1"/>
  <c r="VVN15" i="7" s="1"/>
  <c r="VVP15" i="7" s="1"/>
  <c r="VVR15" i="7" s="1"/>
  <c r="VVT15" i="7" s="1"/>
  <c r="VVV15" i="7" s="1"/>
  <c r="VVX15" i="7" s="1"/>
  <c r="VVZ15" i="7" s="1"/>
  <c r="VWB15" i="7" s="1"/>
  <c r="VWD15" i="7" s="1"/>
  <c r="VWF15" i="7" s="1"/>
  <c r="VWH15" i="7" s="1"/>
  <c r="VWJ15" i="7" s="1"/>
  <c r="VWL15" i="7" s="1"/>
  <c r="VWN15" i="7" s="1"/>
  <c r="VWP15" i="7" s="1"/>
  <c r="VWR15" i="7" s="1"/>
  <c r="VWT15" i="7" s="1"/>
  <c r="VWV15" i="7" s="1"/>
  <c r="VWX15" i="7" s="1"/>
  <c r="VWZ15" i="7" s="1"/>
  <c r="VXB15" i="7" s="1"/>
  <c r="VXD15" i="7" s="1"/>
  <c r="VXF15" i="7" s="1"/>
  <c r="VXH15" i="7" s="1"/>
  <c r="VXJ15" i="7" s="1"/>
  <c r="VXL15" i="7" s="1"/>
  <c r="VXN15" i="7" s="1"/>
  <c r="VXP15" i="7" s="1"/>
  <c r="VXR15" i="7" s="1"/>
  <c r="VXT15" i="7" s="1"/>
  <c r="VXV15" i="7" s="1"/>
  <c r="VXX15" i="7" s="1"/>
  <c r="VXZ15" i="7" s="1"/>
  <c r="VYB15" i="7" s="1"/>
  <c r="VYD15" i="7" s="1"/>
  <c r="VYF15" i="7" s="1"/>
  <c r="VYH15" i="7" s="1"/>
  <c r="VYJ15" i="7" s="1"/>
  <c r="VYL15" i="7" s="1"/>
  <c r="VYN15" i="7" s="1"/>
  <c r="VYP15" i="7" s="1"/>
  <c r="VYR15" i="7" s="1"/>
  <c r="VYT15" i="7" s="1"/>
  <c r="VYV15" i="7" s="1"/>
  <c r="VYX15" i="7" s="1"/>
  <c r="VYZ15" i="7" s="1"/>
  <c r="VZB15" i="7" s="1"/>
  <c r="VZD15" i="7" s="1"/>
  <c r="VZF15" i="7" s="1"/>
  <c r="VZH15" i="7" s="1"/>
  <c r="VZJ15" i="7" s="1"/>
  <c r="VZL15" i="7" s="1"/>
  <c r="VZN15" i="7" s="1"/>
  <c r="VZP15" i="7" s="1"/>
  <c r="VZR15" i="7" s="1"/>
  <c r="VZT15" i="7" s="1"/>
  <c r="VZV15" i="7" s="1"/>
  <c r="VZX15" i="7" s="1"/>
  <c r="VZZ15" i="7" s="1"/>
  <c r="WAB15" i="7" s="1"/>
  <c r="WAD15" i="7" s="1"/>
  <c r="WAF15" i="7" s="1"/>
  <c r="WAH15" i="7" s="1"/>
  <c r="WAJ15" i="7" s="1"/>
  <c r="WAL15" i="7" s="1"/>
  <c r="WAN15" i="7" s="1"/>
  <c r="WAP15" i="7" s="1"/>
  <c r="WAR15" i="7" s="1"/>
  <c r="WAT15" i="7" s="1"/>
  <c r="WAV15" i="7" s="1"/>
  <c r="WAX15" i="7" s="1"/>
  <c r="WAZ15" i="7" s="1"/>
  <c r="WBB15" i="7" s="1"/>
  <c r="WBD15" i="7" s="1"/>
  <c r="WBF15" i="7" s="1"/>
  <c r="WBH15" i="7" s="1"/>
  <c r="WBJ15" i="7" s="1"/>
  <c r="WBL15" i="7" s="1"/>
  <c r="WBN15" i="7" s="1"/>
  <c r="WBP15" i="7" s="1"/>
  <c r="WBR15" i="7" s="1"/>
  <c r="WBT15" i="7" s="1"/>
  <c r="WBV15" i="7" s="1"/>
  <c r="WBX15" i="7" s="1"/>
  <c r="WBZ15" i="7" s="1"/>
  <c r="WCB15" i="7" s="1"/>
  <c r="WCD15" i="7" s="1"/>
  <c r="WCF15" i="7" s="1"/>
  <c r="WCH15" i="7" s="1"/>
  <c r="WCJ15" i="7" s="1"/>
  <c r="WCL15" i="7" s="1"/>
  <c r="WCN15" i="7" s="1"/>
  <c r="WCP15" i="7" s="1"/>
  <c r="WCR15" i="7" s="1"/>
  <c r="WCT15" i="7" s="1"/>
  <c r="WCV15" i="7" s="1"/>
  <c r="WCX15" i="7" s="1"/>
  <c r="WCZ15" i="7" s="1"/>
  <c r="WDB15" i="7" s="1"/>
  <c r="WDD15" i="7" s="1"/>
  <c r="WDF15" i="7" s="1"/>
  <c r="WDH15" i="7" s="1"/>
  <c r="WDJ15" i="7" s="1"/>
  <c r="WDL15" i="7" s="1"/>
  <c r="WDN15" i="7" s="1"/>
  <c r="WDP15" i="7" s="1"/>
  <c r="WDR15" i="7" s="1"/>
  <c r="WDT15" i="7" s="1"/>
  <c r="WDV15" i="7" s="1"/>
  <c r="WDX15" i="7" s="1"/>
  <c r="WDZ15" i="7" s="1"/>
  <c r="WEB15" i="7" s="1"/>
  <c r="WED15" i="7" s="1"/>
  <c r="WEF15" i="7" s="1"/>
  <c r="WEH15" i="7" s="1"/>
  <c r="WEJ15" i="7" s="1"/>
  <c r="WEL15" i="7" s="1"/>
  <c r="WEN15" i="7" s="1"/>
  <c r="WEP15" i="7" s="1"/>
  <c r="WER15" i="7" s="1"/>
  <c r="WET15" i="7" s="1"/>
  <c r="WEV15" i="7" s="1"/>
  <c r="WEX15" i="7" s="1"/>
  <c r="WEZ15" i="7" s="1"/>
  <c r="WFB15" i="7" s="1"/>
  <c r="WFD15" i="7" s="1"/>
  <c r="WFF15" i="7" s="1"/>
  <c r="WFH15" i="7" s="1"/>
  <c r="WFJ15" i="7" s="1"/>
  <c r="WFL15" i="7" s="1"/>
  <c r="WFN15" i="7" s="1"/>
  <c r="WFP15" i="7" s="1"/>
  <c r="WFR15" i="7" s="1"/>
  <c r="WFT15" i="7" s="1"/>
  <c r="WFV15" i="7" s="1"/>
  <c r="WFX15" i="7" s="1"/>
  <c r="WFZ15" i="7" s="1"/>
  <c r="WGB15" i="7" s="1"/>
  <c r="WGD15" i="7" s="1"/>
  <c r="WGF15" i="7" s="1"/>
  <c r="WGH15" i="7" s="1"/>
  <c r="WGJ15" i="7" s="1"/>
  <c r="WGL15" i="7" s="1"/>
  <c r="WGN15" i="7" s="1"/>
  <c r="WGP15" i="7" s="1"/>
  <c r="WGR15" i="7" s="1"/>
  <c r="WGT15" i="7" s="1"/>
  <c r="WGV15" i="7" s="1"/>
  <c r="WGX15" i="7" s="1"/>
  <c r="WGZ15" i="7" s="1"/>
  <c r="WHB15" i="7" s="1"/>
  <c r="WHD15" i="7" s="1"/>
  <c r="WHF15" i="7" s="1"/>
  <c r="WHH15" i="7" s="1"/>
  <c r="WHJ15" i="7" s="1"/>
  <c r="WHL15" i="7" s="1"/>
  <c r="WHN15" i="7" s="1"/>
  <c r="WHP15" i="7" s="1"/>
  <c r="WHR15" i="7" s="1"/>
  <c r="WHT15" i="7" s="1"/>
  <c r="WHV15" i="7" s="1"/>
  <c r="WHX15" i="7" s="1"/>
  <c r="WHZ15" i="7" s="1"/>
  <c r="WIB15" i="7" s="1"/>
  <c r="WID15" i="7" s="1"/>
  <c r="WIF15" i="7" s="1"/>
  <c r="WIH15" i="7" s="1"/>
  <c r="WIJ15" i="7" s="1"/>
  <c r="WIL15" i="7" s="1"/>
  <c r="WIN15" i="7" s="1"/>
  <c r="WIP15" i="7" s="1"/>
  <c r="WIR15" i="7" s="1"/>
  <c r="WIT15" i="7" s="1"/>
  <c r="WIV15" i="7" s="1"/>
  <c r="WIX15" i="7" s="1"/>
  <c r="WIZ15" i="7" s="1"/>
  <c r="WJB15" i="7" s="1"/>
  <c r="WJD15" i="7" s="1"/>
  <c r="WJF15" i="7" s="1"/>
  <c r="WJH15" i="7" s="1"/>
  <c r="WJJ15" i="7" s="1"/>
  <c r="WJL15" i="7" s="1"/>
  <c r="WJN15" i="7" s="1"/>
  <c r="WJP15" i="7" s="1"/>
  <c r="WJR15" i="7" s="1"/>
  <c r="WJT15" i="7" s="1"/>
  <c r="WJV15" i="7" s="1"/>
  <c r="WJX15" i="7" s="1"/>
  <c r="WJZ15" i="7" s="1"/>
  <c r="WKB15" i="7" s="1"/>
  <c r="WKD15" i="7" s="1"/>
  <c r="WKF15" i="7" s="1"/>
  <c r="WKH15" i="7" s="1"/>
  <c r="WKJ15" i="7" s="1"/>
  <c r="WKL15" i="7" s="1"/>
  <c r="WKN15" i="7" s="1"/>
  <c r="WKP15" i="7" s="1"/>
  <c r="WKR15" i="7" s="1"/>
  <c r="WKT15" i="7" s="1"/>
  <c r="WKV15" i="7" s="1"/>
  <c r="WKX15" i="7" s="1"/>
  <c r="WKZ15" i="7" s="1"/>
  <c r="WLB15" i="7" s="1"/>
  <c r="WLD15" i="7" s="1"/>
  <c r="WLF15" i="7" s="1"/>
  <c r="WLH15" i="7" s="1"/>
  <c r="WLJ15" i="7" s="1"/>
  <c r="WLL15" i="7" s="1"/>
  <c r="WLN15" i="7" s="1"/>
  <c r="WLP15" i="7" s="1"/>
  <c r="WLR15" i="7" s="1"/>
  <c r="WLT15" i="7" s="1"/>
  <c r="WLV15" i="7" s="1"/>
  <c r="WLX15" i="7" s="1"/>
  <c r="WLZ15" i="7" s="1"/>
  <c r="WMB15" i="7" s="1"/>
  <c r="WMD15" i="7" s="1"/>
  <c r="WMF15" i="7" s="1"/>
  <c r="WMH15" i="7" s="1"/>
  <c r="WMJ15" i="7" s="1"/>
  <c r="WML15" i="7" s="1"/>
  <c r="WMN15" i="7" s="1"/>
  <c r="WMP15" i="7" s="1"/>
  <c r="WMR15" i="7" s="1"/>
  <c r="WMT15" i="7" s="1"/>
  <c r="WMV15" i="7" s="1"/>
  <c r="WMX15" i="7" s="1"/>
  <c r="WMZ15" i="7" s="1"/>
  <c r="WNB15" i="7" s="1"/>
  <c r="WND15" i="7" s="1"/>
  <c r="WNF15" i="7" s="1"/>
  <c r="WNH15" i="7" s="1"/>
  <c r="WNJ15" i="7" s="1"/>
  <c r="WNL15" i="7" s="1"/>
  <c r="WNN15" i="7" s="1"/>
  <c r="WNP15" i="7" s="1"/>
  <c r="WNR15" i="7" s="1"/>
  <c r="WNT15" i="7" s="1"/>
  <c r="WNV15" i="7" s="1"/>
  <c r="WNX15" i="7" s="1"/>
  <c r="WNZ15" i="7" s="1"/>
  <c r="WOB15" i="7" s="1"/>
  <c r="WOD15" i="7" s="1"/>
  <c r="WOF15" i="7" s="1"/>
  <c r="WOH15" i="7" s="1"/>
  <c r="WOJ15" i="7" s="1"/>
  <c r="WOL15" i="7" s="1"/>
  <c r="WON15" i="7" s="1"/>
  <c r="WOP15" i="7" s="1"/>
  <c r="WOR15" i="7" s="1"/>
  <c r="WOT15" i="7" s="1"/>
  <c r="WOV15" i="7" s="1"/>
  <c r="WOX15" i="7" s="1"/>
  <c r="WOZ15" i="7" s="1"/>
  <c r="WPB15" i="7" s="1"/>
  <c r="WPD15" i="7" s="1"/>
  <c r="WPF15" i="7" s="1"/>
  <c r="WPH15" i="7" s="1"/>
  <c r="WPJ15" i="7" s="1"/>
  <c r="WPL15" i="7" s="1"/>
  <c r="WPN15" i="7" s="1"/>
  <c r="WPP15" i="7" s="1"/>
  <c r="WPR15" i="7" s="1"/>
  <c r="WPT15" i="7" s="1"/>
  <c r="WPV15" i="7" s="1"/>
  <c r="WPX15" i="7" s="1"/>
  <c r="WPZ15" i="7" s="1"/>
  <c r="WQB15" i="7" s="1"/>
  <c r="WQD15" i="7" s="1"/>
  <c r="WQF15" i="7" s="1"/>
  <c r="WQH15" i="7" s="1"/>
  <c r="WQJ15" i="7" s="1"/>
  <c r="WQL15" i="7" s="1"/>
  <c r="WQN15" i="7" s="1"/>
  <c r="WQP15" i="7" s="1"/>
  <c r="WQR15" i="7" s="1"/>
  <c r="WQT15" i="7" s="1"/>
  <c r="WQV15" i="7" s="1"/>
  <c r="WQX15" i="7" s="1"/>
  <c r="WQZ15" i="7" s="1"/>
  <c r="WRB15" i="7" s="1"/>
  <c r="WRD15" i="7" s="1"/>
  <c r="WRF15" i="7" s="1"/>
  <c r="WRH15" i="7" s="1"/>
  <c r="WRJ15" i="7" s="1"/>
  <c r="WRL15" i="7" s="1"/>
  <c r="WRN15" i="7" s="1"/>
  <c r="WRP15" i="7" s="1"/>
  <c r="WRR15" i="7" s="1"/>
  <c r="WRT15" i="7" s="1"/>
  <c r="WRV15" i="7" s="1"/>
  <c r="WRX15" i="7" s="1"/>
  <c r="WRZ15" i="7" s="1"/>
  <c r="WSB15" i="7" s="1"/>
  <c r="WSD15" i="7" s="1"/>
  <c r="WSF15" i="7" s="1"/>
  <c r="WSH15" i="7" s="1"/>
  <c r="WSJ15" i="7" s="1"/>
  <c r="WSL15" i="7" s="1"/>
  <c r="WSN15" i="7" s="1"/>
  <c r="WSP15" i="7" s="1"/>
  <c r="WSR15" i="7" s="1"/>
  <c r="WST15" i="7" s="1"/>
  <c r="WSV15" i="7" s="1"/>
  <c r="WSX15" i="7" s="1"/>
  <c r="WSZ15" i="7" s="1"/>
  <c r="WTB15" i="7" s="1"/>
  <c r="WTD15" i="7" s="1"/>
  <c r="WTF15" i="7" s="1"/>
  <c r="WTH15" i="7" s="1"/>
  <c r="WTJ15" i="7" s="1"/>
  <c r="WTL15" i="7" s="1"/>
  <c r="WTN15" i="7" s="1"/>
  <c r="WTP15" i="7" s="1"/>
  <c r="WTR15" i="7" s="1"/>
  <c r="WTT15" i="7" s="1"/>
  <c r="WTV15" i="7" s="1"/>
  <c r="WTX15" i="7" s="1"/>
  <c r="WTZ15" i="7" s="1"/>
  <c r="WUB15" i="7" s="1"/>
  <c r="WUD15" i="7" s="1"/>
  <c r="WUF15" i="7" s="1"/>
  <c r="WUH15" i="7" s="1"/>
  <c r="WUJ15" i="7" s="1"/>
  <c r="WUL15" i="7" s="1"/>
  <c r="WUN15" i="7" s="1"/>
  <c r="WUP15" i="7" s="1"/>
  <c r="WUR15" i="7" s="1"/>
  <c r="WUT15" i="7" s="1"/>
  <c r="WUV15" i="7" s="1"/>
  <c r="WUX15" i="7" s="1"/>
  <c r="WUZ15" i="7" s="1"/>
  <c r="WVB15" i="7" s="1"/>
  <c r="WVD15" i="7" s="1"/>
  <c r="WVF15" i="7" s="1"/>
  <c r="WVH15" i="7" s="1"/>
  <c r="WVJ15" i="7" s="1"/>
  <c r="WVL15" i="7" s="1"/>
  <c r="WVN15" i="7" s="1"/>
  <c r="WVP15" i="7" s="1"/>
  <c r="WVR15" i="7" s="1"/>
  <c r="WVT15" i="7" s="1"/>
  <c r="WVV15" i="7" s="1"/>
  <c r="WVX15" i="7" s="1"/>
  <c r="WVZ15" i="7" s="1"/>
  <c r="WWB15" i="7" s="1"/>
  <c r="WWD15" i="7" s="1"/>
  <c r="WWF15" i="7" s="1"/>
  <c r="WWH15" i="7" s="1"/>
  <c r="WWJ15" i="7" s="1"/>
  <c r="WWL15" i="7" s="1"/>
  <c r="WWN15" i="7" s="1"/>
  <c r="WWP15" i="7" s="1"/>
  <c r="WWR15" i="7" s="1"/>
  <c r="WWT15" i="7" s="1"/>
  <c r="WWV15" i="7" s="1"/>
  <c r="WWX15" i="7" s="1"/>
  <c r="WWZ15" i="7" s="1"/>
  <c r="WXB15" i="7" s="1"/>
  <c r="WXD15" i="7" s="1"/>
  <c r="WXF15" i="7" s="1"/>
  <c r="WXH15" i="7" s="1"/>
  <c r="WXJ15" i="7" s="1"/>
  <c r="WXL15" i="7" s="1"/>
  <c r="WXN15" i="7" s="1"/>
  <c r="WXP15" i="7" s="1"/>
  <c r="WXR15" i="7" s="1"/>
  <c r="WXT15" i="7" s="1"/>
  <c r="WXV15" i="7" s="1"/>
  <c r="WXX15" i="7" s="1"/>
  <c r="WXZ15" i="7" s="1"/>
  <c r="WYB15" i="7" s="1"/>
  <c r="WYD15" i="7" s="1"/>
  <c r="WYF15" i="7" s="1"/>
  <c r="WYH15" i="7" s="1"/>
  <c r="WYJ15" i="7" s="1"/>
  <c r="WYL15" i="7" s="1"/>
  <c r="WYN15" i="7" s="1"/>
  <c r="WYP15" i="7" s="1"/>
  <c r="WYR15" i="7" s="1"/>
  <c r="WYT15" i="7" s="1"/>
  <c r="WYV15" i="7" s="1"/>
  <c r="WYX15" i="7" s="1"/>
  <c r="WYZ15" i="7" s="1"/>
  <c r="WZB15" i="7" s="1"/>
  <c r="WZD15" i="7" s="1"/>
  <c r="WZF15" i="7" s="1"/>
  <c r="WZH15" i="7" s="1"/>
  <c r="WZJ15" i="7" s="1"/>
  <c r="WZL15" i="7" s="1"/>
  <c r="WZN15" i="7" s="1"/>
  <c r="WZP15" i="7" s="1"/>
  <c r="WZR15" i="7" s="1"/>
  <c r="WZT15" i="7" s="1"/>
  <c r="WZV15" i="7" s="1"/>
  <c r="WZX15" i="7" s="1"/>
  <c r="WZZ15" i="7" s="1"/>
  <c r="XAB15" i="7" s="1"/>
  <c r="XAD15" i="7" s="1"/>
  <c r="XAF15" i="7" s="1"/>
  <c r="XAH15" i="7" s="1"/>
  <c r="XAJ15" i="7" s="1"/>
  <c r="XAL15" i="7" s="1"/>
  <c r="XAN15" i="7" s="1"/>
  <c r="XAP15" i="7" s="1"/>
  <c r="XAR15" i="7" s="1"/>
  <c r="XAT15" i="7" s="1"/>
  <c r="XAV15" i="7" s="1"/>
  <c r="XAX15" i="7" s="1"/>
  <c r="XAZ15" i="7" s="1"/>
  <c r="XBB15" i="7" s="1"/>
  <c r="XBD15" i="7" s="1"/>
  <c r="XBF15" i="7" s="1"/>
  <c r="XBH15" i="7" s="1"/>
  <c r="XBJ15" i="7" s="1"/>
  <c r="XBL15" i="7" s="1"/>
  <c r="XBN15" i="7" s="1"/>
  <c r="XBP15" i="7" s="1"/>
  <c r="XBR15" i="7" s="1"/>
  <c r="XBT15" i="7" s="1"/>
  <c r="XBV15" i="7" s="1"/>
  <c r="XBX15" i="7" s="1"/>
  <c r="XBZ15" i="7" s="1"/>
  <c r="XCB15" i="7" s="1"/>
  <c r="XCD15" i="7" s="1"/>
  <c r="XCF15" i="7" s="1"/>
  <c r="XCH15" i="7" s="1"/>
  <c r="XCJ15" i="7" s="1"/>
  <c r="XCL15" i="7" s="1"/>
  <c r="XCN15" i="7" s="1"/>
  <c r="XCP15" i="7" s="1"/>
  <c r="XCR15" i="7" s="1"/>
  <c r="XCT15" i="7" s="1"/>
  <c r="XCV15" i="7" s="1"/>
  <c r="XCX15" i="7" s="1"/>
  <c r="XCZ15" i="7" s="1"/>
  <c r="XDB15" i="7" s="1"/>
  <c r="XDD15" i="7" s="1"/>
  <c r="XDF15" i="7" s="1"/>
  <c r="XDH15" i="7" s="1"/>
  <c r="XDJ15" i="7" s="1"/>
  <c r="XDL15" i="7" s="1"/>
  <c r="XDN15" i="7" s="1"/>
  <c r="XDP15" i="7" s="1"/>
  <c r="XDR15" i="7" s="1"/>
  <c r="XDT15" i="7" s="1"/>
  <c r="XDV15" i="7" s="1"/>
  <c r="XDX15" i="7" s="1"/>
  <c r="XDZ15" i="7" s="1"/>
  <c r="XEB15" i="7" s="1"/>
  <c r="XED15" i="7" s="1"/>
  <c r="XEF15" i="7" s="1"/>
  <c r="XEH15" i="7" s="1"/>
  <c r="XEJ15" i="7" s="1"/>
  <c r="XEL15" i="7" s="1"/>
  <c r="XEN15" i="7" s="1"/>
  <c r="XEP15" i="7" s="1"/>
  <c r="XER15" i="7" s="1"/>
  <c r="XET15" i="7" s="1"/>
  <c r="XEV15" i="7" s="1"/>
  <c r="XEX15" i="7" s="1"/>
  <c r="XEZ15" i="7" s="1"/>
  <c r="XFB15" i="7" s="1"/>
  <c r="XFD15" i="7" s="1"/>
  <c r="E15" i="7"/>
  <c r="G15" i="7" s="1"/>
  <c r="I15" i="7" s="1"/>
  <c r="K15" i="7" s="1"/>
  <c r="M15" i="7" s="1"/>
  <c r="O15" i="7" s="1"/>
  <c r="Q15" i="7" s="1"/>
  <c r="S15" i="7" s="1"/>
  <c r="U15" i="7" s="1"/>
  <c r="W15" i="7" s="1"/>
  <c r="Y15" i="7" s="1"/>
  <c r="AA15" i="7" s="1"/>
  <c r="AC15" i="7" s="1"/>
  <c r="AE15" i="7" s="1"/>
  <c r="AG15" i="7" s="1"/>
  <c r="AI15" i="7" s="1"/>
  <c r="AK15" i="7" s="1"/>
  <c r="AM15" i="7" s="1"/>
  <c r="AO15" i="7" s="1"/>
  <c r="AQ15" i="7" s="1"/>
  <c r="AS15" i="7" s="1"/>
  <c r="AU15" i="7" s="1"/>
  <c r="AW15" i="7" s="1"/>
  <c r="AY15" i="7" s="1"/>
  <c r="BA15" i="7" s="1"/>
  <c r="BC15" i="7" s="1"/>
  <c r="BE15" i="7" s="1"/>
  <c r="BG15" i="7" s="1"/>
  <c r="BI15" i="7" s="1"/>
  <c r="BK15" i="7" s="1"/>
  <c r="BM15" i="7" s="1"/>
  <c r="BO15" i="7" s="1"/>
  <c r="BQ15" i="7" s="1"/>
  <c r="BS15" i="7" s="1"/>
  <c r="BU15" i="7" s="1"/>
  <c r="BW15" i="7" s="1"/>
  <c r="BY15" i="7" s="1"/>
  <c r="CA15" i="7" s="1"/>
  <c r="CC15" i="7" s="1"/>
  <c r="CE15" i="7" s="1"/>
  <c r="CG15" i="7" s="1"/>
  <c r="CI15" i="7" s="1"/>
  <c r="CK15" i="7" s="1"/>
  <c r="CM15" i="7" s="1"/>
  <c r="CO15" i="7" s="1"/>
  <c r="CQ15" i="7" s="1"/>
  <c r="CS15" i="7" s="1"/>
  <c r="CU15" i="7" s="1"/>
  <c r="CW15" i="7" s="1"/>
  <c r="CY15" i="7" s="1"/>
  <c r="DA15" i="7" s="1"/>
  <c r="DC15" i="7" s="1"/>
  <c r="DE15" i="7" s="1"/>
  <c r="DG15" i="7" s="1"/>
  <c r="DI15" i="7" s="1"/>
  <c r="DK15" i="7" s="1"/>
  <c r="DM15" i="7" s="1"/>
  <c r="DO15" i="7" s="1"/>
  <c r="DQ15" i="7" s="1"/>
  <c r="DS15" i="7" s="1"/>
  <c r="DU15" i="7" s="1"/>
  <c r="DW15" i="7" s="1"/>
  <c r="DY15" i="7" s="1"/>
  <c r="EA15" i="7" s="1"/>
  <c r="EC15" i="7" s="1"/>
  <c r="EE15" i="7" s="1"/>
  <c r="EG15" i="7" s="1"/>
  <c r="EI15" i="7" s="1"/>
  <c r="EK15" i="7" s="1"/>
  <c r="EM15" i="7" s="1"/>
  <c r="EO15" i="7" s="1"/>
  <c r="EQ15" i="7" s="1"/>
  <c r="ES15" i="7" s="1"/>
  <c r="EU15" i="7" s="1"/>
  <c r="EW15" i="7" s="1"/>
  <c r="EY15" i="7" s="1"/>
  <c r="FA15" i="7" s="1"/>
  <c r="FC15" i="7" s="1"/>
  <c r="FE15" i="7" s="1"/>
  <c r="FG15" i="7" s="1"/>
  <c r="FI15" i="7" s="1"/>
  <c r="FK15" i="7" s="1"/>
  <c r="FM15" i="7" s="1"/>
  <c r="FO15" i="7" s="1"/>
  <c r="FQ15" i="7" s="1"/>
  <c r="FS15" i="7" s="1"/>
  <c r="FU15" i="7" s="1"/>
  <c r="FW15" i="7" s="1"/>
  <c r="FY15" i="7" s="1"/>
  <c r="GA15" i="7" s="1"/>
  <c r="GC15" i="7" s="1"/>
  <c r="GE15" i="7" s="1"/>
  <c r="GG15" i="7" s="1"/>
  <c r="GI15" i="7" s="1"/>
  <c r="GK15" i="7" s="1"/>
  <c r="GM15" i="7" s="1"/>
  <c r="GO15" i="7" s="1"/>
  <c r="GQ15" i="7" s="1"/>
  <c r="GS15" i="7" s="1"/>
  <c r="GU15" i="7" s="1"/>
  <c r="GW15" i="7" s="1"/>
  <c r="GY15" i="7" s="1"/>
  <c r="HA15" i="7" s="1"/>
  <c r="HC15" i="7" s="1"/>
  <c r="HE15" i="7" s="1"/>
  <c r="HG15" i="7" s="1"/>
  <c r="HI15" i="7" s="1"/>
  <c r="HK15" i="7" s="1"/>
  <c r="HM15" i="7" s="1"/>
  <c r="HO15" i="7" s="1"/>
  <c r="HQ15" i="7" s="1"/>
  <c r="HS15" i="7" s="1"/>
  <c r="HU15" i="7" s="1"/>
  <c r="HW15" i="7" s="1"/>
  <c r="HY15" i="7" s="1"/>
  <c r="IA15" i="7" s="1"/>
  <c r="IC15" i="7" s="1"/>
  <c r="IE15" i="7" s="1"/>
  <c r="IG15" i="7" s="1"/>
  <c r="II15" i="7" s="1"/>
  <c r="IK15" i="7" s="1"/>
  <c r="IM15" i="7" s="1"/>
  <c r="IO15" i="7" s="1"/>
  <c r="IQ15" i="7" s="1"/>
  <c r="IS15" i="7" s="1"/>
  <c r="IU15" i="7" s="1"/>
  <c r="IW15" i="7" s="1"/>
  <c r="IY15" i="7" s="1"/>
  <c r="JA15" i="7" s="1"/>
  <c r="JC15" i="7" s="1"/>
  <c r="JE15" i="7" s="1"/>
  <c r="JG15" i="7" s="1"/>
  <c r="JI15" i="7" s="1"/>
  <c r="JK15" i="7" s="1"/>
  <c r="JM15" i="7" s="1"/>
  <c r="JO15" i="7" s="1"/>
  <c r="JQ15" i="7" s="1"/>
  <c r="JS15" i="7" s="1"/>
  <c r="JU15" i="7" s="1"/>
  <c r="JW15" i="7" s="1"/>
  <c r="JY15" i="7" s="1"/>
  <c r="KA15" i="7" s="1"/>
  <c r="KC15" i="7" s="1"/>
  <c r="KE15" i="7" s="1"/>
  <c r="KG15" i="7" s="1"/>
  <c r="KI15" i="7" s="1"/>
  <c r="KK15" i="7" s="1"/>
  <c r="KM15" i="7" s="1"/>
  <c r="KO15" i="7" s="1"/>
  <c r="KQ15" i="7" s="1"/>
  <c r="KS15" i="7" s="1"/>
  <c r="KU15" i="7" s="1"/>
  <c r="KW15" i="7" s="1"/>
  <c r="KY15" i="7" s="1"/>
  <c r="LA15" i="7" s="1"/>
  <c r="LC15" i="7" s="1"/>
  <c r="LE15" i="7" s="1"/>
  <c r="LG15" i="7" s="1"/>
  <c r="LI15" i="7" s="1"/>
  <c r="LK15" i="7" s="1"/>
  <c r="LM15" i="7" s="1"/>
  <c r="LO15" i="7" s="1"/>
  <c r="LQ15" i="7" s="1"/>
  <c r="LS15" i="7" s="1"/>
  <c r="LU15" i="7" s="1"/>
  <c r="LW15" i="7" s="1"/>
  <c r="LY15" i="7" s="1"/>
  <c r="MA15" i="7" s="1"/>
  <c r="MC15" i="7" s="1"/>
  <c r="ME15" i="7" s="1"/>
  <c r="MG15" i="7" s="1"/>
  <c r="MI15" i="7" s="1"/>
  <c r="MK15" i="7" s="1"/>
  <c r="MM15" i="7" s="1"/>
  <c r="MO15" i="7" s="1"/>
  <c r="MQ15" i="7" s="1"/>
  <c r="MS15" i="7" s="1"/>
  <c r="MU15" i="7" s="1"/>
  <c r="MW15" i="7" s="1"/>
  <c r="MY15" i="7" s="1"/>
  <c r="NA15" i="7" s="1"/>
  <c r="NC15" i="7" s="1"/>
  <c r="NE15" i="7" s="1"/>
  <c r="NG15" i="7" s="1"/>
  <c r="NI15" i="7" s="1"/>
  <c r="NK15" i="7" s="1"/>
  <c r="NM15" i="7" s="1"/>
  <c r="NO15" i="7" s="1"/>
  <c r="NQ15" i="7" s="1"/>
  <c r="NS15" i="7" s="1"/>
  <c r="NU15" i="7" s="1"/>
  <c r="NW15" i="7" s="1"/>
  <c r="NY15" i="7" s="1"/>
  <c r="OA15" i="7" s="1"/>
  <c r="OC15" i="7" s="1"/>
  <c r="OE15" i="7" s="1"/>
  <c r="OG15" i="7" s="1"/>
  <c r="OI15" i="7" s="1"/>
  <c r="OK15" i="7" s="1"/>
  <c r="OM15" i="7" s="1"/>
  <c r="OO15" i="7" s="1"/>
  <c r="OQ15" i="7" s="1"/>
  <c r="OS15" i="7" s="1"/>
  <c r="OU15" i="7" s="1"/>
  <c r="OW15" i="7" s="1"/>
  <c r="OY15" i="7" s="1"/>
  <c r="PA15" i="7" s="1"/>
  <c r="PC15" i="7" s="1"/>
  <c r="PE15" i="7" s="1"/>
  <c r="PG15" i="7" s="1"/>
  <c r="PI15" i="7" s="1"/>
  <c r="PK15" i="7" s="1"/>
  <c r="PM15" i="7" s="1"/>
  <c r="PO15" i="7" s="1"/>
  <c r="PQ15" i="7" s="1"/>
  <c r="PS15" i="7" s="1"/>
  <c r="PU15" i="7" s="1"/>
  <c r="PW15" i="7" s="1"/>
  <c r="PY15" i="7" s="1"/>
  <c r="QA15" i="7" s="1"/>
  <c r="QC15" i="7" s="1"/>
  <c r="QE15" i="7" s="1"/>
  <c r="QG15" i="7" s="1"/>
  <c r="QI15" i="7" s="1"/>
  <c r="QK15" i="7" s="1"/>
  <c r="QM15" i="7" s="1"/>
  <c r="QO15" i="7" s="1"/>
  <c r="QQ15" i="7" s="1"/>
  <c r="QS15" i="7" s="1"/>
  <c r="QU15" i="7" s="1"/>
  <c r="QW15" i="7" s="1"/>
  <c r="QY15" i="7" s="1"/>
  <c r="RA15" i="7" s="1"/>
  <c r="RC15" i="7" s="1"/>
  <c r="RE15" i="7" s="1"/>
  <c r="RG15" i="7" s="1"/>
  <c r="RI15" i="7" s="1"/>
  <c r="RK15" i="7" s="1"/>
  <c r="RM15" i="7" s="1"/>
  <c r="RO15" i="7" s="1"/>
  <c r="RQ15" i="7" s="1"/>
  <c r="RS15" i="7" s="1"/>
  <c r="RU15" i="7" s="1"/>
  <c r="RW15" i="7" s="1"/>
  <c r="RY15" i="7" s="1"/>
  <c r="SA15" i="7" s="1"/>
  <c r="SC15" i="7" s="1"/>
  <c r="SE15" i="7" s="1"/>
  <c r="SG15" i="7" s="1"/>
  <c r="SI15" i="7" s="1"/>
  <c r="SK15" i="7" s="1"/>
  <c r="SM15" i="7" s="1"/>
  <c r="SO15" i="7" s="1"/>
  <c r="SQ15" i="7" s="1"/>
  <c r="SS15" i="7" s="1"/>
  <c r="SU15" i="7" s="1"/>
  <c r="SW15" i="7" s="1"/>
  <c r="SY15" i="7" s="1"/>
  <c r="TA15" i="7" s="1"/>
  <c r="TC15" i="7" s="1"/>
  <c r="TE15" i="7" s="1"/>
  <c r="TG15" i="7" s="1"/>
  <c r="TI15" i="7" s="1"/>
  <c r="TK15" i="7" s="1"/>
  <c r="TM15" i="7" s="1"/>
  <c r="TO15" i="7" s="1"/>
  <c r="TQ15" i="7" s="1"/>
  <c r="TS15" i="7" s="1"/>
  <c r="TU15" i="7" s="1"/>
  <c r="TW15" i="7" s="1"/>
  <c r="TY15" i="7" s="1"/>
  <c r="UA15" i="7" s="1"/>
  <c r="UC15" i="7" s="1"/>
  <c r="UE15" i="7" s="1"/>
  <c r="UG15" i="7" s="1"/>
  <c r="UI15" i="7" s="1"/>
  <c r="UK15" i="7" s="1"/>
  <c r="UM15" i="7" s="1"/>
  <c r="UO15" i="7" s="1"/>
  <c r="UQ15" i="7" s="1"/>
  <c r="US15" i="7" s="1"/>
  <c r="UU15" i="7" s="1"/>
  <c r="UW15" i="7" s="1"/>
  <c r="UY15" i="7" s="1"/>
  <c r="VA15" i="7" s="1"/>
  <c r="VC15" i="7" s="1"/>
  <c r="VE15" i="7" s="1"/>
  <c r="VG15" i="7" s="1"/>
  <c r="VI15" i="7" s="1"/>
  <c r="VK15" i="7" s="1"/>
  <c r="VM15" i="7" s="1"/>
  <c r="VO15" i="7" s="1"/>
  <c r="VQ15" i="7" s="1"/>
  <c r="VS15" i="7" s="1"/>
  <c r="VU15" i="7" s="1"/>
  <c r="VW15" i="7" s="1"/>
  <c r="VY15" i="7" s="1"/>
  <c r="WA15" i="7" s="1"/>
  <c r="WC15" i="7" s="1"/>
  <c r="WE15" i="7" s="1"/>
  <c r="WG15" i="7" s="1"/>
  <c r="WI15" i="7" s="1"/>
  <c r="WK15" i="7" s="1"/>
  <c r="WM15" i="7" s="1"/>
  <c r="WO15" i="7" s="1"/>
  <c r="WQ15" i="7" s="1"/>
  <c r="WS15" i="7" s="1"/>
  <c r="WU15" i="7" s="1"/>
  <c r="WW15" i="7" s="1"/>
  <c r="WY15" i="7" s="1"/>
  <c r="XA15" i="7" s="1"/>
  <c r="XC15" i="7" s="1"/>
  <c r="XE15" i="7" s="1"/>
  <c r="XG15" i="7" s="1"/>
  <c r="XI15" i="7" s="1"/>
  <c r="XK15" i="7" s="1"/>
  <c r="XM15" i="7" s="1"/>
  <c r="XO15" i="7" s="1"/>
  <c r="XQ15" i="7" s="1"/>
  <c r="XS15" i="7" s="1"/>
  <c r="XU15" i="7" s="1"/>
  <c r="XW15" i="7" s="1"/>
  <c r="XY15" i="7" s="1"/>
  <c r="YA15" i="7" s="1"/>
  <c r="YC15" i="7" s="1"/>
  <c r="YE15" i="7" s="1"/>
  <c r="YG15" i="7" s="1"/>
  <c r="YI15" i="7" s="1"/>
  <c r="YK15" i="7" s="1"/>
  <c r="YM15" i="7" s="1"/>
  <c r="YO15" i="7" s="1"/>
  <c r="YQ15" i="7" s="1"/>
  <c r="YS15" i="7" s="1"/>
  <c r="YU15" i="7" s="1"/>
  <c r="YW15" i="7" s="1"/>
  <c r="YY15" i="7" s="1"/>
  <c r="ZA15" i="7" s="1"/>
  <c r="ZC15" i="7" s="1"/>
  <c r="ZE15" i="7" s="1"/>
  <c r="ZG15" i="7" s="1"/>
  <c r="ZI15" i="7" s="1"/>
  <c r="ZK15" i="7" s="1"/>
  <c r="ZM15" i="7" s="1"/>
  <c r="ZO15" i="7" s="1"/>
  <c r="ZQ15" i="7" s="1"/>
  <c r="ZS15" i="7" s="1"/>
  <c r="ZU15" i="7" s="1"/>
  <c r="ZW15" i="7" s="1"/>
  <c r="ZY15" i="7" s="1"/>
  <c r="AAA15" i="7" s="1"/>
  <c r="AAC15" i="7" s="1"/>
  <c r="AAE15" i="7" s="1"/>
  <c r="AAG15" i="7" s="1"/>
  <c r="AAI15" i="7" s="1"/>
  <c r="AAK15" i="7" s="1"/>
  <c r="AAM15" i="7" s="1"/>
  <c r="AAO15" i="7" s="1"/>
  <c r="AAQ15" i="7" s="1"/>
  <c r="AAS15" i="7" s="1"/>
  <c r="AAU15" i="7" s="1"/>
  <c r="AAW15" i="7" s="1"/>
  <c r="AAY15" i="7" s="1"/>
  <c r="ABA15" i="7" s="1"/>
  <c r="ABC15" i="7" s="1"/>
  <c r="ABE15" i="7" s="1"/>
  <c r="ABG15" i="7" s="1"/>
  <c r="ABI15" i="7" s="1"/>
  <c r="ABK15" i="7" s="1"/>
  <c r="ABM15" i="7" s="1"/>
  <c r="ABO15" i="7" s="1"/>
  <c r="ABQ15" i="7" s="1"/>
  <c r="ABS15" i="7" s="1"/>
  <c r="ABU15" i="7" s="1"/>
  <c r="ABW15" i="7" s="1"/>
  <c r="ABY15" i="7" s="1"/>
  <c r="ACA15" i="7" s="1"/>
  <c r="ACC15" i="7" s="1"/>
  <c r="ACE15" i="7" s="1"/>
  <c r="ACG15" i="7" s="1"/>
  <c r="ACI15" i="7" s="1"/>
  <c r="ACK15" i="7" s="1"/>
  <c r="ACM15" i="7" s="1"/>
  <c r="ACO15" i="7" s="1"/>
  <c r="ACQ15" i="7" s="1"/>
  <c r="ACS15" i="7" s="1"/>
  <c r="ACU15" i="7" s="1"/>
  <c r="ACW15" i="7" s="1"/>
  <c r="ACY15" i="7" s="1"/>
  <c r="ADA15" i="7" s="1"/>
  <c r="ADC15" i="7" s="1"/>
  <c r="ADE15" i="7" s="1"/>
  <c r="ADG15" i="7" s="1"/>
  <c r="ADI15" i="7" s="1"/>
  <c r="ADK15" i="7" s="1"/>
  <c r="ADM15" i="7" s="1"/>
  <c r="ADO15" i="7" s="1"/>
  <c r="ADQ15" i="7" s="1"/>
  <c r="ADS15" i="7" s="1"/>
  <c r="ADU15" i="7" s="1"/>
  <c r="ADW15" i="7" s="1"/>
  <c r="ADY15" i="7" s="1"/>
  <c r="AEA15" i="7" s="1"/>
  <c r="AEC15" i="7" s="1"/>
  <c r="AEE15" i="7" s="1"/>
  <c r="AEG15" i="7" s="1"/>
  <c r="AEI15" i="7" s="1"/>
  <c r="AEK15" i="7" s="1"/>
  <c r="AEM15" i="7" s="1"/>
  <c r="AEO15" i="7" s="1"/>
  <c r="AEQ15" i="7" s="1"/>
  <c r="AES15" i="7" s="1"/>
  <c r="AEU15" i="7" s="1"/>
  <c r="AEW15" i="7" s="1"/>
  <c r="AEY15" i="7" s="1"/>
  <c r="AFA15" i="7" s="1"/>
  <c r="AFC15" i="7" s="1"/>
  <c r="AFE15" i="7" s="1"/>
  <c r="AFG15" i="7" s="1"/>
  <c r="AFI15" i="7" s="1"/>
  <c r="AFK15" i="7" s="1"/>
  <c r="AFM15" i="7" s="1"/>
  <c r="AFO15" i="7" s="1"/>
  <c r="AFQ15" i="7" s="1"/>
  <c r="AFS15" i="7" s="1"/>
  <c r="AFU15" i="7" s="1"/>
  <c r="AFW15" i="7" s="1"/>
  <c r="AFY15" i="7" s="1"/>
  <c r="AGA15" i="7" s="1"/>
  <c r="AGC15" i="7" s="1"/>
  <c r="AGE15" i="7" s="1"/>
  <c r="AGG15" i="7" s="1"/>
  <c r="AGI15" i="7" s="1"/>
  <c r="AGK15" i="7" s="1"/>
  <c r="AGM15" i="7" s="1"/>
  <c r="AGO15" i="7" s="1"/>
  <c r="AGQ15" i="7" s="1"/>
  <c r="AGS15" i="7" s="1"/>
  <c r="AGU15" i="7" s="1"/>
  <c r="AGW15" i="7" s="1"/>
  <c r="AGY15" i="7" s="1"/>
  <c r="AHA15" i="7" s="1"/>
  <c r="AHC15" i="7" s="1"/>
  <c r="AHE15" i="7" s="1"/>
  <c r="AHG15" i="7" s="1"/>
  <c r="AHI15" i="7" s="1"/>
  <c r="AHK15" i="7" s="1"/>
  <c r="AHM15" i="7" s="1"/>
  <c r="AHO15" i="7" s="1"/>
  <c r="AHQ15" i="7" s="1"/>
  <c r="AHS15" i="7" s="1"/>
  <c r="AHU15" i="7" s="1"/>
  <c r="AHW15" i="7" s="1"/>
  <c r="AHY15" i="7" s="1"/>
  <c r="AIA15" i="7" s="1"/>
  <c r="AIC15" i="7" s="1"/>
  <c r="AIE15" i="7" s="1"/>
  <c r="AIG15" i="7" s="1"/>
  <c r="AII15" i="7" s="1"/>
  <c r="AIK15" i="7" s="1"/>
  <c r="AIM15" i="7" s="1"/>
  <c r="AIO15" i="7" s="1"/>
  <c r="AIQ15" i="7" s="1"/>
  <c r="AIS15" i="7" s="1"/>
  <c r="AIU15" i="7" s="1"/>
  <c r="AIW15" i="7" s="1"/>
  <c r="AIY15" i="7" s="1"/>
  <c r="AJA15" i="7" s="1"/>
  <c r="AJC15" i="7" s="1"/>
  <c r="AJE15" i="7" s="1"/>
  <c r="AJG15" i="7" s="1"/>
  <c r="AJI15" i="7" s="1"/>
  <c r="AJK15" i="7" s="1"/>
  <c r="AJM15" i="7" s="1"/>
  <c r="AJO15" i="7" s="1"/>
  <c r="AJQ15" i="7" s="1"/>
  <c r="AJS15" i="7" s="1"/>
  <c r="AJU15" i="7" s="1"/>
  <c r="AJW15" i="7" s="1"/>
  <c r="AJY15" i="7" s="1"/>
  <c r="AKA15" i="7" s="1"/>
  <c r="AKC15" i="7" s="1"/>
  <c r="AKE15" i="7" s="1"/>
  <c r="AKG15" i="7" s="1"/>
  <c r="AKI15" i="7" s="1"/>
  <c r="AKK15" i="7" s="1"/>
  <c r="AKM15" i="7" s="1"/>
  <c r="AKO15" i="7" s="1"/>
  <c r="AKQ15" i="7" s="1"/>
  <c r="AKS15" i="7" s="1"/>
  <c r="AKU15" i="7" s="1"/>
  <c r="AKW15" i="7" s="1"/>
  <c r="AKY15" i="7" s="1"/>
  <c r="ALA15" i="7" s="1"/>
  <c r="ALC15" i="7" s="1"/>
  <c r="ALE15" i="7" s="1"/>
  <c r="ALG15" i="7" s="1"/>
  <c r="ALI15" i="7" s="1"/>
  <c r="ALK15" i="7" s="1"/>
  <c r="ALM15" i="7" s="1"/>
  <c r="ALO15" i="7" s="1"/>
  <c r="ALQ15" i="7" s="1"/>
  <c r="ALS15" i="7" s="1"/>
  <c r="ALU15" i="7" s="1"/>
  <c r="ALW15" i="7" s="1"/>
  <c r="ALY15" i="7" s="1"/>
  <c r="AMA15" i="7" s="1"/>
  <c r="AMC15" i="7" s="1"/>
  <c r="AME15" i="7" s="1"/>
  <c r="AMG15" i="7" s="1"/>
  <c r="AMI15" i="7" s="1"/>
  <c r="AMK15" i="7" s="1"/>
  <c r="AMM15" i="7" s="1"/>
  <c r="AMO15" i="7" s="1"/>
  <c r="AMQ15" i="7" s="1"/>
  <c r="AMS15" i="7" s="1"/>
  <c r="AMU15" i="7" s="1"/>
  <c r="AMW15" i="7" s="1"/>
  <c r="AMY15" i="7" s="1"/>
  <c r="ANA15" i="7" s="1"/>
  <c r="ANC15" i="7" s="1"/>
  <c r="ANE15" i="7" s="1"/>
  <c r="ANG15" i="7" s="1"/>
  <c r="ANI15" i="7" s="1"/>
  <c r="ANK15" i="7" s="1"/>
  <c r="ANM15" i="7" s="1"/>
  <c r="ANO15" i="7" s="1"/>
  <c r="ANQ15" i="7" s="1"/>
  <c r="ANS15" i="7" s="1"/>
  <c r="ANU15" i="7" s="1"/>
  <c r="ANW15" i="7" s="1"/>
  <c r="ANY15" i="7" s="1"/>
  <c r="AOA15" i="7" s="1"/>
  <c r="AOC15" i="7" s="1"/>
  <c r="AOE15" i="7" s="1"/>
  <c r="AOG15" i="7" s="1"/>
  <c r="AOI15" i="7" s="1"/>
  <c r="AOK15" i="7" s="1"/>
  <c r="AOM15" i="7" s="1"/>
  <c r="AOO15" i="7" s="1"/>
  <c r="AOQ15" i="7" s="1"/>
  <c r="AOS15" i="7" s="1"/>
  <c r="AOU15" i="7" s="1"/>
  <c r="AOW15" i="7" s="1"/>
  <c r="AOY15" i="7" s="1"/>
  <c r="APA15" i="7" s="1"/>
  <c r="APC15" i="7" s="1"/>
  <c r="APE15" i="7" s="1"/>
  <c r="APG15" i="7" s="1"/>
  <c r="API15" i="7" s="1"/>
  <c r="APK15" i="7" s="1"/>
  <c r="APM15" i="7" s="1"/>
  <c r="APO15" i="7" s="1"/>
  <c r="APQ15" i="7" s="1"/>
  <c r="APS15" i="7" s="1"/>
  <c r="APU15" i="7" s="1"/>
  <c r="APW15" i="7" s="1"/>
  <c r="APY15" i="7" s="1"/>
  <c r="AQA15" i="7" s="1"/>
  <c r="AQC15" i="7" s="1"/>
  <c r="AQE15" i="7" s="1"/>
  <c r="AQG15" i="7" s="1"/>
  <c r="AQI15" i="7" s="1"/>
  <c r="AQK15" i="7" s="1"/>
  <c r="AQM15" i="7" s="1"/>
  <c r="AQO15" i="7" s="1"/>
  <c r="AQQ15" i="7" s="1"/>
  <c r="AQS15" i="7" s="1"/>
  <c r="AQU15" i="7" s="1"/>
  <c r="AQW15" i="7" s="1"/>
  <c r="AQY15" i="7" s="1"/>
  <c r="ARA15" i="7" s="1"/>
  <c r="ARC15" i="7" s="1"/>
  <c r="ARE15" i="7" s="1"/>
  <c r="ARG15" i="7" s="1"/>
  <c r="ARI15" i="7" s="1"/>
  <c r="ARK15" i="7" s="1"/>
  <c r="ARM15" i="7" s="1"/>
  <c r="ARO15" i="7" s="1"/>
  <c r="ARQ15" i="7" s="1"/>
  <c r="ARS15" i="7" s="1"/>
  <c r="ARU15" i="7" s="1"/>
  <c r="ARW15" i="7" s="1"/>
  <c r="ARY15" i="7" s="1"/>
  <c r="ASA15" i="7" s="1"/>
  <c r="ASC15" i="7" s="1"/>
  <c r="ASE15" i="7" s="1"/>
  <c r="ASG15" i="7" s="1"/>
  <c r="ASI15" i="7" s="1"/>
  <c r="ASK15" i="7" s="1"/>
  <c r="ASM15" i="7" s="1"/>
  <c r="ASO15" i="7" s="1"/>
  <c r="ASQ15" i="7" s="1"/>
  <c r="ASS15" i="7" s="1"/>
  <c r="ASU15" i="7" s="1"/>
  <c r="ASW15" i="7" s="1"/>
  <c r="ASY15" i="7" s="1"/>
  <c r="ATA15" i="7" s="1"/>
  <c r="ATC15" i="7" s="1"/>
  <c r="ATE15" i="7" s="1"/>
  <c r="ATG15" i="7" s="1"/>
  <c r="ATI15" i="7" s="1"/>
  <c r="ATK15" i="7" s="1"/>
  <c r="ATM15" i="7" s="1"/>
  <c r="ATO15" i="7" s="1"/>
  <c r="ATQ15" i="7" s="1"/>
  <c r="ATS15" i="7" s="1"/>
  <c r="ATU15" i="7" s="1"/>
  <c r="ATW15" i="7" s="1"/>
  <c r="ATY15" i="7" s="1"/>
  <c r="AUA15" i="7" s="1"/>
  <c r="AUC15" i="7" s="1"/>
  <c r="AUE15" i="7" s="1"/>
  <c r="AUG15" i="7" s="1"/>
  <c r="AUI15" i="7" s="1"/>
  <c r="AUK15" i="7" s="1"/>
  <c r="AUM15" i="7" s="1"/>
  <c r="AUO15" i="7" s="1"/>
  <c r="AUQ15" i="7" s="1"/>
  <c r="AUS15" i="7" s="1"/>
  <c r="AUU15" i="7" s="1"/>
  <c r="AUW15" i="7" s="1"/>
  <c r="AUY15" i="7" s="1"/>
  <c r="AVA15" i="7" s="1"/>
  <c r="AVC15" i="7" s="1"/>
  <c r="AVE15" i="7" s="1"/>
  <c r="AVG15" i="7" s="1"/>
  <c r="AVI15" i="7" s="1"/>
  <c r="AVK15" i="7" s="1"/>
  <c r="AVM15" i="7" s="1"/>
  <c r="AVO15" i="7" s="1"/>
  <c r="AVQ15" i="7" s="1"/>
  <c r="AVS15" i="7" s="1"/>
  <c r="AVU15" i="7" s="1"/>
  <c r="AVW15" i="7" s="1"/>
  <c r="AVY15" i="7" s="1"/>
  <c r="AWA15" i="7" s="1"/>
  <c r="AWC15" i="7" s="1"/>
  <c r="AWE15" i="7" s="1"/>
  <c r="AWG15" i="7" s="1"/>
  <c r="AWI15" i="7" s="1"/>
  <c r="AWK15" i="7" s="1"/>
  <c r="AWM15" i="7" s="1"/>
  <c r="AWO15" i="7" s="1"/>
  <c r="AWQ15" i="7" s="1"/>
  <c r="AWS15" i="7" s="1"/>
  <c r="AWU15" i="7" s="1"/>
  <c r="AWW15" i="7" s="1"/>
  <c r="AWY15" i="7" s="1"/>
  <c r="AXA15" i="7" s="1"/>
  <c r="AXC15" i="7" s="1"/>
  <c r="AXE15" i="7" s="1"/>
  <c r="AXG15" i="7" s="1"/>
  <c r="AXI15" i="7" s="1"/>
  <c r="AXK15" i="7" s="1"/>
  <c r="AXM15" i="7" s="1"/>
  <c r="AXO15" i="7" s="1"/>
  <c r="AXQ15" i="7" s="1"/>
  <c r="AXS15" i="7" s="1"/>
  <c r="AXU15" i="7" s="1"/>
  <c r="AXW15" i="7" s="1"/>
  <c r="AXY15" i="7" s="1"/>
  <c r="AYA15" i="7" s="1"/>
  <c r="AYC15" i="7" s="1"/>
  <c r="AYE15" i="7" s="1"/>
  <c r="AYG15" i="7" s="1"/>
  <c r="AYI15" i="7" s="1"/>
  <c r="AYK15" i="7" s="1"/>
  <c r="AYM15" i="7" s="1"/>
  <c r="AYO15" i="7" s="1"/>
  <c r="AYQ15" i="7" s="1"/>
  <c r="AYS15" i="7" s="1"/>
  <c r="AYU15" i="7" s="1"/>
  <c r="AYW15" i="7" s="1"/>
  <c r="AYY15" i="7" s="1"/>
  <c r="AZA15" i="7" s="1"/>
  <c r="AZC15" i="7" s="1"/>
  <c r="AZE15" i="7" s="1"/>
  <c r="AZG15" i="7" s="1"/>
  <c r="AZI15" i="7" s="1"/>
  <c r="AZK15" i="7" s="1"/>
  <c r="AZM15" i="7" s="1"/>
  <c r="AZO15" i="7" s="1"/>
  <c r="AZQ15" i="7" s="1"/>
  <c r="AZS15" i="7" s="1"/>
  <c r="AZU15" i="7" s="1"/>
  <c r="AZW15" i="7" s="1"/>
  <c r="AZY15" i="7" s="1"/>
  <c r="BAA15" i="7" s="1"/>
  <c r="BAC15" i="7" s="1"/>
  <c r="BAE15" i="7" s="1"/>
  <c r="BAG15" i="7" s="1"/>
  <c r="BAI15" i="7" s="1"/>
  <c r="BAK15" i="7" s="1"/>
  <c r="BAM15" i="7" s="1"/>
  <c r="BAO15" i="7" s="1"/>
  <c r="BAQ15" i="7" s="1"/>
  <c r="BAS15" i="7" s="1"/>
  <c r="BAU15" i="7" s="1"/>
  <c r="BAW15" i="7" s="1"/>
  <c r="BAY15" i="7" s="1"/>
  <c r="BBA15" i="7" s="1"/>
  <c r="BBC15" i="7" s="1"/>
  <c r="BBE15" i="7" s="1"/>
  <c r="BBG15" i="7" s="1"/>
  <c r="BBI15" i="7" s="1"/>
  <c r="BBK15" i="7" s="1"/>
  <c r="BBM15" i="7" s="1"/>
  <c r="BBO15" i="7" s="1"/>
  <c r="BBQ15" i="7" s="1"/>
  <c r="BBS15" i="7" s="1"/>
  <c r="BBU15" i="7" s="1"/>
  <c r="BBW15" i="7" s="1"/>
  <c r="BBY15" i="7" s="1"/>
  <c r="BCA15" i="7" s="1"/>
  <c r="BCC15" i="7" s="1"/>
  <c r="BCE15" i="7" s="1"/>
  <c r="BCG15" i="7" s="1"/>
  <c r="BCI15" i="7" s="1"/>
  <c r="BCK15" i="7" s="1"/>
  <c r="BCM15" i="7" s="1"/>
  <c r="BCO15" i="7" s="1"/>
  <c r="BCQ15" i="7" s="1"/>
  <c r="BCS15" i="7" s="1"/>
  <c r="BCU15" i="7" s="1"/>
  <c r="BCW15" i="7" s="1"/>
  <c r="BCY15" i="7" s="1"/>
  <c r="BDA15" i="7" s="1"/>
  <c r="BDC15" i="7" s="1"/>
  <c r="BDE15" i="7" s="1"/>
  <c r="BDG15" i="7" s="1"/>
  <c r="BDI15" i="7" s="1"/>
  <c r="BDK15" i="7" s="1"/>
  <c r="BDM15" i="7" s="1"/>
  <c r="BDO15" i="7" s="1"/>
  <c r="BDQ15" i="7" s="1"/>
  <c r="BDS15" i="7" s="1"/>
  <c r="BDU15" i="7" s="1"/>
  <c r="BDW15" i="7" s="1"/>
  <c r="BDY15" i="7" s="1"/>
  <c r="BEA15" i="7" s="1"/>
  <c r="BEC15" i="7" s="1"/>
  <c r="BEE15" i="7" s="1"/>
  <c r="BEG15" i="7" s="1"/>
  <c r="BEI15" i="7" s="1"/>
  <c r="BEK15" i="7" s="1"/>
  <c r="BEM15" i="7" s="1"/>
  <c r="BEO15" i="7" s="1"/>
  <c r="BEQ15" i="7" s="1"/>
  <c r="BES15" i="7" s="1"/>
  <c r="BEU15" i="7" s="1"/>
  <c r="BEW15" i="7" s="1"/>
  <c r="BEY15" i="7" s="1"/>
  <c r="BFA15" i="7" s="1"/>
  <c r="BFC15" i="7" s="1"/>
  <c r="BFE15" i="7" s="1"/>
  <c r="BFG15" i="7" s="1"/>
  <c r="BFI15" i="7" s="1"/>
  <c r="BFK15" i="7" s="1"/>
  <c r="BFM15" i="7" s="1"/>
  <c r="BFO15" i="7" s="1"/>
  <c r="BFQ15" i="7" s="1"/>
  <c r="BFS15" i="7" s="1"/>
  <c r="BFU15" i="7" s="1"/>
  <c r="BFW15" i="7" s="1"/>
  <c r="BFY15" i="7" s="1"/>
  <c r="BGA15" i="7" s="1"/>
  <c r="BGC15" i="7" s="1"/>
  <c r="BGE15" i="7" s="1"/>
  <c r="BGG15" i="7" s="1"/>
  <c r="BGI15" i="7" s="1"/>
  <c r="BGK15" i="7" s="1"/>
  <c r="BGM15" i="7" s="1"/>
  <c r="BGO15" i="7" s="1"/>
  <c r="BGQ15" i="7" s="1"/>
  <c r="BGS15" i="7" s="1"/>
  <c r="BGU15" i="7" s="1"/>
  <c r="BGW15" i="7" s="1"/>
  <c r="BGY15" i="7" s="1"/>
  <c r="BHA15" i="7" s="1"/>
  <c r="BHC15" i="7" s="1"/>
  <c r="BHE15" i="7" s="1"/>
  <c r="BHG15" i="7" s="1"/>
  <c r="BHI15" i="7" s="1"/>
  <c r="BHK15" i="7" s="1"/>
  <c r="BHM15" i="7" s="1"/>
  <c r="BHO15" i="7" s="1"/>
  <c r="BHQ15" i="7" s="1"/>
  <c r="BHS15" i="7" s="1"/>
  <c r="BHU15" i="7" s="1"/>
  <c r="BHW15" i="7" s="1"/>
  <c r="BHY15" i="7" s="1"/>
  <c r="BIA15" i="7" s="1"/>
  <c r="BIC15" i="7" s="1"/>
  <c r="BIE15" i="7" s="1"/>
  <c r="BIG15" i="7" s="1"/>
  <c r="BII15" i="7" s="1"/>
  <c r="BIK15" i="7" s="1"/>
  <c r="BIM15" i="7" s="1"/>
  <c r="BIO15" i="7" s="1"/>
  <c r="BIQ15" i="7" s="1"/>
  <c r="BIS15" i="7" s="1"/>
  <c r="BIU15" i="7" s="1"/>
  <c r="BIW15" i="7" s="1"/>
  <c r="BIY15" i="7" s="1"/>
  <c r="BJA15" i="7" s="1"/>
  <c r="BJC15" i="7" s="1"/>
  <c r="BJE15" i="7" s="1"/>
  <c r="BJG15" i="7" s="1"/>
  <c r="BJI15" i="7" s="1"/>
  <c r="BJK15" i="7" s="1"/>
  <c r="BJM15" i="7" s="1"/>
  <c r="BJO15" i="7" s="1"/>
  <c r="BJQ15" i="7" s="1"/>
  <c r="BJS15" i="7" s="1"/>
  <c r="BJU15" i="7" s="1"/>
  <c r="BJW15" i="7" s="1"/>
  <c r="BJY15" i="7" s="1"/>
  <c r="BKA15" i="7" s="1"/>
  <c r="BKC15" i="7" s="1"/>
  <c r="BKE15" i="7" s="1"/>
  <c r="BKG15" i="7" s="1"/>
  <c r="BKI15" i="7" s="1"/>
  <c r="BKK15" i="7" s="1"/>
  <c r="BKM15" i="7" s="1"/>
  <c r="BKO15" i="7" s="1"/>
  <c r="BKQ15" i="7" s="1"/>
  <c r="BKS15" i="7" s="1"/>
  <c r="BKU15" i="7" s="1"/>
  <c r="BKW15" i="7" s="1"/>
  <c r="BKY15" i="7" s="1"/>
  <c r="BLA15" i="7" s="1"/>
  <c r="BLC15" i="7" s="1"/>
  <c r="BLE15" i="7" s="1"/>
  <c r="BLG15" i="7" s="1"/>
  <c r="BLI15" i="7" s="1"/>
  <c r="BLK15" i="7" s="1"/>
  <c r="BLM15" i="7" s="1"/>
  <c r="BLO15" i="7" s="1"/>
  <c r="BLQ15" i="7" s="1"/>
  <c r="BLS15" i="7" s="1"/>
  <c r="BLU15" i="7" s="1"/>
  <c r="BLW15" i="7" s="1"/>
  <c r="BLY15" i="7" s="1"/>
  <c r="BMA15" i="7" s="1"/>
  <c r="BMC15" i="7" s="1"/>
  <c r="BME15" i="7" s="1"/>
  <c r="BMG15" i="7" s="1"/>
  <c r="BMI15" i="7" s="1"/>
  <c r="BMK15" i="7" s="1"/>
  <c r="BMM15" i="7" s="1"/>
  <c r="BMO15" i="7" s="1"/>
  <c r="BMQ15" i="7" s="1"/>
  <c r="BMS15" i="7" s="1"/>
  <c r="BMU15" i="7" s="1"/>
  <c r="BMW15" i="7" s="1"/>
  <c r="BMY15" i="7" s="1"/>
  <c r="BNA15" i="7" s="1"/>
  <c r="BNC15" i="7" s="1"/>
  <c r="BNE15" i="7" s="1"/>
  <c r="BNG15" i="7" s="1"/>
  <c r="BNI15" i="7" s="1"/>
  <c r="BNK15" i="7" s="1"/>
  <c r="BNM15" i="7" s="1"/>
  <c r="BNO15" i="7" s="1"/>
  <c r="BNQ15" i="7" s="1"/>
  <c r="BNS15" i="7" s="1"/>
  <c r="BNU15" i="7" s="1"/>
  <c r="BNW15" i="7" s="1"/>
  <c r="BNY15" i="7" s="1"/>
  <c r="BOA15" i="7" s="1"/>
  <c r="BOC15" i="7" s="1"/>
  <c r="BOE15" i="7" s="1"/>
  <c r="BOG15" i="7" s="1"/>
  <c r="BOI15" i="7" s="1"/>
  <c r="BOK15" i="7" s="1"/>
  <c r="BOM15" i="7" s="1"/>
  <c r="BOO15" i="7" s="1"/>
  <c r="BOQ15" i="7" s="1"/>
  <c r="BOS15" i="7" s="1"/>
  <c r="BOU15" i="7" s="1"/>
  <c r="BOW15" i="7" s="1"/>
  <c r="BOY15" i="7" s="1"/>
  <c r="BPA15" i="7" s="1"/>
  <c r="BPC15" i="7" s="1"/>
  <c r="BPE15" i="7" s="1"/>
  <c r="BPG15" i="7" s="1"/>
  <c r="BPI15" i="7" s="1"/>
  <c r="BPK15" i="7" s="1"/>
  <c r="BPM15" i="7" s="1"/>
  <c r="BPO15" i="7" s="1"/>
  <c r="BPQ15" i="7" s="1"/>
  <c r="BPS15" i="7" s="1"/>
  <c r="BPU15" i="7" s="1"/>
  <c r="BPW15" i="7" s="1"/>
  <c r="BPY15" i="7" s="1"/>
  <c r="BQA15" i="7" s="1"/>
  <c r="BQC15" i="7" s="1"/>
  <c r="BQE15" i="7" s="1"/>
  <c r="BQG15" i="7" s="1"/>
  <c r="BQI15" i="7" s="1"/>
  <c r="BQK15" i="7" s="1"/>
  <c r="BQM15" i="7" s="1"/>
  <c r="BQO15" i="7" s="1"/>
  <c r="BQQ15" i="7" s="1"/>
  <c r="BQS15" i="7" s="1"/>
  <c r="BQU15" i="7" s="1"/>
  <c r="BQW15" i="7" s="1"/>
  <c r="BQY15" i="7" s="1"/>
  <c r="BRA15" i="7" s="1"/>
  <c r="BRC15" i="7" s="1"/>
  <c r="BRE15" i="7" s="1"/>
  <c r="BRG15" i="7" s="1"/>
  <c r="BRI15" i="7" s="1"/>
  <c r="BRK15" i="7" s="1"/>
  <c r="BRM15" i="7" s="1"/>
  <c r="BRO15" i="7" s="1"/>
  <c r="BRQ15" i="7" s="1"/>
  <c r="BRS15" i="7" s="1"/>
  <c r="BRU15" i="7" s="1"/>
  <c r="BRW15" i="7" s="1"/>
  <c r="BRY15" i="7" s="1"/>
  <c r="BSA15" i="7" s="1"/>
  <c r="BSC15" i="7" s="1"/>
  <c r="BSE15" i="7" s="1"/>
  <c r="BSG15" i="7" s="1"/>
  <c r="BSI15" i="7" s="1"/>
  <c r="BSK15" i="7" s="1"/>
  <c r="BSM15" i="7" s="1"/>
  <c r="BSO15" i="7" s="1"/>
  <c r="BSQ15" i="7" s="1"/>
  <c r="BSS15" i="7" s="1"/>
  <c r="BSU15" i="7" s="1"/>
  <c r="BSW15" i="7" s="1"/>
  <c r="BSY15" i="7" s="1"/>
  <c r="BTA15" i="7" s="1"/>
  <c r="BTC15" i="7" s="1"/>
  <c r="BTE15" i="7" s="1"/>
  <c r="BTG15" i="7" s="1"/>
  <c r="BTI15" i="7" s="1"/>
  <c r="BTK15" i="7" s="1"/>
  <c r="BTM15" i="7" s="1"/>
  <c r="BTO15" i="7" s="1"/>
  <c r="BTQ15" i="7" s="1"/>
  <c r="BTS15" i="7" s="1"/>
  <c r="BTU15" i="7" s="1"/>
  <c r="BTW15" i="7" s="1"/>
  <c r="BTY15" i="7" s="1"/>
  <c r="BUA15" i="7" s="1"/>
  <c r="BUC15" i="7" s="1"/>
  <c r="BUE15" i="7" s="1"/>
  <c r="BUG15" i="7" s="1"/>
  <c r="BUI15" i="7" s="1"/>
  <c r="BUK15" i="7" s="1"/>
  <c r="BUM15" i="7" s="1"/>
  <c r="BUO15" i="7" s="1"/>
  <c r="BUQ15" i="7" s="1"/>
  <c r="BUS15" i="7" s="1"/>
  <c r="BUU15" i="7" s="1"/>
  <c r="BUW15" i="7" s="1"/>
  <c r="BUY15" i="7" s="1"/>
  <c r="BVA15" i="7" s="1"/>
  <c r="BVC15" i="7" s="1"/>
  <c r="BVE15" i="7" s="1"/>
  <c r="BVG15" i="7" s="1"/>
  <c r="BVI15" i="7" s="1"/>
  <c r="BVK15" i="7" s="1"/>
  <c r="BVM15" i="7" s="1"/>
  <c r="BVO15" i="7" s="1"/>
  <c r="BVQ15" i="7" s="1"/>
  <c r="BVS15" i="7" s="1"/>
  <c r="BVU15" i="7" s="1"/>
  <c r="BVW15" i="7" s="1"/>
  <c r="BVY15" i="7" s="1"/>
  <c r="BWA15" i="7" s="1"/>
  <c r="BWC15" i="7" s="1"/>
  <c r="BWE15" i="7" s="1"/>
  <c r="BWG15" i="7" s="1"/>
  <c r="BWI15" i="7" s="1"/>
  <c r="BWK15" i="7" s="1"/>
  <c r="BWM15" i="7" s="1"/>
  <c r="BWO15" i="7" s="1"/>
  <c r="BWQ15" i="7" s="1"/>
  <c r="BWS15" i="7" s="1"/>
  <c r="BWU15" i="7" s="1"/>
  <c r="BWW15" i="7" s="1"/>
  <c r="BWY15" i="7" s="1"/>
  <c r="BXA15" i="7" s="1"/>
  <c r="BXC15" i="7" s="1"/>
  <c r="BXE15" i="7" s="1"/>
  <c r="BXG15" i="7" s="1"/>
  <c r="BXI15" i="7" s="1"/>
  <c r="BXK15" i="7" s="1"/>
  <c r="BXM15" i="7" s="1"/>
  <c r="BXO15" i="7" s="1"/>
  <c r="BXQ15" i="7" s="1"/>
  <c r="BXS15" i="7" s="1"/>
  <c r="BXU15" i="7" s="1"/>
  <c r="BXW15" i="7" s="1"/>
  <c r="BXY15" i="7" s="1"/>
  <c r="BYA15" i="7" s="1"/>
  <c r="BYC15" i="7" s="1"/>
  <c r="BYE15" i="7" s="1"/>
  <c r="BYG15" i="7" s="1"/>
  <c r="BYI15" i="7" s="1"/>
  <c r="BYK15" i="7" s="1"/>
  <c r="BYM15" i="7" s="1"/>
  <c r="BYO15" i="7" s="1"/>
  <c r="BYQ15" i="7" s="1"/>
  <c r="BYS15" i="7" s="1"/>
  <c r="BYU15" i="7" s="1"/>
  <c r="BYW15" i="7" s="1"/>
  <c r="BYY15" i="7" s="1"/>
  <c r="BZA15" i="7" s="1"/>
  <c r="BZC15" i="7" s="1"/>
  <c r="BZE15" i="7" s="1"/>
  <c r="BZG15" i="7" s="1"/>
  <c r="BZI15" i="7" s="1"/>
  <c r="BZK15" i="7" s="1"/>
  <c r="BZM15" i="7" s="1"/>
  <c r="BZO15" i="7" s="1"/>
  <c r="BZQ15" i="7" s="1"/>
  <c r="BZS15" i="7" s="1"/>
  <c r="BZU15" i="7" s="1"/>
  <c r="BZW15" i="7" s="1"/>
  <c r="BZY15" i="7" s="1"/>
  <c r="CAA15" i="7" s="1"/>
  <c r="CAC15" i="7" s="1"/>
  <c r="CAE15" i="7" s="1"/>
  <c r="CAG15" i="7" s="1"/>
  <c r="CAI15" i="7" s="1"/>
  <c r="CAK15" i="7" s="1"/>
  <c r="CAM15" i="7" s="1"/>
  <c r="CAO15" i="7" s="1"/>
  <c r="CAQ15" i="7" s="1"/>
  <c r="CAS15" i="7" s="1"/>
  <c r="CAU15" i="7" s="1"/>
  <c r="CAW15" i="7" s="1"/>
  <c r="CAY15" i="7" s="1"/>
  <c r="CBA15" i="7" s="1"/>
  <c r="CBC15" i="7" s="1"/>
  <c r="CBE15" i="7" s="1"/>
  <c r="CBG15" i="7" s="1"/>
  <c r="CBI15" i="7" s="1"/>
  <c r="CBK15" i="7" s="1"/>
  <c r="CBM15" i="7" s="1"/>
  <c r="CBO15" i="7" s="1"/>
  <c r="CBQ15" i="7" s="1"/>
  <c r="CBS15" i="7" s="1"/>
  <c r="CBU15" i="7" s="1"/>
  <c r="CBW15" i="7" s="1"/>
  <c r="CBY15" i="7" s="1"/>
  <c r="CCA15" i="7" s="1"/>
  <c r="CCC15" i="7" s="1"/>
  <c r="CCE15" i="7" s="1"/>
  <c r="CCG15" i="7" s="1"/>
  <c r="CCI15" i="7" s="1"/>
  <c r="CCK15" i="7" s="1"/>
  <c r="CCM15" i="7" s="1"/>
  <c r="CCO15" i="7" s="1"/>
  <c r="CCQ15" i="7" s="1"/>
  <c r="CCS15" i="7" s="1"/>
  <c r="CCU15" i="7" s="1"/>
  <c r="CCW15" i="7" s="1"/>
  <c r="CCY15" i="7" s="1"/>
  <c r="CDA15" i="7" s="1"/>
  <c r="CDC15" i="7" s="1"/>
  <c r="CDE15" i="7" s="1"/>
  <c r="CDG15" i="7" s="1"/>
  <c r="CDI15" i="7" s="1"/>
  <c r="CDK15" i="7" s="1"/>
  <c r="CDM15" i="7" s="1"/>
  <c r="CDO15" i="7" s="1"/>
  <c r="CDQ15" i="7" s="1"/>
  <c r="CDS15" i="7" s="1"/>
  <c r="CDU15" i="7" s="1"/>
  <c r="CDW15" i="7" s="1"/>
  <c r="CDY15" i="7" s="1"/>
  <c r="CEA15" i="7" s="1"/>
  <c r="CEC15" i="7" s="1"/>
  <c r="CEE15" i="7" s="1"/>
  <c r="CEG15" i="7" s="1"/>
  <c r="CEI15" i="7" s="1"/>
  <c r="CEK15" i="7" s="1"/>
  <c r="CEM15" i="7" s="1"/>
  <c r="CEO15" i="7" s="1"/>
  <c r="CEQ15" i="7" s="1"/>
  <c r="CES15" i="7" s="1"/>
  <c r="CEU15" i="7" s="1"/>
  <c r="CEW15" i="7" s="1"/>
  <c r="CEY15" i="7" s="1"/>
  <c r="CFA15" i="7" s="1"/>
  <c r="CFC15" i="7" s="1"/>
  <c r="CFE15" i="7" s="1"/>
  <c r="CFG15" i="7" s="1"/>
  <c r="CFI15" i="7" s="1"/>
  <c r="CFK15" i="7" s="1"/>
  <c r="CFM15" i="7" s="1"/>
  <c r="CFO15" i="7" s="1"/>
  <c r="CFQ15" i="7" s="1"/>
  <c r="CFS15" i="7" s="1"/>
  <c r="CFU15" i="7" s="1"/>
  <c r="CFW15" i="7" s="1"/>
  <c r="CFY15" i="7" s="1"/>
  <c r="CGA15" i="7" s="1"/>
  <c r="CGC15" i="7" s="1"/>
  <c r="CGE15" i="7" s="1"/>
  <c r="CGG15" i="7" s="1"/>
  <c r="CGI15" i="7" s="1"/>
  <c r="CGK15" i="7" s="1"/>
  <c r="CGM15" i="7" s="1"/>
  <c r="CGO15" i="7" s="1"/>
  <c r="CGQ15" i="7" s="1"/>
  <c r="CGS15" i="7" s="1"/>
  <c r="CGU15" i="7" s="1"/>
  <c r="CGW15" i="7" s="1"/>
  <c r="CGY15" i="7" s="1"/>
  <c r="CHA15" i="7" s="1"/>
  <c r="CHC15" i="7" s="1"/>
  <c r="CHE15" i="7" s="1"/>
  <c r="CHG15" i="7" s="1"/>
  <c r="CHI15" i="7" s="1"/>
  <c r="CHK15" i="7" s="1"/>
  <c r="CHM15" i="7" s="1"/>
  <c r="CHO15" i="7" s="1"/>
  <c r="CHQ15" i="7" s="1"/>
  <c r="CHS15" i="7" s="1"/>
  <c r="CHU15" i="7" s="1"/>
  <c r="CHW15" i="7" s="1"/>
  <c r="CHY15" i="7" s="1"/>
  <c r="CIA15" i="7" s="1"/>
  <c r="CIC15" i="7" s="1"/>
  <c r="CIE15" i="7" s="1"/>
  <c r="CIG15" i="7" s="1"/>
  <c r="CII15" i="7" s="1"/>
  <c r="CIK15" i="7" s="1"/>
  <c r="CIM15" i="7" s="1"/>
  <c r="CIO15" i="7" s="1"/>
  <c r="CIQ15" i="7" s="1"/>
  <c r="CIS15" i="7" s="1"/>
  <c r="CIU15" i="7" s="1"/>
  <c r="CIW15" i="7" s="1"/>
  <c r="CIY15" i="7" s="1"/>
  <c r="CJA15" i="7" s="1"/>
  <c r="CJC15" i="7" s="1"/>
  <c r="CJE15" i="7" s="1"/>
  <c r="CJG15" i="7" s="1"/>
  <c r="CJI15" i="7" s="1"/>
  <c r="CJK15" i="7" s="1"/>
  <c r="CJM15" i="7" s="1"/>
  <c r="CJO15" i="7" s="1"/>
  <c r="CJQ15" i="7" s="1"/>
  <c r="CJS15" i="7" s="1"/>
  <c r="CJU15" i="7" s="1"/>
  <c r="CJW15" i="7" s="1"/>
  <c r="CJY15" i="7" s="1"/>
  <c r="CKA15" i="7" s="1"/>
  <c r="CKC15" i="7" s="1"/>
  <c r="CKE15" i="7" s="1"/>
  <c r="CKG15" i="7" s="1"/>
  <c r="CKI15" i="7" s="1"/>
  <c r="CKK15" i="7" s="1"/>
  <c r="CKM15" i="7" s="1"/>
  <c r="CKO15" i="7" s="1"/>
  <c r="CKQ15" i="7" s="1"/>
  <c r="CKS15" i="7" s="1"/>
  <c r="CKU15" i="7" s="1"/>
  <c r="CKW15" i="7" s="1"/>
  <c r="CKY15" i="7" s="1"/>
  <c r="CLA15" i="7" s="1"/>
  <c r="CLC15" i="7" s="1"/>
  <c r="CLE15" i="7" s="1"/>
  <c r="CLG15" i="7" s="1"/>
  <c r="CLI15" i="7" s="1"/>
  <c r="CLK15" i="7" s="1"/>
  <c r="CLM15" i="7" s="1"/>
  <c r="CLO15" i="7" s="1"/>
  <c r="CLQ15" i="7" s="1"/>
  <c r="CLS15" i="7" s="1"/>
  <c r="CLU15" i="7" s="1"/>
  <c r="CLW15" i="7" s="1"/>
  <c r="CLY15" i="7" s="1"/>
  <c r="CMA15" i="7" s="1"/>
  <c r="CMC15" i="7" s="1"/>
  <c r="CME15" i="7" s="1"/>
  <c r="CMG15" i="7" s="1"/>
  <c r="CMI15" i="7" s="1"/>
  <c r="CMK15" i="7" s="1"/>
  <c r="CMM15" i="7" s="1"/>
  <c r="CMO15" i="7" s="1"/>
  <c r="CMQ15" i="7" s="1"/>
  <c r="CMS15" i="7" s="1"/>
  <c r="CMU15" i="7" s="1"/>
  <c r="CMW15" i="7" s="1"/>
  <c r="CMY15" i="7" s="1"/>
  <c r="CNA15" i="7" s="1"/>
  <c r="CNC15" i="7" s="1"/>
  <c r="CNE15" i="7" s="1"/>
  <c r="CNG15" i="7" s="1"/>
  <c r="CNI15" i="7" s="1"/>
  <c r="CNK15" i="7" s="1"/>
  <c r="CNM15" i="7" s="1"/>
  <c r="CNO15" i="7" s="1"/>
  <c r="CNQ15" i="7" s="1"/>
  <c r="CNS15" i="7" s="1"/>
  <c r="CNU15" i="7" s="1"/>
  <c r="CNW15" i="7" s="1"/>
  <c r="CNY15" i="7" s="1"/>
  <c r="COA15" i="7" s="1"/>
  <c r="COC15" i="7" s="1"/>
  <c r="COE15" i="7" s="1"/>
  <c r="COG15" i="7" s="1"/>
  <c r="COI15" i="7" s="1"/>
  <c r="COK15" i="7" s="1"/>
  <c r="COM15" i="7" s="1"/>
  <c r="COO15" i="7" s="1"/>
  <c r="COQ15" i="7" s="1"/>
  <c r="COS15" i="7" s="1"/>
  <c r="COU15" i="7" s="1"/>
  <c r="COW15" i="7" s="1"/>
  <c r="COY15" i="7" s="1"/>
  <c r="CPA15" i="7" s="1"/>
  <c r="CPC15" i="7" s="1"/>
  <c r="CPE15" i="7" s="1"/>
  <c r="CPG15" i="7" s="1"/>
  <c r="CPI15" i="7" s="1"/>
  <c r="CPK15" i="7" s="1"/>
  <c r="CPM15" i="7" s="1"/>
  <c r="CPO15" i="7" s="1"/>
  <c r="CPQ15" i="7" s="1"/>
  <c r="CPS15" i="7" s="1"/>
  <c r="CPU15" i="7" s="1"/>
  <c r="CPW15" i="7" s="1"/>
  <c r="CPY15" i="7" s="1"/>
  <c r="CQA15" i="7" s="1"/>
  <c r="CQC15" i="7" s="1"/>
  <c r="CQE15" i="7" s="1"/>
  <c r="CQG15" i="7" s="1"/>
  <c r="CQI15" i="7" s="1"/>
  <c r="CQK15" i="7" s="1"/>
  <c r="CQM15" i="7" s="1"/>
  <c r="CQO15" i="7" s="1"/>
  <c r="CQQ15" i="7" s="1"/>
  <c r="CQS15" i="7" s="1"/>
  <c r="CQU15" i="7" s="1"/>
  <c r="CQW15" i="7" s="1"/>
  <c r="CQY15" i="7" s="1"/>
  <c r="CRA15" i="7" s="1"/>
  <c r="CRC15" i="7" s="1"/>
  <c r="CRE15" i="7" s="1"/>
  <c r="CRG15" i="7" s="1"/>
  <c r="CRI15" i="7" s="1"/>
  <c r="CRK15" i="7" s="1"/>
  <c r="CRM15" i="7" s="1"/>
  <c r="CRO15" i="7" s="1"/>
  <c r="CRQ15" i="7" s="1"/>
  <c r="CRS15" i="7" s="1"/>
  <c r="CRU15" i="7" s="1"/>
  <c r="CRW15" i="7" s="1"/>
  <c r="CRY15" i="7" s="1"/>
  <c r="CSA15" i="7" s="1"/>
  <c r="CSC15" i="7" s="1"/>
  <c r="CSE15" i="7" s="1"/>
  <c r="CSG15" i="7" s="1"/>
  <c r="CSI15" i="7" s="1"/>
  <c r="CSK15" i="7" s="1"/>
  <c r="CSM15" i="7" s="1"/>
  <c r="CSO15" i="7" s="1"/>
  <c r="CSQ15" i="7" s="1"/>
  <c r="CSS15" i="7" s="1"/>
  <c r="CSU15" i="7" s="1"/>
  <c r="CSW15" i="7" s="1"/>
  <c r="CSY15" i="7" s="1"/>
  <c r="CTA15" i="7" s="1"/>
  <c r="CTC15" i="7" s="1"/>
  <c r="CTE15" i="7" s="1"/>
  <c r="CTG15" i="7" s="1"/>
  <c r="CTI15" i="7" s="1"/>
  <c r="CTK15" i="7" s="1"/>
  <c r="CTM15" i="7" s="1"/>
  <c r="CTO15" i="7" s="1"/>
  <c r="CTQ15" i="7" s="1"/>
  <c r="CTS15" i="7" s="1"/>
  <c r="CTU15" i="7" s="1"/>
  <c r="CTW15" i="7" s="1"/>
  <c r="CTY15" i="7" s="1"/>
  <c r="CUA15" i="7" s="1"/>
  <c r="CUC15" i="7" s="1"/>
  <c r="CUE15" i="7" s="1"/>
  <c r="CUG15" i="7" s="1"/>
  <c r="CUI15" i="7" s="1"/>
  <c r="CUK15" i="7" s="1"/>
  <c r="CUM15" i="7" s="1"/>
  <c r="CUO15" i="7" s="1"/>
  <c r="CUQ15" i="7" s="1"/>
  <c r="CUS15" i="7" s="1"/>
  <c r="CUU15" i="7" s="1"/>
  <c r="CUW15" i="7" s="1"/>
  <c r="CUY15" i="7" s="1"/>
  <c r="CVA15" i="7" s="1"/>
  <c r="CVC15" i="7" s="1"/>
  <c r="CVE15" i="7" s="1"/>
  <c r="CVG15" i="7" s="1"/>
  <c r="CVI15" i="7" s="1"/>
  <c r="CVK15" i="7" s="1"/>
  <c r="CVM15" i="7" s="1"/>
  <c r="CVO15" i="7" s="1"/>
  <c r="CVQ15" i="7" s="1"/>
  <c r="CVS15" i="7" s="1"/>
  <c r="CVU15" i="7" s="1"/>
  <c r="CVW15" i="7" s="1"/>
  <c r="CVY15" i="7" s="1"/>
  <c r="CWA15" i="7" s="1"/>
  <c r="CWC15" i="7" s="1"/>
  <c r="CWE15" i="7" s="1"/>
  <c r="CWG15" i="7" s="1"/>
  <c r="CWI15" i="7" s="1"/>
  <c r="CWK15" i="7" s="1"/>
  <c r="CWM15" i="7" s="1"/>
  <c r="CWO15" i="7" s="1"/>
  <c r="CWQ15" i="7" s="1"/>
  <c r="CWS15" i="7" s="1"/>
  <c r="CWU15" i="7" s="1"/>
  <c r="CWW15" i="7" s="1"/>
  <c r="CWY15" i="7" s="1"/>
  <c r="CXA15" i="7" s="1"/>
  <c r="CXC15" i="7" s="1"/>
  <c r="CXE15" i="7" s="1"/>
  <c r="CXG15" i="7" s="1"/>
  <c r="CXI15" i="7" s="1"/>
  <c r="CXK15" i="7" s="1"/>
  <c r="CXM15" i="7" s="1"/>
  <c r="CXO15" i="7" s="1"/>
  <c r="CXQ15" i="7" s="1"/>
  <c r="CXS15" i="7" s="1"/>
  <c r="CXU15" i="7" s="1"/>
  <c r="CXW15" i="7" s="1"/>
  <c r="CXY15" i="7" s="1"/>
  <c r="CYA15" i="7" s="1"/>
  <c r="CYC15" i="7" s="1"/>
  <c r="CYE15" i="7" s="1"/>
  <c r="CYG15" i="7" s="1"/>
  <c r="CYI15" i="7" s="1"/>
  <c r="CYK15" i="7" s="1"/>
  <c r="CYM15" i="7" s="1"/>
  <c r="CYO15" i="7" s="1"/>
  <c r="CYQ15" i="7" s="1"/>
  <c r="CYS15" i="7" s="1"/>
  <c r="CYU15" i="7" s="1"/>
  <c r="CYW15" i="7" s="1"/>
  <c r="CYY15" i="7" s="1"/>
  <c r="CZA15" i="7" s="1"/>
  <c r="CZC15" i="7" s="1"/>
  <c r="CZE15" i="7" s="1"/>
  <c r="CZG15" i="7" s="1"/>
  <c r="CZI15" i="7" s="1"/>
  <c r="CZK15" i="7" s="1"/>
  <c r="CZM15" i="7" s="1"/>
  <c r="CZO15" i="7" s="1"/>
  <c r="CZQ15" i="7" s="1"/>
  <c r="CZS15" i="7" s="1"/>
  <c r="CZU15" i="7" s="1"/>
  <c r="CZW15" i="7" s="1"/>
  <c r="CZY15" i="7" s="1"/>
  <c r="DAA15" i="7" s="1"/>
  <c r="DAC15" i="7" s="1"/>
  <c r="DAE15" i="7" s="1"/>
  <c r="DAG15" i="7" s="1"/>
  <c r="DAI15" i="7" s="1"/>
  <c r="DAK15" i="7" s="1"/>
  <c r="DAM15" i="7" s="1"/>
  <c r="DAO15" i="7" s="1"/>
  <c r="DAQ15" i="7" s="1"/>
  <c r="DAS15" i="7" s="1"/>
  <c r="DAU15" i="7" s="1"/>
  <c r="DAW15" i="7" s="1"/>
  <c r="DAY15" i="7" s="1"/>
  <c r="DBA15" i="7" s="1"/>
  <c r="DBC15" i="7" s="1"/>
  <c r="DBE15" i="7" s="1"/>
  <c r="DBG15" i="7" s="1"/>
  <c r="DBI15" i="7" s="1"/>
  <c r="DBK15" i="7" s="1"/>
  <c r="DBM15" i="7" s="1"/>
  <c r="DBO15" i="7" s="1"/>
  <c r="DBQ15" i="7" s="1"/>
  <c r="DBS15" i="7" s="1"/>
  <c r="DBU15" i="7" s="1"/>
  <c r="DBW15" i="7" s="1"/>
  <c r="DBY15" i="7" s="1"/>
  <c r="DCA15" i="7" s="1"/>
  <c r="DCC15" i="7" s="1"/>
  <c r="DCE15" i="7" s="1"/>
  <c r="DCG15" i="7" s="1"/>
  <c r="DCI15" i="7" s="1"/>
  <c r="DCK15" i="7" s="1"/>
  <c r="DCM15" i="7" s="1"/>
  <c r="DCO15" i="7" s="1"/>
  <c r="DCQ15" i="7" s="1"/>
  <c r="DCS15" i="7" s="1"/>
  <c r="DCU15" i="7" s="1"/>
  <c r="DCW15" i="7" s="1"/>
  <c r="DCY15" i="7" s="1"/>
  <c r="DDA15" i="7" s="1"/>
  <c r="DDC15" i="7" s="1"/>
  <c r="DDE15" i="7" s="1"/>
  <c r="DDG15" i="7" s="1"/>
  <c r="DDI15" i="7" s="1"/>
  <c r="DDK15" i="7" s="1"/>
  <c r="DDM15" i="7" s="1"/>
  <c r="DDO15" i="7" s="1"/>
  <c r="DDQ15" i="7" s="1"/>
  <c r="DDS15" i="7" s="1"/>
  <c r="DDU15" i="7" s="1"/>
  <c r="DDW15" i="7" s="1"/>
  <c r="DDY15" i="7" s="1"/>
  <c r="DEA15" i="7" s="1"/>
  <c r="DEC15" i="7" s="1"/>
  <c r="DEE15" i="7" s="1"/>
  <c r="DEG15" i="7" s="1"/>
  <c r="DEI15" i="7" s="1"/>
  <c r="DEK15" i="7" s="1"/>
  <c r="DEM15" i="7" s="1"/>
  <c r="DEO15" i="7" s="1"/>
  <c r="DEQ15" i="7" s="1"/>
  <c r="DES15" i="7" s="1"/>
  <c r="DEU15" i="7" s="1"/>
  <c r="DEW15" i="7" s="1"/>
  <c r="DEY15" i="7" s="1"/>
  <c r="DFA15" i="7" s="1"/>
  <c r="DFC15" i="7" s="1"/>
  <c r="DFE15" i="7" s="1"/>
  <c r="DFG15" i="7" s="1"/>
  <c r="DFI15" i="7" s="1"/>
  <c r="DFK15" i="7" s="1"/>
  <c r="DFM15" i="7" s="1"/>
  <c r="DFO15" i="7" s="1"/>
  <c r="DFQ15" i="7" s="1"/>
  <c r="DFS15" i="7" s="1"/>
  <c r="DFU15" i="7" s="1"/>
  <c r="DFW15" i="7" s="1"/>
  <c r="DFY15" i="7" s="1"/>
  <c r="DGA15" i="7" s="1"/>
  <c r="DGC15" i="7" s="1"/>
  <c r="DGE15" i="7" s="1"/>
  <c r="DGG15" i="7" s="1"/>
  <c r="DGI15" i="7" s="1"/>
  <c r="DGK15" i="7" s="1"/>
  <c r="DGM15" i="7" s="1"/>
  <c r="DGO15" i="7" s="1"/>
  <c r="DGQ15" i="7" s="1"/>
  <c r="DGS15" i="7" s="1"/>
  <c r="DGU15" i="7" s="1"/>
  <c r="DGW15" i="7" s="1"/>
  <c r="DGY15" i="7" s="1"/>
  <c r="DHA15" i="7" s="1"/>
  <c r="DHC15" i="7" s="1"/>
  <c r="DHE15" i="7" s="1"/>
  <c r="DHG15" i="7" s="1"/>
  <c r="DHI15" i="7" s="1"/>
  <c r="DHK15" i="7" s="1"/>
  <c r="DHM15" i="7" s="1"/>
  <c r="DHO15" i="7" s="1"/>
  <c r="DHQ15" i="7" s="1"/>
  <c r="DHS15" i="7" s="1"/>
  <c r="DHU15" i="7" s="1"/>
  <c r="DHW15" i="7" s="1"/>
  <c r="DHY15" i="7" s="1"/>
  <c r="DIA15" i="7" s="1"/>
  <c r="DIC15" i="7" s="1"/>
  <c r="DIE15" i="7" s="1"/>
  <c r="DIG15" i="7" s="1"/>
  <c r="DII15" i="7" s="1"/>
  <c r="DIK15" i="7" s="1"/>
  <c r="DIM15" i="7" s="1"/>
  <c r="DIO15" i="7" s="1"/>
  <c r="DIQ15" i="7" s="1"/>
  <c r="DIS15" i="7" s="1"/>
  <c r="DIU15" i="7" s="1"/>
  <c r="DIW15" i="7" s="1"/>
  <c r="DIY15" i="7" s="1"/>
  <c r="DJA15" i="7" s="1"/>
  <c r="DJC15" i="7" s="1"/>
  <c r="DJE15" i="7" s="1"/>
  <c r="DJG15" i="7" s="1"/>
  <c r="DJI15" i="7" s="1"/>
  <c r="DJK15" i="7" s="1"/>
  <c r="DJM15" i="7" s="1"/>
  <c r="DJO15" i="7" s="1"/>
  <c r="DJQ15" i="7" s="1"/>
  <c r="DJS15" i="7" s="1"/>
  <c r="DJU15" i="7" s="1"/>
  <c r="DJW15" i="7" s="1"/>
  <c r="DJY15" i="7" s="1"/>
  <c r="DKA15" i="7" s="1"/>
  <c r="DKC15" i="7" s="1"/>
  <c r="DKE15" i="7" s="1"/>
  <c r="DKG15" i="7" s="1"/>
  <c r="DKI15" i="7" s="1"/>
  <c r="DKK15" i="7" s="1"/>
  <c r="DKM15" i="7" s="1"/>
  <c r="DKO15" i="7" s="1"/>
  <c r="DKQ15" i="7" s="1"/>
  <c r="DKS15" i="7" s="1"/>
  <c r="DKU15" i="7" s="1"/>
  <c r="DKW15" i="7" s="1"/>
  <c r="DKY15" i="7" s="1"/>
  <c r="DLA15" i="7" s="1"/>
  <c r="DLC15" i="7" s="1"/>
  <c r="DLE15" i="7" s="1"/>
  <c r="DLG15" i="7" s="1"/>
  <c r="DLI15" i="7" s="1"/>
  <c r="DLK15" i="7" s="1"/>
  <c r="DLM15" i="7" s="1"/>
  <c r="DLO15" i="7" s="1"/>
  <c r="DLQ15" i="7" s="1"/>
  <c r="DLS15" i="7" s="1"/>
  <c r="DLU15" i="7" s="1"/>
  <c r="DLW15" i="7" s="1"/>
  <c r="DLY15" i="7" s="1"/>
  <c r="DMA15" i="7" s="1"/>
  <c r="DMC15" i="7" s="1"/>
  <c r="DME15" i="7" s="1"/>
  <c r="DMG15" i="7" s="1"/>
  <c r="DMI15" i="7" s="1"/>
  <c r="DMK15" i="7" s="1"/>
  <c r="DMM15" i="7" s="1"/>
  <c r="DMO15" i="7" s="1"/>
  <c r="DMQ15" i="7" s="1"/>
  <c r="DMS15" i="7" s="1"/>
  <c r="DMU15" i="7" s="1"/>
  <c r="DMW15" i="7" s="1"/>
  <c r="DMY15" i="7" s="1"/>
  <c r="DNA15" i="7" s="1"/>
  <c r="DNC15" i="7" s="1"/>
  <c r="DNE15" i="7" s="1"/>
  <c r="DNG15" i="7" s="1"/>
  <c r="DNI15" i="7" s="1"/>
  <c r="DNK15" i="7" s="1"/>
  <c r="DNM15" i="7" s="1"/>
  <c r="DNO15" i="7" s="1"/>
  <c r="DNQ15" i="7" s="1"/>
  <c r="DNS15" i="7" s="1"/>
  <c r="DNU15" i="7" s="1"/>
  <c r="DNW15" i="7" s="1"/>
  <c r="DNY15" i="7" s="1"/>
  <c r="DOA15" i="7" s="1"/>
  <c r="DOC15" i="7" s="1"/>
  <c r="DOE15" i="7" s="1"/>
  <c r="DOG15" i="7" s="1"/>
  <c r="DOI15" i="7" s="1"/>
  <c r="DOK15" i="7" s="1"/>
  <c r="DOM15" i="7" s="1"/>
  <c r="DOO15" i="7" s="1"/>
  <c r="DOQ15" i="7" s="1"/>
  <c r="DOS15" i="7" s="1"/>
  <c r="DOU15" i="7" s="1"/>
  <c r="DOW15" i="7" s="1"/>
  <c r="DOY15" i="7" s="1"/>
  <c r="DPA15" i="7" s="1"/>
  <c r="DPC15" i="7" s="1"/>
  <c r="DPE15" i="7" s="1"/>
  <c r="DPG15" i="7" s="1"/>
  <c r="DPI15" i="7" s="1"/>
  <c r="DPK15" i="7" s="1"/>
  <c r="DPM15" i="7" s="1"/>
  <c r="DPO15" i="7" s="1"/>
  <c r="DPQ15" i="7" s="1"/>
  <c r="DPS15" i="7" s="1"/>
  <c r="DPU15" i="7" s="1"/>
  <c r="DPW15" i="7" s="1"/>
  <c r="DPY15" i="7" s="1"/>
  <c r="DQA15" i="7" s="1"/>
  <c r="DQC15" i="7" s="1"/>
  <c r="DQE15" i="7" s="1"/>
  <c r="DQG15" i="7" s="1"/>
  <c r="DQI15" i="7" s="1"/>
  <c r="DQK15" i="7" s="1"/>
  <c r="DQM15" i="7" s="1"/>
  <c r="DQO15" i="7" s="1"/>
  <c r="DQQ15" i="7" s="1"/>
  <c r="DQS15" i="7" s="1"/>
  <c r="DQU15" i="7" s="1"/>
  <c r="DQW15" i="7" s="1"/>
  <c r="DQY15" i="7" s="1"/>
  <c r="DRA15" i="7" s="1"/>
  <c r="DRC15" i="7" s="1"/>
  <c r="DRE15" i="7" s="1"/>
  <c r="DRG15" i="7" s="1"/>
  <c r="DRI15" i="7" s="1"/>
  <c r="DRK15" i="7" s="1"/>
  <c r="DRM15" i="7" s="1"/>
  <c r="DRO15" i="7" s="1"/>
  <c r="DRQ15" i="7" s="1"/>
  <c r="DRS15" i="7" s="1"/>
  <c r="DRU15" i="7" s="1"/>
  <c r="DRW15" i="7" s="1"/>
  <c r="DRY15" i="7" s="1"/>
  <c r="DSA15" i="7" s="1"/>
  <c r="DSC15" i="7" s="1"/>
  <c r="DSE15" i="7" s="1"/>
  <c r="DSG15" i="7" s="1"/>
  <c r="DSI15" i="7" s="1"/>
  <c r="DSK15" i="7" s="1"/>
  <c r="DSM15" i="7" s="1"/>
  <c r="DSO15" i="7" s="1"/>
  <c r="DSQ15" i="7" s="1"/>
  <c r="DSS15" i="7" s="1"/>
  <c r="DSU15" i="7" s="1"/>
  <c r="DSW15" i="7" s="1"/>
  <c r="DSY15" i="7" s="1"/>
  <c r="DTA15" i="7" s="1"/>
  <c r="DTC15" i="7" s="1"/>
  <c r="DTE15" i="7" s="1"/>
  <c r="DTG15" i="7" s="1"/>
  <c r="DTI15" i="7" s="1"/>
  <c r="DTK15" i="7" s="1"/>
  <c r="DTM15" i="7" s="1"/>
  <c r="DTO15" i="7" s="1"/>
  <c r="DTQ15" i="7" s="1"/>
  <c r="DTS15" i="7" s="1"/>
  <c r="DTU15" i="7" s="1"/>
  <c r="DTW15" i="7" s="1"/>
  <c r="DTY15" i="7" s="1"/>
  <c r="DUA15" i="7" s="1"/>
  <c r="DUC15" i="7" s="1"/>
  <c r="DUE15" i="7" s="1"/>
  <c r="DUG15" i="7" s="1"/>
  <c r="DUI15" i="7" s="1"/>
  <c r="DUK15" i="7" s="1"/>
  <c r="DUM15" i="7" s="1"/>
  <c r="DUO15" i="7" s="1"/>
  <c r="DUQ15" i="7" s="1"/>
  <c r="DUS15" i="7" s="1"/>
  <c r="DUU15" i="7" s="1"/>
  <c r="DUW15" i="7" s="1"/>
  <c r="DUY15" i="7" s="1"/>
  <c r="DVA15" i="7" s="1"/>
  <c r="DVC15" i="7" s="1"/>
  <c r="DVE15" i="7" s="1"/>
  <c r="DVG15" i="7" s="1"/>
  <c r="DVI15" i="7" s="1"/>
  <c r="DVK15" i="7" s="1"/>
  <c r="DVM15" i="7" s="1"/>
  <c r="DVO15" i="7" s="1"/>
  <c r="DVQ15" i="7" s="1"/>
  <c r="DVS15" i="7" s="1"/>
  <c r="DVU15" i="7" s="1"/>
  <c r="DVW15" i="7" s="1"/>
  <c r="DVY15" i="7" s="1"/>
  <c r="DWA15" i="7" s="1"/>
  <c r="DWC15" i="7" s="1"/>
  <c r="DWE15" i="7" s="1"/>
  <c r="DWG15" i="7" s="1"/>
  <c r="DWI15" i="7" s="1"/>
  <c r="DWK15" i="7" s="1"/>
  <c r="DWM15" i="7" s="1"/>
  <c r="DWO15" i="7" s="1"/>
  <c r="DWQ15" i="7" s="1"/>
  <c r="DWS15" i="7" s="1"/>
  <c r="DWU15" i="7" s="1"/>
  <c r="DWW15" i="7" s="1"/>
  <c r="DWY15" i="7" s="1"/>
  <c r="DXA15" i="7" s="1"/>
  <c r="DXC15" i="7" s="1"/>
  <c r="DXE15" i="7" s="1"/>
  <c r="DXG15" i="7" s="1"/>
  <c r="DXI15" i="7" s="1"/>
  <c r="DXK15" i="7" s="1"/>
  <c r="DXM15" i="7" s="1"/>
  <c r="DXO15" i="7" s="1"/>
  <c r="DXQ15" i="7" s="1"/>
  <c r="DXS15" i="7" s="1"/>
  <c r="DXU15" i="7" s="1"/>
  <c r="DXW15" i="7" s="1"/>
  <c r="DXY15" i="7" s="1"/>
  <c r="DYA15" i="7" s="1"/>
  <c r="DYC15" i="7" s="1"/>
  <c r="DYE15" i="7" s="1"/>
  <c r="DYG15" i="7" s="1"/>
  <c r="DYI15" i="7" s="1"/>
  <c r="DYK15" i="7" s="1"/>
  <c r="DYM15" i="7" s="1"/>
  <c r="DYO15" i="7" s="1"/>
  <c r="DYQ15" i="7" s="1"/>
  <c r="DYS15" i="7" s="1"/>
  <c r="DYU15" i="7" s="1"/>
  <c r="DYW15" i="7" s="1"/>
  <c r="DYY15" i="7" s="1"/>
  <c r="DZA15" i="7" s="1"/>
  <c r="DZC15" i="7" s="1"/>
  <c r="DZE15" i="7" s="1"/>
  <c r="DZG15" i="7" s="1"/>
  <c r="DZI15" i="7" s="1"/>
  <c r="DZK15" i="7" s="1"/>
  <c r="DZM15" i="7" s="1"/>
  <c r="DZO15" i="7" s="1"/>
  <c r="DZQ15" i="7" s="1"/>
  <c r="DZS15" i="7" s="1"/>
  <c r="DZU15" i="7" s="1"/>
  <c r="DZW15" i="7" s="1"/>
  <c r="DZY15" i="7" s="1"/>
  <c r="EAA15" i="7" s="1"/>
  <c r="EAC15" i="7" s="1"/>
  <c r="EAE15" i="7" s="1"/>
  <c r="EAG15" i="7" s="1"/>
  <c r="EAI15" i="7" s="1"/>
  <c r="EAK15" i="7" s="1"/>
  <c r="EAM15" i="7" s="1"/>
  <c r="EAO15" i="7" s="1"/>
  <c r="EAQ15" i="7" s="1"/>
  <c r="EAS15" i="7" s="1"/>
  <c r="EAU15" i="7" s="1"/>
  <c r="EAW15" i="7" s="1"/>
  <c r="EAY15" i="7" s="1"/>
  <c r="EBA15" i="7" s="1"/>
  <c r="EBC15" i="7" s="1"/>
  <c r="EBE15" i="7" s="1"/>
  <c r="EBG15" i="7" s="1"/>
  <c r="EBI15" i="7" s="1"/>
  <c r="EBK15" i="7" s="1"/>
  <c r="EBM15" i="7" s="1"/>
  <c r="EBO15" i="7" s="1"/>
  <c r="EBQ15" i="7" s="1"/>
  <c r="EBS15" i="7" s="1"/>
  <c r="EBU15" i="7" s="1"/>
  <c r="EBW15" i="7" s="1"/>
  <c r="EBY15" i="7" s="1"/>
  <c r="ECA15" i="7" s="1"/>
  <c r="ECC15" i="7" s="1"/>
  <c r="ECE15" i="7" s="1"/>
  <c r="ECG15" i="7" s="1"/>
  <c r="ECI15" i="7" s="1"/>
  <c r="ECK15" i="7" s="1"/>
  <c r="ECM15" i="7" s="1"/>
  <c r="ECO15" i="7" s="1"/>
  <c r="ECQ15" i="7" s="1"/>
  <c r="ECS15" i="7" s="1"/>
  <c r="ECU15" i="7" s="1"/>
  <c r="ECW15" i="7" s="1"/>
  <c r="ECY15" i="7" s="1"/>
  <c r="EDA15" i="7" s="1"/>
  <c r="EDC15" i="7" s="1"/>
  <c r="EDE15" i="7" s="1"/>
  <c r="EDG15" i="7" s="1"/>
  <c r="EDI15" i="7" s="1"/>
  <c r="EDK15" i="7" s="1"/>
  <c r="EDM15" i="7" s="1"/>
  <c r="EDO15" i="7" s="1"/>
  <c r="EDQ15" i="7" s="1"/>
  <c r="EDS15" i="7" s="1"/>
  <c r="EDU15" i="7" s="1"/>
  <c r="EDW15" i="7" s="1"/>
  <c r="EDY15" i="7" s="1"/>
  <c r="EEA15" i="7" s="1"/>
  <c r="EEC15" i="7" s="1"/>
  <c r="EEE15" i="7" s="1"/>
  <c r="EEG15" i="7" s="1"/>
  <c r="EEI15" i="7" s="1"/>
  <c r="EEK15" i="7" s="1"/>
  <c r="EEM15" i="7" s="1"/>
  <c r="EEO15" i="7" s="1"/>
  <c r="EEQ15" i="7" s="1"/>
  <c r="EES15" i="7" s="1"/>
  <c r="EEU15" i="7" s="1"/>
  <c r="EEW15" i="7" s="1"/>
  <c r="EEY15" i="7" s="1"/>
  <c r="EFA15" i="7" s="1"/>
  <c r="EFC15" i="7" s="1"/>
  <c r="EFE15" i="7" s="1"/>
  <c r="EFG15" i="7" s="1"/>
  <c r="EFI15" i="7" s="1"/>
  <c r="EFK15" i="7" s="1"/>
  <c r="EFM15" i="7" s="1"/>
  <c r="EFO15" i="7" s="1"/>
  <c r="EFQ15" i="7" s="1"/>
  <c r="EFS15" i="7" s="1"/>
  <c r="EFU15" i="7" s="1"/>
  <c r="EFW15" i="7" s="1"/>
  <c r="EFY15" i="7" s="1"/>
  <c r="EGA15" i="7" s="1"/>
  <c r="EGC15" i="7" s="1"/>
  <c r="EGE15" i="7" s="1"/>
  <c r="EGG15" i="7" s="1"/>
  <c r="EGI15" i="7" s="1"/>
  <c r="EGK15" i="7" s="1"/>
  <c r="EGM15" i="7" s="1"/>
  <c r="EGO15" i="7" s="1"/>
  <c r="EGQ15" i="7" s="1"/>
  <c r="EGS15" i="7" s="1"/>
  <c r="EGU15" i="7" s="1"/>
  <c r="EGW15" i="7" s="1"/>
  <c r="EGY15" i="7" s="1"/>
  <c r="EHA15" i="7" s="1"/>
  <c r="EHC15" i="7" s="1"/>
  <c r="EHE15" i="7" s="1"/>
  <c r="EHG15" i="7" s="1"/>
  <c r="EHI15" i="7" s="1"/>
  <c r="EHK15" i="7" s="1"/>
  <c r="EHM15" i="7" s="1"/>
  <c r="EHO15" i="7" s="1"/>
  <c r="EHQ15" i="7" s="1"/>
  <c r="EHS15" i="7" s="1"/>
  <c r="EHU15" i="7" s="1"/>
  <c r="EHW15" i="7" s="1"/>
  <c r="EHY15" i="7" s="1"/>
  <c r="EIA15" i="7" s="1"/>
  <c r="EIC15" i="7" s="1"/>
  <c r="EIE15" i="7" s="1"/>
  <c r="EIG15" i="7" s="1"/>
  <c r="EII15" i="7" s="1"/>
  <c r="EIK15" i="7" s="1"/>
  <c r="EIM15" i="7" s="1"/>
  <c r="EIO15" i="7" s="1"/>
  <c r="EIQ15" i="7" s="1"/>
  <c r="EIS15" i="7" s="1"/>
  <c r="EIU15" i="7" s="1"/>
  <c r="EIW15" i="7" s="1"/>
  <c r="EIY15" i="7" s="1"/>
  <c r="EJA15" i="7" s="1"/>
  <c r="EJC15" i="7" s="1"/>
  <c r="EJE15" i="7" s="1"/>
  <c r="EJG15" i="7" s="1"/>
  <c r="EJI15" i="7" s="1"/>
  <c r="EJK15" i="7" s="1"/>
  <c r="EJM15" i="7" s="1"/>
  <c r="EJO15" i="7" s="1"/>
  <c r="EJQ15" i="7" s="1"/>
  <c r="EJS15" i="7" s="1"/>
  <c r="EJU15" i="7" s="1"/>
  <c r="EJW15" i="7" s="1"/>
  <c r="EJY15" i="7" s="1"/>
  <c r="EKA15" i="7" s="1"/>
  <c r="EKC15" i="7" s="1"/>
  <c r="EKE15" i="7" s="1"/>
  <c r="EKG15" i="7" s="1"/>
  <c r="EKI15" i="7" s="1"/>
  <c r="EKK15" i="7" s="1"/>
  <c r="EKM15" i="7" s="1"/>
  <c r="EKO15" i="7" s="1"/>
  <c r="EKQ15" i="7" s="1"/>
  <c r="EKS15" i="7" s="1"/>
  <c r="EKU15" i="7" s="1"/>
  <c r="EKW15" i="7" s="1"/>
  <c r="EKY15" i="7" s="1"/>
  <c r="ELA15" i="7" s="1"/>
  <c r="ELC15" i="7" s="1"/>
  <c r="ELE15" i="7" s="1"/>
  <c r="ELG15" i="7" s="1"/>
  <c r="ELI15" i="7" s="1"/>
  <c r="ELK15" i="7" s="1"/>
  <c r="ELM15" i="7" s="1"/>
  <c r="ELO15" i="7" s="1"/>
  <c r="ELQ15" i="7" s="1"/>
  <c r="ELS15" i="7" s="1"/>
  <c r="ELU15" i="7" s="1"/>
  <c r="ELW15" i="7" s="1"/>
  <c r="ELY15" i="7" s="1"/>
  <c r="EMA15" i="7" s="1"/>
  <c r="EMC15" i="7" s="1"/>
  <c r="EME15" i="7" s="1"/>
  <c r="EMG15" i="7" s="1"/>
  <c r="EMI15" i="7" s="1"/>
  <c r="EMK15" i="7" s="1"/>
  <c r="EMM15" i="7" s="1"/>
  <c r="EMO15" i="7" s="1"/>
  <c r="EMQ15" i="7" s="1"/>
  <c r="EMS15" i="7" s="1"/>
  <c r="EMU15" i="7" s="1"/>
  <c r="EMW15" i="7" s="1"/>
  <c r="EMY15" i="7" s="1"/>
  <c r="ENA15" i="7" s="1"/>
  <c r="ENC15" i="7" s="1"/>
  <c r="ENE15" i="7" s="1"/>
  <c r="ENG15" i="7" s="1"/>
  <c r="ENI15" i="7" s="1"/>
  <c r="ENK15" i="7" s="1"/>
  <c r="ENM15" i="7" s="1"/>
  <c r="ENO15" i="7" s="1"/>
  <c r="ENQ15" i="7" s="1"/>
  <c r="ENS15" i="7" s="1"/>
  <c r="ENU15" i="7" s="1"/>
  <c r="ENW15" i="7" s="1"/>
  <c r="ENY15" i="7" s="1"/>
  <c r="EOA15" i="7" s="1"/>
  <c r="EOC15" i="7" s="1"/>
  <c r="EOE15" i="7" s="1"/>
  <c r="EOG15" i="7" s="1"/>
  <c r="EOI15" i="7" s="1"/>
  <c r="EOK15" i="7" s="1"/>
  <c r="EOM15" i="7" s="1"/>
  <c r="EOO15" i="7" s="1"/>
  <c r="EOQ15" i="7" s="1"/>
  <c r="EOS15" i="7" s="1"/>
  <c r="EOU15" i="7" s="1"/>
  <c r="EOW15" i="7" s="1"/>
  <c r="EOY15" i="7" s="1"/>
  <c r="EPA15" i="7" s="1"/>
  <c r="EPC15" i="7" s="1"/>
  <c r="EPE15" i="7" s="1"/>
  <c r="EPG15" i="7" s="1"/>
  <c r="EPI15" i="7" s="1"/>
  <c r="EPK15" i="7" s="1"/>
  <c r="EPM15" i="7" s="1"/>
  <c r="EPO15" i="7" s="1"/>
  <c r="EPQ15" i="7" s="1"/>
  <c r="EPS15" i="7" s="1"/>
  <c r="EPU15" i="7" s="1"/>
  <c r="EPW15" i="7" s="1"/>
  <c r="EPY15" i="7" s="1"/>
  <c r="EQA15" i="7" s="1"/>
  <c r="EQC15" i="7" s="1"/>
  <c r="EQE15" i="7" s="1"/>
  <c r="EQG15" i="7" s="1"/>
  <c r="EQI15" i="7" s="1"/>
  <c r="EQK15" i="7" s="1"/>
  <c r="EQM15" i="7" s="1"/>
  <c r="EQO15" i="7" s="1"/>
  <c r="EQQ15" i="7" s="1"/>
  <c r="EQS15" i="7" s="1"/>
  <c r="EQU15" i="7" s="1"/>
  <c r="EQW15" i="7" s="1"/>
  <c r="EQY15" i="7" s="1"/>
  <c r="ERA15" i="7" s="1"/>
  <c r="ERC15" i="7" s="1"/>
  <c r="ERE15" i="7" s="1"/>
  <c r="ERG15" i="7" s="1"/>
  <c r="ERI15" i="7" s="1"/>
  <c r="ERK15" i="7" s="1"/>
  <c r="ERM15" i="7" s="1"/>
  <c r="ERO15" i="7" s="1"/>
  <c r="ERQ15" i="7" s="1"/>
  <c r="ERS15" i="7" s="1"/>
  <c r="ERU15" i="7" s="1"/>
  <c r="ERW15" i="7" s="1"/>
  <c r="ERY15" i="7" s="1"/>
  <c r="ESA15" i="7" s="1"/>
  <c r="ESC15" i="7" s="1"/>
  <c r="ESE15" i="7" s="1"/>
  <c r="ESG15" i="7" s="1"/>
  <c r="ESI15" i="7" s="1"/>
  <c r="ESK15" i="7" s="1"/>
  <c r="ESM15" i="7" s="1"/>
  <c r="ESO15" i="7" s="1"/>
  <c r="ESQ15" i="7" s="1"/>
  <c r="ESS15" i="7" s="1"/>
  <c r="ESU15" i="7" s="1"/>
  <c r="ESW15" i="7" s="1"/>
  <c r="ESY15" i="7" s="1"/>
  <c r="ETA15" i="7" s="1"/>
  <c r="ETC15" i="7" s="1"/>
  <c r="ETE15" i="7" s="1"/>
  <c r="ETG15" i="7" s="1"/>
  <c r="ETI15" i="7" s="1"/>
  <c r="ETK15" i="7" s="1"/>
  <c r="ETM15" i="7" s="1"/>
  <c r="ETO15" i="7" s="1"/>
  <c r="ETQ15" i="7" s="1"/>
  <c r="ETS15" i="7" s="1"/>
  <c r="ETU15" i="7" s="1"/>
  <c r="ETW15" i="7" s="1"/>
  <c r="ETY15" i="7" s="1"/>
  <c r="EUA15" i="7" s="1"/>
  <c r="EUC15" i="7" s="1"/>
  <c r="EUE15" i="7" s="1"/>
  <c r="EUG15" i="7" s="1"/>
  <c r="EUI15" i="7" s="1"/>
  <c r="EUK15" i="7" s="1"/>
  <c r="EUM15" i="7" s="1"/>
  <c r="EUO15" i="7" s="1"/>
  <c r="EUQ15" i="7" s="1"/>
  <c r="EUS15" i="7" s="1"/>
  <c r="EUU15" i="7" s="1"/>
  <c r="EUW15" i="7" s="1"/>
  <c r="EUY15" i="7" s="1"/>
  <c r="EVA15" i="7" s="1"/>
  <c r="EVC15" i="7" s="1"/>
  <c r="EVE15" i="7" s="1"/>
  <c r="EVG15" i="7" s="1"/>
  <c r="EVI15" i="7" s="1"/>
  <c r="EVK15" i="7" s="1"/>
  <c r="EVM15" i="7" s="1"/>
  <c r="EVO15" i="7" s="1"/>
  <c r="EVQ15" i="7" s="1"/>
  <c r="EVS15" i="7" s="1"/>
  <c r="EVU15" i="7" s="1"/>
  <c r="EVW15" i="7" s="1"/>
  <c r="EVY15" i="7" s="1"/>
  <c r="EWA15" i="7" s="1"/>
  <c r="EWC15" i="7" s="1"/>
  <c r="EWE15" i="7" s="1"/>
  <c r="EWG15" i="7" s="1"/>
  <c r="EWI15" i="7" s="1"/>
  <c r="EWK15" i="7" s="1"/>
  <c r="EWM15" i="7" s="1"/>
  <c r="EWO15" i="7" s="1"/>
  <c r="EWQ15" i="7" s="1"/>
  <c r="EWS15" i="7" s="1"/>
  <c r="EWU15" i="7" s="1"/>
  <c r="EWW15" i="7" s="1"/>
  <c r="EWY15" i="7" s="1"/>
  <c r="EXA15" i="7" s="1"/>
  <c r="EXC15" i="7" s="1"/>
  <c r="EXE15" i="7" s="1"/>
  <c r="EXG15" i="7" s="1"/>
  <c r="EXI15" i="7" s="1"/>
  <c r="EXK15" i="7" s="1"/>
  <c r="EXM15" i="7" s="1"/>
  <c r="EXO15" i="7" s="1"/>
  <c r="EXQ15" i="7" s="1"/>
  <c r="EXS15" i="7" s="1"/>
  <c r="EXU15" i="7" s="1"/>
  <c r="EXW15" i="7" s="1"/>
  <c r="EXY15" i="7" s="1"/>
  <c r="EYA15" i="7" s="1"/>
  <c r="EYC15" i="7" s="1"/>
  <c r="EYE15" i="7" s="1"/>
  <c r="EYG15" i="7" s="1"/>
  <c r="EYI15" i="7" s="1"/>
  <c r="EYK15" i="7" s="1"/>
  <c r="EYM15" i="7" s="1"/>
  <c r="EYO15" i="7" s="1"/>
  <c r="EYQ15" i="7" s="1"/>
  <c r="EYS15" i="7" s="1"/>
  <c r="EYU15" i="7" s="1"/>
  <c r="EYW15" i="7" s="1"/>
  <c r="EYY15" i="7" s="1"/>
  <c r="EZA15" i="7" s="1"/>
  <c r="EZC15" i="7" s="1"/>
  <c r="EZE15" i="7" s="1"/>
  <c r="EZG15" i="7" s="1"/>
  <c r="EZI15" i="7" s="1"/>
  <c r="EZK15" i="7" s="1"/>
  <c r="EZM15" i="7" s="1"/>
  <c r="EZO15" i="7" s="1"/>
  <c r="EZQ15" i="7" s="1"/>
  <c r="EZS15" i="7" s="1"/>
  <c r="EZU15" i="7" s="1"/>
  <c r="EZW15" i="7" s="1"/>
  <c r="EZY15" i="7" s="1"/>
  <c r="FAA15" i="7" s="1"/>
  <c r="FAC15" i="7" s="1"/>
  <c r="FAE15" i="7" s="1"/>
  <c r="FAG15" i="7" s="1"/>
  <c r="FAI15" i="7" s="1"/>
  <c r="FAK15" i="7" s="1"/>
  <c r="FAM15" i="7" s="1"/>
  <c r="FAO15" i="7" s="1"/>
  <c r="FAQ15" i="7" s="1"/>
  <c r="FAS15" i="7" s="1"/>
  <c r="FAU15" i="7" s="1"/>
  <c r="FAW15" i="7" s="1"/>
  <c r="FAY15" i="7" s="1"/>
  <c r="FBA15" i="7" s="1"/>
  <c r="FBC15" i="7" s="1"/>
  <c r="FBE15" i="7" s="1"/>
  <c r="FBG15" i="7" s="1"/>
  <c r="FBI15" i="7" s="1"/>
  <c r="FBK15" i="7" s="1"/>
  <c r="FBM15" i="7" s="1"/>
  <c r="FBO15" i="7" s="1"/>
  <c r="FBQ15" i="7" s="1"/>
  <c r="FBS15" i="7" s="1"/>
  <c r="FBU15" i="7" s="1"/>
  <c r="FBW15" i="7" s="1"/>
  <c r="FBY15" i="7" s="1"/>
  <c r="FCA15" i="7" s="1"/>
  <c r="FCC15" i="7" s="1"/>
  <c r="FCE15" i="7" s="1"/>
  <c r="FCG15" i="7" s="1"/>
  <c r="FCI15" i="7" s="1"/>
  <c r="FCK15" i="7" s="1"/>
  <c r="FCM15" i="7" s="1"/>
  <c r="FCO15" i="7" s="1"/>
  <c r="FCQ15" i="7" s="1"/>
  <c r="FCS15" i="7" s="1"/>
  <c r="FCU15" i="7" s="1"/>
  <c r="FCW15" i="7" s="1"/>
  <c r="FCY15" i="7" s="1"/>
  <c r="FDA15" i="7" s="1"/>
  <c r="FDC15" i="7" s="1"/>
  <c r="FDE15" i="7" s="1"/>
  <c r="FDG15" i="7" s="1"/>
  <c r="FDI15" i="7" s="1"/>
  <c r="FDK15" i="7" s="1"/>
  <c r="FDM15" i="7" s="1"/>
  <c r="FDO15" i="7" s="1"/>
  <c r="FDQ15" i="7" s="1"/>
  <c r="FDS15" i="7" s="1"/>
  <c r="FDU15" i="7" s="1"/>
  <c r="FDW15" i="7" s="1"/>
  <c r="FDY15" i="7" s="1"/>
  <c r="FEA15" i="7" s="1"/>
  <c r="FEC15" i="7" s="1"/>
  <c r="FEE15" i="7" s="1"/>
  <c r="FEG15" i="7" s="1"/>
  <c r="FEI15" i="7" s="1"/>
  <c r="FEK15" i="7" s="1"/>
  <c r="FEM15" i="7" s="1"/>
  <c r="FEO15" i="7" s="1"/>
  <c r="FEQ15" i="7" s="1"/>
  <c r="FES15" i="7" s="1"/>
  <c r="FEU15" i="7" s="1"/>
  <c r="FEW15" i="7" s="1"/>
  <c r="FEY15" i="7" s="1"/>
  <c r="FFA15" i="7" s="1"/>
  <c r="FFC15" i="7" s="1"/>
  <c r="FFE15" i="7" s="1"/>
  <c r="FFG15" i="7" s="1"/>
  <c r="FFI15" i="7" s="1"/>
  <c r="FFK15" i="7" s="1"/>
  <c r="FFM15" i="7" s="1"/>
  <c r="FFO15" i="7" s="1"/>
  <c r="FFQ15" i="7" s="1"/>
  <c r="FFS15" i="7" s="1"/>
  <c r="FFU15" i="7" s="1"/>
  <c r="FFW15" i="7" s="1"/>
  <c r="FFY15" i="7" s="1"/>
  <c r="FGA15" i="7" s="1"/>
  <c r="FGC15" i="7" s="1"/>
  <c r="FGE15" i="7" s="1"/>
  <c r="FGG15" i="7" s="1"/>
  <c r="FGI15" i="7" s="1"/>
  <c r="FGK15" i="7" s="1"/>
  <c r="FGM15" i="7" s="1"/>
  <c r="FGO15" i="7" s="1"/>
  <c r="FGQ15" i="7" s="1"/>
  <c r="FGS15" i="7" s="1"/>
  <c r="FGU15" i="7" s="1"/>
  <c r="FGW15" i="7" s="1"/>
  <c r="FGY15" i="7" s="1"/>
  <c r="FHA15" i="7" s="1"/>
  <c r="FHC15" i="7" s="1"/>
  <c r="FHE15" i="7" s="1"/>
  <c r="FHG15" i="7" s="1"/>
  <c r="FHI15" i="7" s="1"/>
  <c r="FHK15" i="7" s="1"/>
  <c r="FHM15" i="7" s="1"/>
  <c r="FHO15" i="7" s="1"/>
  <c r="FHQ15" i="7" s="1"/>
  <c r="FHS15" i="7" s="1"/>
  <c r="FHU15" i="7" s="1"/>
  <c r="FHW15" i="7" s="1"/>
  <c r="FHY15" i="7" s="1"/>
  <c r="FIA15" i="7" s="1"/>
  <c r="FIC15" i="7" s="1"/>
  <c r="FIE15" i="7" s="1"/>
  <c r="FIG15" i="7" s="1"/>
  <c r="FII15" i="7" s="1"/>
  <c r="FIK15" i="7" s="1"/>
  <c r="FIM15" i="7" s="1"/>
  <c r="FIO15" i="7" s="1"/>
  <c r="FIQ15" i="7" s="1"/>
  <c r="FIS15" i="7" s="1"/>
  <c r="FIU15" i="7" s="1"/>
  <c r="FIW15" i="7" s="1"/>
  <c r="FIY15" i="7" s="1"/>
  <c r="FJA15" i="7" s="1"/>
  <c r="FJC15" i="7" s="1"/>
  <c r="FJE15" i="7" s="1"/>
  <c r="FJG15" i="7" s="1"/>
  <c r="FJI15" i="7" s="1"/>
  <c r="FJK15" i="7" s="1"/>
  <c r="FJM15" i="7" s="1"/>
  <c r="FJO15" i="7" s="1"/>
  <c r="FJQ15" i="7" s="1"/>
  <c r="FJS15" i="7" s="1"/>
  <c r="FJU15" i="7" s="1"/>
  <c r="FJW15" i="7" s="1"/>
  <c r="FJY15" i="7" s="1"/>
  <c r="FKA15" i="7" s="1"/>
  <c r="FKC15" i="7" s="1"/>
  <c r="FKE15" i="7" s="1"/>
  <c r="FKG15" i="7" s="1"/>
  <c r="FKI15" i="7" s="1"/>
  <c r="FKK15" i="7" s="1"/>
  <c r="FKM15" i="7" s="1"/>
  <c r="FKO15" i="7" s="1"/>
  <c r="FKQ15" i="7" s="1"/>
  <c r="FKS15" i="7" s="1"/>
  <c r="FKU15" i="7" s="1"/>
  <c r="FKW15" i="7" s="1"/>
  <c r="FKY15" i="7" s="1"/>
  <c r="FLA15" i="7" s="1"/>
  <c r="FLC15" i="7" s="1"/>
  <c r="FLE15" i="7" s="1"/>
  <c r="FLG15" i="7" s="1"/>
  <c r="FLI15" i="7" s="1"/>
  <c r="FLK15" i="7" s="1"/>
  <c r="FLM15" i="7" s="1"/>
  <c r="FLO15" i="7" s="1"/>
  <c r="FLQ15" i="7" s="1"/>
  <c r="FLS15" i="7" s="1"/>
  <c r="FLU15" i="7" s="1"/>
  <c r="FLW15" i="7" s="1"/>
  <c r="FLY15" i="7" s="1"/>
  <c r="FMA15" i="7" s="1"/>
  <c r="FMC15" i="7" s="1"/>
  <c r="FME15" i="7" s="1"/>
  <c r="FMG15" i="7" s="1"/>
  <c r="FMI15" i="7" s="1"/>
  <c r="FMK15" i="7" s="1"/>
  <c r="FMM15" i="7" s="1"/>
  <c r="FMO15" i="7" s="1"/>
  <c r="FMQ15" i="7" s="1"/>
  <c r="FMS15" i="7" s="1"/>
  <c r="FMU15" i="7" s="1"/>
  <c r="FMW15" i="7" s="1"/>
  <c r="FMY15" i="7" s="1"/>
  <c r="FNA15" i="7" s="1"/>
  <c r="FNC15" i="7" s="1"/>
  <c r="FNE15" i="7" s="1"/>
  <c r="FNG15" i="7" s="1"/>
  <c r="FNI15" i="7" s="1"/>
  <c r="FNK15" i="7" s="1"/>
  <c r="FNM15" i="7" s="1"/>
  <c r="FNO15" i="7" s="1"/>
  <c r="FNQ15" i="7" s="1"/>
  <c r="FNS15" i="7" s="1"/>
  <c r="FNU15" i="7" s="1"/>
  <c r="FNW15" i="7" s="1"/>
  <c r="FNY15" i="7" s="1"/>
  <c r="FOA15" i="7" s="1"/>
  <c r="FOC15" i="7" s="1"/>
  <c r="FOE15" i="7" s="1"/>
  <c r="FOG15" i="7" s="1"/>
  <c r="FOI15" i="7" s="1"/>
  <c r="FOK15" i="7" s="1"/>
  <c r="FOM15" i="7" s="1"/>
  <c r="FOO15" i="7" s="1"/>
  <c r="FOQ15" i="7" s="1"/>
  <c r="FOS15" i="7" s="1"/>
  <c r="FOU15" i="7" s="1"/>
  <c r="FOW15" i="7" s="1"/>
  <c r="FOY15" i="7" s="1"/>
  <c r="FPA15" i="7" s="1"/>
  <c r="FPC15" i="7" s="1"/>
  <c r="FPE15" i="7" s="1"/>
  <c r="FPG15" i="7" s="1"/>
  <c r="FPI15" i="7" s="1"/>
  <c r="FPK15" i="7" s="1"/>
  <c r="FPM15" i="7" s="1"/>
  <c r="FPO15" i="7" s="1"/>
  <c r="FPQ15" i="7" s="1"/>
  <c r="FPS15" i="7" s="1"/>
  <c r="FPU15" i="7" s="1"/>
  <c r="FPW15" i="7" s="1"/>
  <c r="FPY15" i="7" s="1"/>
  <c r="FQA15" i="7" s="1"/>
  <c r="FQC15" i="7" s="1"/>
  <c r="FQE15" i="7" s="1"/>
  <c r="FQG15" i="7" s="1"/>
  <c r="FQI15" i="7" s="1"/>
  <c r="FQK15" i="7" s="1"/>
  <c r="FQM15" i="7" s="1"/>
  <c r="FQO15" i="7" s="1"/>
  <c r="FQQ15" i="7" s="1"/>
  <c r="FQS15" i="7" s="1"/>
  <c r="FQU15" i="7" s="1"/>
  <c r="FQW15" i="7" s="1"/>
  <c r="FQY15" i="7" s="1"/>
  <c r="FRA15" i="7" s="1"/>
  <c r="FRC15" i="7" s="1"/>
  <c r="FRE15" i="7" s="1"/>
  <c r="FRG15" i="7" s="1"/>
  <c r="FRI15" i="7" s="1"/>
  <c r="FRK15" i="7" s="1"/>
  <c r="FRM15" i="7" s="1"/>
  <c r="FRO15" i="7" s="1"/>
  <c r="FRQ15" i="7" s="1"/>
  <c r="FRS15" i="7" s="1"/>
  <c r="FRU15" i="7" s="1"/>
  <c r="FRW15" i="7" s="1"/>
  <c r="FRY15" i="7" s="1"/>
  <c r="FSA15" i="7" s="1"/>
  <c r="FSC15" i="7" s="1"/>
  <c r="FSE15" i="7" s="1"/>
  <c r="FSG15" i="7" s="1"/>
  <c r="FSI15" i="7" s="1"/>
  <c r="FSK15" i="7" s="1"/>
  <c r="FSM15" i="7" s="1"/>
  <c r="FSO15" i="7" s="1"/>
  <c r="FSQ15" i="7" s="1"/>
  <c r="FSS15" i="7" s="1"/>
  <c r="FSU15" i="7" s="1"/>
  <c r="FSW15" i="7" s="1"/>
  <c r="FSY15" i="7" s="1"/>
  <c r="FTA15" i="7" s="1"/>
  <c r="FTC15" i="7" s="1"/>
  <c r="FTE15" i="7" s="1"/>
  <c r="FTG15" i="7" s="1"/>
  <c r="FTI15" i="7" s="1"/>
  <c r="FTK15" i="7" s="1"/>
  <c r="FTM15" i="7" s="1"/>
  <c r="FTO15" i="7" s="1"/>
  <c r="FTQ15" i="7" s="1"/>
  <c r="FTS15" i="7" s="1"/>
  <c r="FTU15" i="7" s="1"/>
  <c r="FTW15" i="7" s="1"/>
  <c r="FTY15" i="7" s="1"/>
  <c r="FUA15" i="7" s="1"/>
  <c r="FUC15" i="7" s="1"/>
  <c r="FUE15" i="7" s="1"/>
  <c r="FUG15" i="7" s="1"/>
  <c r="FUI15" i="7" s="1"/>
  <c r="FUK15" i="7" s="1"/>
  <c r="FUM15" i="7" s="1"/>
  <c r="FUO15" i="7" s="1"/>
  <c r="FUQ15" i="7" s="1"/>
  <c r="FUS15" i="7" s="1"/>
  <c r="FUU15" i="7" s="1"/>
  <c r="FUW15" i="7" s="1"/>
  <c r="FUY15" i="7" s="1"/>
  <c r="FVA15" i="7" s="1"/>
  <c r="FVC15" i="7" s="1"/>
  <c r="FVE15" i="7" s="1"/>
  <c r="FVG15" i="7" s="1"/>
  <c r="FVI15" i="7" s="1"/>
  <c r="FVK15" i="7" s="1"/>
  <c r="FVM15" i="7" s="1"/>
  <c r="FVO15" i="7" s="1"/>
  <c r="FVQ15" i="7" s="1"/>
  <c r="FVS15" i="7" s="1"/>
  <c r="FVU15" i="7" s="1"/>
  <c r="FVW15" i="7" s="1"/>
  <c r="FVY15" i="7" s="1"/>
  <c r="FWA15" i="7" s="1"/>
  <c r="FWC15" i="7" s="1"/>
  <c r="FWE15" i="7" s="1"/>
  <c r="FWG15" i="7" s="1"/>
  <c r="FWI15" i="7" s="1"/>
  <c r="FWK15" i="7" s="1"/>
  <c r="FWM15" i="7" s="1"/>
  <c r="FWO15" i="7" s="1"/>
  <c r="FWQ15" i="7" s="1"/>
  <c r="FWS15" i="7" s="1"/>
  <c r="FWU15" i="7" s="1"/>
  <c r="FWW15" i="7" s="1"/>
  <c r="FWY15" i="7" s="1"/>
  <c r="FXA15" i="7" s="1"/>
  <c r="FXC15" i="7" s="1"/>
  <c r="FXE15" i="7" s="1"/>
  <c r="FXG15" i="7" s="1"/>
  <c r="FXI15" i="7" s="1"/>
  <c r="FXK15" i="7" s="1"/>
  <c r="FXM15" i="7" s="1"/>
  <c r="FXO15" i="7" s="1"/>
  <c r="FXQ15" i="7" s="1"/>
  <c r="FXS15" i="7" s="1"/>
  <c r="FXU15" i="7" s="1"/>
  <c r="FXW15" i="7" s="1"/>
  <c r="FXY15" i="7" s="1"/>
  <c r="FYA15" i="7" s="1"/>
  <c r="FYC15" i="7" s="1"/>
  <c r="FYE15" i="7" s="1"/>
  <c r="FYG15" i="7" s="1"/>
  <c r="FYI15" i="7" s="1"/>
  <c r="FYK15" i="7" s="1"/>
  <c r="FYM15" i="7" s="1"/>
  <c r="FYO15" i="7" s="1"/>
  <c r="FYQ15" i="7" s="1"/>
  <c r="FYS15" i="7" s="1"/>
  <c r="FYU15" i="7" s="1"/>
  <c r="FYW15" i="7" s="1"/>
  <c r="FYY15" i="7" s="1"/>
  <c r="FZA15" i="7" s="1"/>
  <c r="FZC15" i="7" s="1"/>
  <c r="FZE15" i="7" s="1"/>
  <c r="FZG15" i="7" s="1"/>
  <c r="FZI15" i="7" s="1"/>
  <c r="FZK15" i="7" s="1"/>
  <c r="FZM15" i="7" s="1"/>
  <c r="FZO15" i="7" s="1"/>
  <c r="FZQ15" i="7" s="1"/>
  <c r="FZS15" i="7" s="1"/>
  <c r="FZU15" i="7" s="1"/>
  <c r="FZW15" i="7" s="1"/>
  <c r="FZY15" i="7" s="1"/>
  <c r="GAA15" i="7" s="1"/>
  <c r="GAC15" i="7" s="1"/>
  <c r="GAE15" i="7" s="1"/>
  <c r="GAG15" i="7" s="1"/>
  <c r="GAI15" i="7" s="1"/>
  <c r="GAK15" i="7" s="1"/>
  <c r="GAM15" i="7" s="1"/>
  <c r="GAO15" i="7" s="1"/>
  <c r="GAQ15" i="7" s="1"/>
  <c r="GAS15" i="7" s="1"/>
  <c r="GAU15" i="7" s="1"/>
  <c r="GAW15" i="7" s="1"/>
  <c r="GAY15" i="7" s="1"/>
  <c r="GBA15" i="7" s="1"/>
  <c r="GBC15" i="7" s="1"/>
  <c r="GBE15" i="7" s="1"/>
  <c r="GBG15" i="7" s="1"/>
  <c r="GBI15" i="7" s="1"/>
  <c r="GBK15" i="7" s="1"/>
  <c r="GBM15" i="7" s="1"/>
  <c r="GBO15" i="7" s="1"/>
  <c r="GBQ15" i="7" s="1"/>
  <c r="GBS15" i="7" s="1"/>
  <c r="GBU15" i="7" s="1"/>
  <c r="GBW15" i="7" s="1"/>
  <c r="GBY15" i="7" s="1"/>
  <c r="GCA15" i="7" s="1"/>
  <c r="GCC15" i="7" s="1"/>
  <c r="GCE15" i="7" s="1"/>
  <c r="GCG15" i="7" s="1"/>
  <c r="GCI15" i="7" s="1"/>
  <c r="GCK15" i="7" s="1"/>
  <c r="GCM15" i="7" s="1"/>
  <c r="GCO15" i="7" s="1"/>
  <c r="GCQ15" i="7" s="1"/>
  <c r="GCS15" i="7" s="1"/>
  <c r="GCU15" i="7" s="1"/>
  <c r="GCW15" i="7" s="1"/>
  <c r="GCY15" i="7" s="1"/>
  <c r="GDA15" i="7" s="1"/>
  <c r="GDC15" i="7" s="1"/>
  <c r="GDE15" i="7" s="1"/>
  <c r="GDG15" i="7" s="1"/>
  <c r="GDI15" i="7" s="1"/>
  <c r="GDK15" i="7" s="1"/>
  <c r="GDM15" i="7" s="1"/>
  <c r="GDO15" i="7" s="1"/>
  <c r="GDQ15" i="7" s="1"/>
  <c r="GDS15" i="7" s="1"/>
  <c r="GDU15" i="7" s="1"/>
  <c r="GDW15" i="7" s="1"/>
  <c r="GDY15" i="7" s="1"/>
  <c r="GEA15" i="7" s="1"/>
  <c r="GEC15" i="7" s="1"/>
  <c r="GEE15" i="7" s="1"/>
  <c r="GEG15" i="7" s="1"/>
  <c r="GEI15" i="7" s="1"/>
  <c r="GEK15" i="7" s="1"/>
  <c r="GEM15" i="7" s="1"/>
  <c r="GEO15" i="7" s="1"/>
  <c r="GEQ15" i="7" s="1"/>
  <c r="GES15" i="7" s="1"/>
  <c r="GEU15" i="7" s="1"/>
  <c r="GEW15" i="7" s="1"/>
  <c r="GEY15" i="7" s="1"/>
  <c r="GFA15" i="7" s="1"/>
  <c r="GFC15" i="7" s="1"/>
  <c r="GFE15" i="7" s="1"/>
  <c r="GFG15" i="7" s="1"/>
  <c r="GFI15" i="7" s="1"/>
  <c r="GFK15" i="7" s="1"/>
  <c r="GFM15" i="7" s="1"/>
  <c r="GFO15" i="7" s="1"/>
  <c r="GFQ15" i="7" s="1"/>
  <c r="GFS15" i="7" s="1"/>
  <c r="GFU15" i="7" s="1"/>
  <c r="GFW15" i="7" s="1"/>
  <c r="GFY15" i="7" s="1"/>
  <c r="GGA15" i="7" s="1"/>
  <c r="GGC15" i="7" s="1"/>
  <c r="GGE15" i="7" s="1"/>
  <c r="GGG15" i="7" s="1"/>
  <c r="GGI15" i="7" s="1"/>
  <c r="GGK15" i="7" s="1"/>
  <c r="GGM15" i="7" s="1"/>
  <c r="GGO15" i="7" s="1"/>
  <c r="GGQ15" i="7" s="1"/>
  <c r="GGS15" i="7" s="1"/>
  <c r="GGU15" i="7" s="1"/>
  <c r="GGW15" i="7" s="1"/>
  <c r="GGY15" i="7" s="1"/>
  <c r="GHA15" i="7" s="1"/>
  <c r="GHC15" i="7" s="1"/>
  <c r="GHE15" i="7" s="1"/>
  <c r="GHG15" i="7" s="1"/>
  <c r="GHI15" i="7" s="1"/>
  <c r="GHK15" i="7" s="1"/>
  <c r="GHM15" i="7" s="1"/>
  <c r="GHO15" i="7" s="1"/>
  <c r="GHQ15" i="7" s="1"/>
  <c r="GHS15" i="7" s="1"/>
  <c r="GHU15" i="7" s="1"/>
  <c r="GHW15" i="7" s="1"/>
  <c r="GHY15" i="7" s="1"/>
  <c r="GIA15" i="7" s="1"/>
  <c r="GIC15" i="7" s="1"/>
  <c r="GIE15" i="7" s="1"/>
  <c r="GIG15" i="7" s="1"/>
  <c r="GII15" i="7" s="1"/>
  <c r="GIK15" i="7" s="1"/>
  <c r="GIM15" i="7" s="1"/>
  <c r="GIO15" i="7" s="1"/>
  <c r="GIQ15" i="7" s="1"/>
  <c r="GIS15" i="7" s="1"/>
  <c r="GIU15" i="7" s="1"/>
  <c r="GIW15" i="7" s="1"/>
  <c r="GIY15" i="7" s="1"/>
  <c r="GJA15" i="7" s="1"/>
  <c r="GJC15" i="7" s="1"/>
  <c r="GJE15" i="7" s="1"/>
  <c r="GJG15" i="7" s="1"/>
  <c r="GJI15" i="7" s="1"/>
  <c r="GJK15" i="7" s="1"/>
  <c r="GJM15" i="7" s="1"/>
  <c r="GJO15" i="7" s="1"/>
  <c r="GJQ15" i="7" s="1"/>
  <c r="GJS15" i="7" s="1"/>
  <c r="GJU15" i="7" s="1"/>
  <c r="GJW15" i="7" s="1"/>
  <c r="GJY15" i="7" s="1"/>
  <c r="GKA15" i="7" s="1"/>
  <c r="GKC15" i="7" s="1"/>
  <c r="GKE15" i="7" s="1"/>
  <c r="GKG15" i="7" s="1"/>
  <c r="GKI15" i="7" s="1"/>
  <c r="GKK15" i="7" s="1"/>
  <c r="GKM15" i="7" s="1"/>
  <c r="GKO15" i="7" s="1"/>
  <c r="GKQ15" i="7" s="1"/>
  <c r="GKS15" i="7" s="1"/>
  <c r="GKU15" i="7" s="1"/>
  <c r="GKW15" i="7" s="1"/>
  <c r="GKY15" i="7" s="1"/>
  <c r="GLA15" i="7" s="1"/>
  <c r="GLC15" i="7" s="1"/>
  <c r="GLE15" i="7" s="1"/>
  <c r="GLG15" i="7" s="1"/>
  <c r="GLI15" i="7" s="1"/>
  <c r="GLK15" i="7" s="1"/>
  <c r="GLM15" i="7" s="1"/>
  <c r="GLO15" i="7" s="1"/>
  <c r="GLQ15" i="7" s="1"/>
  <c r="GLS15" i="7" s="1"/>
  <c r="GLU15" i="7" s="1"/>
  <c r="GLW15" i="7" s="1"/>
  <c r="GLY15" i="7" s="1"/>
  <c r="GMA15" i="7" s="1"/>
  <c r="GMC15" i="7" s="1"/>
  <c r="GME15" i="7" s="1"/>
  <c r="GMG15" i="7" s="1"/>
  <c r="GMI15" i="7" s="1"/>
  <c r="GMK15" i="7" s="1"/>
  <c r="GMM15" i="7" s="1"/>
  <c r="GMO15" i="7" s="1"/>
  <c r="GMQ15" i="7" s="1"/>
  <c r="GMS15" i="7" s="1"/>
  <c r="GMU15" i="7" s="1"/>
  <c r="GMW15" i="7" s="1"/>
  <c r="GMY15" i="7" s="1"/>
  <c r="GNA15" i="7" s="1"/>
  <c r="GNC15" i="7" s="1"/>
  <c r="GNE15" i="7" s="1"/>
  <c r="GNG15" i="7" s="1"/>
  <c r="GNI15" i="7" s="1"/>
  <c r="GNK15" i="7" s="1"/>
  <c r="GNM15" i="7" s="1"/>
  <c r="GNO15" i="7" s="1"/>
  <c r="GNQ15" i="7" s="1"/>
  <c r="GNS15" i="7" s="1"/>
  <c r="GNU15" i="7" s="1"/>
  <c r="GNW15" i="7" s="1"/>
  <c r="GNY15" i="7" s="1"/>
  <c r="GOA15" i="7" s="1"/>
  <c r="GOC15" i="7" s="1"/>
  <c r="GOE15" i="7" s="1"/>
  <c r="GOG15" i="7" s="1"/>
  <c r="GOI15" i="7" s="1"/>
  <c r="GOK15" i="7" s="1"/>
  <c r="GOM15" i="7" s="1"/>
  <c r="GOO15" i="7" s="1"/>
  <c r="GOQ15" i="7" s="1"/>
  <c r="GOS15" i="7" s="1"/>
  <c r="GOU15" i="7" s="1"/>
  <c r="GOW15" i="7" s="1"/>
  <c r="GOY15" i="7" s="1"/>
  <c r="GPA15" i="7" s="1"/>
  <c r="GPC15" i="7" s="1"/>
  <c r="GPE15" i="7" s="1"/>
  <c r="GPG15" i="7" s="1"/>
  <c r="GPI15" i="7" s="1"/>
  <c r="GPK15" i="7" s="1"/>
  <c r="GPM15" i="7" s="1"/>
  <c r="GPO15" i="7" s="1"/>
  <c r="GPQ15" i="7" s="1"/>
  <c r="GPS15" i="7" s="1"/>
  <c r="GPU15" i="7" s="1"/>
  <c r="GPW15" i="7" s="1"/>
  <c r="GPY15" i="7" s="1"/>
  <c r="GQA15" i="7" s="1"/>
  <c r="GQC15" i="7" s="1"/>
  <c r="GQE15" i="7" s="1"/>
  <c r="GQG15" i="7" s="1"/>
  <c r="GQI15" i="7" s="1"/>
  <c r="GQK15" i="7" s="1"/>
  <c r="GQM15" i="7" s="1"/>
  <c r="GQO15" i="7" s="1"/>
  <c r="GQQ15" i="7" s="1"/>
  <c r="GQS15" i="7" s="1"/>
  <c r="GQU15" i="7" s="1"/>
  <c r="GQW15" i="7" s="1"/>
  <c r="GQY15" i="7" s="1"/>
  <c r="GRA15" i="7" s="1"/>
  <c r="GRC15" i="7" s="1"/>
  <c r="GRE15" i="7" s="1"/>
  <c r="GRG15" i="7" s="1"/>
  <c r="GRI15" i="7" s="1"/>
  <c r="GRK15" i="7" s="1"/>
  <c r="GRM15" i="7" s="1"/>
  <c r="GRO15" i="7" s="1"/>
  <c r="GRQ15" i="7" s="1"/>
  <c r="GRS15" i="7" s="1"/>
  <c r="GRU15" i="7" s="1"/>
  <c r="GRW15" i="7" s="1"/>
  <c r="GRY15" i="7" s="1"/>
  <c r="GSA15" i="7" s="1"/>
  <c r="GSC15" i="7" s="1"/>
  <c r="GSE15" i="7" s="1"/>
  <c r="GSG15" i="7" s="1"/>
  <c r="GSI15" i="7" s="1"/>
  <c r="GSK15" i="7" s="1"/>
  <c r="GSM15" i="7" s="1"/>
  <c r="GSO15" i="7" s="1"/>
  <c r="GSQ15" i="7" s="1"/>
  <c r="GSS15" i="7" s="1"/>
  <c r="GSU15" i="7" s="1"/>
  <c r="GSW15" i="7" s="1"/>
  <c r="GSY15" i="7" s="1"/>
  <c r="GTA15" i="7" s="1"/>
  <c r="GTC15" i="7" s="1"/>
  <c r="GTE15" i="7" s="1"/>
  <c r="GTG15" i="7" s="1"/>
  <c r="GTI15" i="7" s="1"/>
  <c r="GTK15" i="7" s="1"/>
  <c r="GTM15" i="7" s="1"/>
  <c r="GTO15" i="7" s="1"/>
  <c r="GTQ15" i="7" s="1"/>
  <c r="GTS15" i="7" s="1"/>
  <c r="GTU15" i="7" s="1"/>
  <c r="GTW15" i="7" s="1"/>
  <c r="GTY15" i="7" s="1"/>
  <c r="GUA15" i="7" s="1"/>
  <c r="GUC15" i="7" s="1"/>
  <c r="GUE15" i="7" s="1"/>
  <c r="GUG15" i="7" s="1"/>
  <c r="GUI15" i="7" s="1"/>
  <c r="GUK15" i="7" s="1"/>
  <c r="GUM15" i="7" s="1"/>
  <c r="GUO15" i="7" s="1"/>
  <c r="GUQ15" i="7" s="1"/>
  <c r="GUS15" i="7" s="1"/>
  <c r="GUU15" i="7" s="1"/>
  <c r="GUW15" i="7" s="1"/>
  <c r="GUY15" i="7" s="1"/>
  <c r="GVA15" i="7" s="1"/>
  <c r="GVC15" i="7" s="1"/>
  <c r="GVE15" i="7" s="1"/>
  <c r="GVG15" i="7" s="1"/>
  <c r="GVI15" i="7" s="1"/>
  <c r="GVK15" i="7" s="1"/>
  <c r="GVM15" i="7" s="1"/>
  <c r="GVO15" i="7" s="1"/>
  <c r="GVQ15" i="7" s="1"/>
  <c r="GVS15" i="7" s="1"/>
  <c r="GVU15" i="7" s="1"/>
  <c r="GVW15" i="7" s="1"/>
  <c r="GVY15" i="7" s="1"/>
  <c r="GWA15" i="7" s="1"/>
  <c r="GWC15" i="7" s="1"/>
  <c r="GWE15" i="7" s="1"/>
  <c r="GWG15" i="7" s="1"/>
  <c r="GWI15" i="7" s="1"/>
  <c r="GWK15" i="7" s="1"/>
  <c r="GWM15" i="7" s="1"/>
  <c r="GWO15" i="7" s="1"/>
  <c r="GWQ15" i="7" s="1"/>
  <c r="GWS15" i="7" s="1"/>
  <c r="GWU15" i="7" s="1"/>
  <c r="GWW15" i="7" s="1"/>
  <c r="GWY15" i="7" s="1"/>
  <c r="GXA15" i="7" s="1"/>
  <c r="GXC15" i="7" s="1"/>
  <c r="GXE15" i="7" s="1"/>
  <c r="GXG15" i="7" s="1"/>
  <c r="GXI15" i="7" s="1"/>
  <c r="GXK15" i="7" s="1"/>
  <c r="GXM15" i="7" s="1"/>
  <c r="GXO15" i="7" s="1"/>
  <c r="GXQ15" i="7" s="1"/>
  <c r="GXS15" i="7" s="1"/>
  <c r="GXU15" i="7" s="1"/>
  <c r="GXW15" i="7" s="1"/>
  <c r="GXY15" i="7" s="1"/>
  <c r="GYA15" i="7" s="1"/>
  <c r="GYC15" i="7" s="1"/>
  <c r="GYE15" i="7" s="1"/>
  <c r="GYG15" i="7" s="1"/>
  <c r="GYI15" i="7" s="1"/>
  <c r="GYK15" i="7" s="1"/>
  <c r="GYM15" i="7" s="1"/>
  <c r="GYO15" i="7" s="1"/>
  <c r="GYQ15" i="7" s="1"/>
  <c r="GYS15" i="7" s="1"/>
  <c r="GYU15" i="7" s="1"/>
  <c r="GYW15" i="7" s="1"/>
  <c r="GYY15" i="7" s="1"/>
  <c r="GZA15" i="7" s="1"/>
  <c r="GZC15" i="7" s="1"/>
  <c r="GZE15" i="7" s="1"/>
  <c r="GZG15" i="7" s="1"/>
  <c r="GZI15" i="7" s="1"/>
  <c r="GZK15" i="7" s="1"/>
  <c r="GZM15" i="7" s="1"/>
  <c r="GZO15" i="7" s="1"/>
  <c r="GZQ15" i="7" s="1"/>
  <c r="GZS15" i="7" s="1"/>
  <c r="GZU15" i="7" s="1"/>
  <c r="GZW15" i="7" s="1"/>
  <c r="GZY15" i="7" s="1"/>
  <c r="HAA15" i="7" s="1"/>
  <c r="HAC15" i="7" s="1"/>
  <c r="HAE15" i="7" s="1"/>
  <c r="HAG15" i="7" s="1"/>
  <c r="HAI15" i="7" s="1"/>
  <c r="HAK15" i="7" s="1"/>
  <c r="HAM15" i="7" s="1"/>
  <c r="HAO15" i="7" s="1"/>
  <c r="HAQ15" i="7" s="1"/>
  <c r="HAS15" i="7" s="1"/>
  <c r="HAU15" i="7" s="1"/>
  <c r="HAW15" i="7" s="1"/>
  <c r="HAY15" i="7" s="1"/>
  <c r="HBA15" i="7" s="1"/>
  <c r="HBC15" i="7" s="1"/>
  <c r="HBE15" i="7" s="1"/>
  <c r="HBG15" i="7" s="1"/>
  <c r="HBI15" i="7" s="1"/>
  <c r="HBK15" i="7" s="1"/>
  <c r="HBM15" i="7" s="1"/>
  <c r="HBO15" i="7" s="1"/>
  <c r="HBQ15" i="7" s="1"/>
  <c r="HBS15" i="7" s="1"/>
  <c r="HBU15" i="7" s="1"/>
  <c r="HBW15" i="7" s="1"/>
  <c r="HBY15" i="7" s="1"/>
  <c r="HCA15" i="7" s="1"/>
  <c r="HCC15" i="7" s="1"/>
  <c r="HCE15" i="7" s="1"/>
  <c r="HCG15" i="7" s="1"/>
  <c r="HCI15" i="7" s="1"/>
  <c r="HCK15" i="7" s="1"/>
  <c r="HCM15" i="7" s="1"/>
  <c r="HCO15" i="7" s="1"/>
  <c r="HCQ15" i="7" s="1"/>
  <c r="HCS15" i="7" s="1"/>
  <c r="HCU15" i="7" s="1"/>
  <c r="HCW15" i="7" s="1"/>
  <c r="HCY15" i="7" s="1"/>
  <c r="HDA15" i="7" s="1"/>
  <c r="HDC15" i="7" s="1"/>
  <c r="HDE15" i="7" s="1"/>
  <c r="HDG15" i="7" s="1"/>
  <c r="HDI15" i="7" s="1"/>
  <c r="HDK15" i="7" s="1"/>
  <c r="HDM15" i="7" s="1"/>
  <c r="HDO15" i="7" s="1"/>
  <c r="HDQ15" i="7" s="1"/>
  <c r="HDS15" i="7" s="1"/>
  <c r="HDU15" i="7" s="1"/>
  <c r="HDW15" i="7" s="1"/>
  <c r="HDY15" i="7" s="1"/>
  <c r="HEA15" i="7" s="1"/>
  <c r="HEC15" i="7" s="1"/>
  <c r="HEE15" i="7" s="1"/>
  <c r="HEG15" i="7" s="1"/>
  <c r="HEI15" i="7" s="1"/>
  <c r="HEK15" i="7" s="1"/>
  <c r="HEM15" i="7" s="1"/>
  <c r="HEO15" i="7" s="1"/>
  <c r="HEQ15" i="7" s="1"/>
  <c r="HES15" i="7" s="1"/>
  <c r="HEU15" i="7" s="1"/>
  <c r="HEW15" i="7" s="1"/>
  <c r="HEY15" i="7" s="1"/>
  <c r="HFA15" i="7" s="1"/>
  <c r="HFC15" i="7" s="1"/>
  <c r="HFE15" i="7" s="1"/>
  <c r="HFG15" i="7" s="1"/>
  <c r="HFI15" i="7" s="1"/>
  <c r="HFK15" i="7" s="1"/>
  <c r="HFM15" i="7" s="1"/>
  <c r="HFO15" i="7" s="1"/>
  <c r="HFQ15" i="7" s="1"/>
  <c r="HFS15" i="7" s="1"/>
  <c r="HFU15" i="7" s="1"/>
  <c r="HFW15" i="7" s="1"/>
  <c r="HFY15" i="7" s="1"/>
  <c r="HGA15" i="7" s="1"/>
  <c r="HGC15" i="7" s="1"/>
  <c r="HGE15" i="7" s="1"/>
  <c r="HGG15" i="7" s="1"/>
  <c r="HGI15" i="7" s="1"/>
  <c r="HGK15" i="7" s="1"/>
  <c r="HGM15" i="7" s="1"/>
  <c r="HGO15" i="7" s="1"/>
  <c r="HGQ15" i="7" s="1"/>
  <c r="HGS15" i="7" s="1"/>
  <c r="HGU15" i="7" s="1"/>
  <c r="HGW15" i="7" s="1"/>
  <c r="HGY15" i="7" s="1"/>
  <c r="HHA15" i="7" s="1"/>
  <c r="HHC15" i="7" s="1"/>
  <c r="HHE15" i="7" s="1"/>
  <c r="HHG15" i="7" s="1"/>
  <c r="HHI15" i="7" s="1"/>
  <c r="HHK15" i="7" s="1"/>
  <c r="HHM15" i="7" s="1"/>
  <c r="HHO15" i="7" s="1"/>
  <c r="HHQ15" i="7" s="1"/>
  <c r="HHS15" i="7" s="1"/>
  <c r="HHU15" i="7" s="1"/>
  <c r="HHW15" i="7" s="1"/>
  <c r="HHY15" i="7" s="1"/>
  <c r="HIA15" i="7" s="1"/>
  <c r="HIC15" i="7" s="1"/>
  <c r="HIE15" i="7" s="1"/>
  <c r="HIG15" i="7" s="1"/>
  <c r="HII15" i="7" s="1"/>
  <c r="HIK15" i="7" s="1"/>
  <c r="HIM15" i="7" s="1"/>
  <c r="HIO15" i="7" s="1"/>
  <c r="HIQ15" i="7" s="1"/>
  <c r="HIS15" i="7" s="1"/>
  <c r="HIU15" i="7" s="1"/>
  <c r="HIW15" i="7" s="1"/>
  <c r="HIY15" i="7" s="1"/>
  <c r="HJA15" i="7" s="1"/>
  <c r="HJC15" i="7" s="1"/>
  <c r="HJE15" i="7" s="1"/>
  <c r="HJG15" i="7" s="1"/>
  <c r="HJI15" i="7" s="1"/>
  <c r="HJK15" i="7" s="1"/>
  <c r="HJM15" i="7" s="1"/>
  <c r="HJO15" i="7" s="1"/>
  <c r="HJQ15" i="7" s="1"/>
  <c r="HJS15" i="7" s="1"/>
  <c r="HJU15" i="7" s="1"/>
  <c r="HJW15" i="7" s="1"/>
  <c r="HJY15" i="7" s="1"/>
  <c r="HKA15" i="7" s="1"/>
  <c r="HKC15" i="7" s="1"/>
  <c r="HKE15" i="7" s="1"/>
  <c r="HKG15" i="7" s="1"/>
  <c r="HKI15" i="7" s="1"/>
  <c r="HKK15" i="7" s="1"/>
  <c r="HKM15" i="7" s="1"/>
  <c r="HKO15" i="7" s="1"/>
  <c r="HKQ15" i="7" s="1"/>
  <c r="HKS15" i="7" s="1"/>
  <c r="HKU15" i="7" s="1"/>
  <c r="HKW15" i="7" s="1"/>
  <c r="HKY15" i="7" s="1"/>
  <c r="HLA15" i="7" s="1"/>
  <c r="HLC15" i="7" s="1"/>
  <c r="HLE15" i="7" s="1"/>
  <c r="HLG15" i="7" s="1"/>
  <c r="HLI15" i="7" s="1"/>
  <c r="HLK15" i="7" s="1"/>
  <c r="HLM15" i="7" s="1"/>
  <c r="HLO15" i="7" s="1"/>
  <c r="HLQ15" i="7" s="1"/>
  <c r="HLS15" i="7" s="1"/>
  <c r="HLU15" i="7" s="1"/>
  <c r="HLW15" i="7" s="1"/>
  <c r="HLY15" i="7" s="1"/>
  <c r="HMA15" i="7" s="1"/>
  <c r="HMC15" i="7" s="1"/>
  <c r="HME15" i="7" s="1"/>
  <c r="HMG15" i="7" s="1"/>
  <c r="HMI15" i="7" s="1"/>
  <c r="HMK15" i="7" s="1"/>
  <c r="HMM15" i="7" s="1"/>
  <c r="HMO15" i="7" s="1"/>
  <c r="HMQ15" i="7" s="1"/>
  <c r="HMS15" i="7" s="1"/>
  <c r="HMU15" i="7" s="1"/>
  <c r="HMW15" i="7" s="1"/>
  <c r="HMY15" i="7" s="1"/>
  <c r="HNA15" i="7" s="1"/>
  <c r="HNC15" i="7" s="1"/>
  <c r="HNE15" i="7" s="1"/>
  <c r="HNG15" i="7" s="1"/>
  <c r="HNI15" i="7" s="1"/>
  <c r="HNK15" i="7" s="1"/>
  <c r="HNM15" i="7" s="1"/>
  <c r="HNO15" i="7" s="1"/>
  <c r="HNQ15" i="7" s="1"/>
  <c r="HNS15" i="7" s="1"/>
  <c r="HNU15" i="7" s="1"/>
  <c r="HNW15" i="7" s="1"/>
  <c r="HNY15" i="7" s="1"/>
  <c r="HOA15" i="7" s="1"/>
  <c r="HOC15" i="7" s="1"/>
  <c r="HOE15" i="7" s="1"/>
  <c r="HOG15" i="7" s="1"/>
  <c r="HOI15" i="7" s="1"/>
  <c r="HOK15" i="7" s="1"/>
  <c r="HOM15" i="7" s="1"/>
  <c r="HOO15" i="7" s="1"/>
  <c r="HOQ15" i="7" s="1"/>
  <c r="HOS15" i="7" s="1"/>
  <c r="HOU15" i="7" s="1"/>
  <c r="HOW15" i="7" s="1"/>
  <c r="HOY15" i="7" s="1"/>
  <c r="HPA15" i="7" s="1"/>
  <c r="HPC15" i="7" s="1"/>
  <c r="HPE15" i="7" s="1"/>
  <c r="HPG15" i="7" s="1"/>
  <c r="HPI15" i="7" s="1"/>
  <c r="HPK15" i="7" s="1"/>
  <c r="HPM15" i="7" s="1"/>
  <c r="HPO15" i="7" s="1"/>
  <c r="HPQ15" i="7" s="1"/>
  <c r="HPS15" i="7" s="1"/>
  <c r="HPU15" i="7" s="1"/>
  <c r="HPW15" i="7" s="1"/>
  <c r="HPY15" i="7" s="1"/>
  <c r="HQA15" i="7" s="1"/>
  <c r="HQC15" i="7" s="1"/>
  <c r="HQE15" i="7" s="1"/>
  <c r="HQG15" i="7" s="1"/>
  <c r="HQI15" i="7" s="1"/>
  <c r="HQK15" i="7" s="1"/>
  <c r="HQM15" i="7" s="1"/>
  <c r="HQO15" i="7" s="1"/>
  <c r="HQQ15" i="7" s="1"/>
  <c r="HQS15" i="7" s="1"/>
  <c r="HQU15" i="7" s="1"/>
  <c r="HQW15" i="7" s="1"/>
  <c r="HQY15" i="7" s="1"/>
  <c r="HRA15" i="7" s="1"/>
  <c r="HRC15" i="7" s="1"/>
  <c r="HRE15" i="7" s="1"/>
  <c r="HRG15" i="7" s="1"/>
  <c r="HRI15" i="7" s="1"/>
  <c r="HRK15" i="7" s="1"/>
  <c r="HRM15" i="7" s="1"/>
  <c r="HRO15" i="7" s="1"/>
  <c r="HRQ15" i="7" s="1"/>
  <c r="HRS15" i="7" s="1"/>
  <c r="HRU15" i="7" s="1"/>
  <c r="HRW15" i="7" s="1"/>
  <c r="HRY15" i="7" s="1"/>
  <c r="HSA15" i="7" s="1"/>
  <c r="HSC15" i="7" s="1"/>
  <c r="HSE15" i="7" s="1"/>
  <c r="HSG15" i="7" s="1"/>
  <c r="HSI15" i="7" s="1"/>
  <c r="HSK15" i="7" s="1"/>
  <c r="HSM15" i="7" s="1"/>
  <c r="HSO15" i="7" s="1"/>
  <c r="HSQ15" i="7" s="1"/>
  <c r="HSS15" i="7" s="1"/>
  <c r="HSU15" i="7" s="1"/>
  <c r="HSW15" i="7" s="1"/>
  <c r="HSY15" i="7" s="1"/>
  <c r="HTA15" i="7" s="1"/>
  <c r="HTC15" i="7" s="1"/>
  <c r="HTE15" i="7" s="1"/>
  <c r="HTG15" i="7" s="1"/>
  <c r="HTI15" i="7" s="1"/>
  <c r="HTK15" i="7" s="1"/>
  <c r="HTM15" i="7" s="1"/>
  <c r="HTO15" i="7" s="1"/>
  <c r="HTQ15" i="7" s="1"/>
  <c r="HTS15" i="7" s="1"/>
  <c r="HTU15" i="7" s="1"/>
  <c r="HTW15" i="7" s="1"/>
  <c r="HTY15" i="7" s="1"/>
  <c r="HUA15" i="7" s="1"/>
  <c r="HUC15" i="7" s="1"/>
  <c r="HUE15" i="7" s="1"/>
  <c r="HUG15" i="7" s="1"/>
  <c r="HUI15" i="7" s="1"/>
  <c r="HUK15" i="7" s="1"/>
  <c r="HUM15" i="7" s="1"/>
  <c r="HUO15" i="7" s="1"/>
  <c r="HUQ15" i="7" s="1"/>
  <c r="HUS15" i="7" s="1"/>
  <c r="HUU15" i="7" s="1"/>
  <c r="HUW15" i="7" s="1"/>
  <c r="HUY15" i="7" s="1"/>
  <c r="HVA15" i="7" s="1"/>
  <c r="HVC15" i="7" s="1"/>
  <c r="HVE15" i="7" s="1"/>
  <c r="HVG15" i="7" s="1"/>
  <c r="HVI15" i="7" s="1"/>
  <c r="HVK15" i="7" s="1"/>
  <c r="HVM15" i="7" s="1"/>
  <c r="HVO15" i="7" s="1"/>
  <c r="HVQ15" i="7" s="1"/>
  <c r="HVS15" i="7" s="1"/>
  <c r="HVU15" i="7" s="1"/>
  <c r="HVW15" i="7" s="1"/>
  <c r="HVY15" i="7" s="1"/>
  <c r="HWA15" i="7" s="1"/>
  <c r="HWC15" i="7" s="1"/>
  <c r="HWE15" i="7" s="1"/>
  <c r="HWG15" i="7" s="1"/>
  <c r="HWI15" i="7" s="1"/>
  <c r="HWK15" i="7" s="1"/>
  <c r="HWM15" i="7" s="1"/>
  <c r="HWO15" i="7" s="1"/>
  <c r="HWQ15" i="7" s="1"/>
  <c r="HWS15" i="7" s="1"/>
  <c r="HWU15" i="7" s="1"/>
  <c r="HWW15" i="7" s="1"/>
  <c r="HWY15" i="7" s="1"/>
  <c r="HXA15" i="7" s="1"/>
  <c r="HXC15" i="7" s="1"/>
  <c r="HXE15" i="7" s="1"/>
  <c r="HXG15" i="7" s="1"/>
  <c r="HXI15" i="7" s="1"/>
  <c r="HXK15" i="7" s="1"/>
  <c r="HXM15" i="7" s="1"/>
  <c r="HXO15" i="7" s="1"/>
  <c r="HXQ15" i="7" s="1"/>
  <c r="HXS15" i="7" s="1"/>
  <c r="HXU15" i="7" s="1"/>
  <c r="HXW15" i="7" s="1"/>
  <c r="HXY15" i="7" s="1"/>
  <c r="HYA15" i="7" s="1"/>
  <c r="HYC15" i="7" s="1"/>
  <c r="HYE15" i="7" s="1"/>
  <c r="HYG15" i="7" s="1"/>
  <c r="HYI15" i="7" s="1"/>
  <c r="HYK15" i="7" s="1"/>
  <c r="HYM15" i="7" s="1"/>
  <c r="HYO15" i="7" s="1"/>
  <c r="HYQ15" i="7" s="1"/>
  <c r="HYS15" i="7" s="1"/>
  <c r="HYU15" i="7" s="1"/>
  <c r="HYW15" i="7" s="1"/>
  <c r="HYY15" i="7" s="1"/>
  <c r="HZA15" i="7" s="1"/>
  <c r="HZC15" i="7" s="1"/>
  <c r="HZE15" i="7" s="1"/>
  <c r="HZG15" i="7" s="1"/>
  <c r="HZI15" i="7" s="1"/>
  <c r="HZK15" i="7" s="1"/>
  <c r="HZM15" i="7" s="1"/>
  <c r="HZO15" i="7" s="1"/>
  <c r="HZQ15" i="7" s="1"/>
  <c r="HZS15" i="7" s="1"/>
  <c r="HZU15" i="7" s="1"/>
  <c r="HZW15" i="7" s="1"/>
  <c r="HZY15" i="7" s="1"/>
  <c r="IAA15" i="7" s="1"/>
  <c r="IAC15" i="7" s="1"/>
  <c r="IAE15" i="7" s="1"/>
  <c r="IAG15" i="7" s="1"/>
  <c r="IAI15" i="7" s="1"/>
  <c r="IAK15" i="7" s="1"/>
  <c r="IAM15" i="7" s="1"/>
  <c r="IAO15" i="7" s="1"/>
  <c r="IAQ15" i="7" s="1"/>
  <c r="IAS15" i="7" s="1"/>
  <c r="IAU15" i="7" s="1"/>
  <c r="IAW15" i="7" s="1"/>
  <c r="IAY15" i="7" s="1"/>
  <c r="IBA15" i="7" s="1"/>
  <c r="IBC15" i="7" s="1"/>
  <c r="IBE15" i="7" s="1"/>
  <c r="IBG15" i="7" s="1"/>
  <c r="IBI15" i="7" s="1"/>
  <c r="IBK15" i="7" s="1"/>
  <c r="IBM15" i="7" s="1"/>
  <c r="IBO15" i="7" s="1"/>
  <c r="IBQ15" i="7" s="1"/>
  <c r="IBS15" i="7" s="1"/>
  <c r="IBU15" i="7" s="1"/>
  <c r="IBW15" i="7" s="1"/>
  <c r="IBY15" i="7" s="1"/>
  <c r="ICA15" i="7" s="1"/>
  <c r="ICC15" i="7" s="1"/>
  <c r="ICE15" i="7" s="1"/>
  <c r="ICG15" i="7" s="1"/>
  <c r="ICI15" i="7" s="1"/>
  <c r="ICK15" i="7" s="1"/>
  <c r="ICM15" i="7" s="1"/>
  <c r="ICO15" i="7" s="1"/>
  <c r="ICQ15" i="7" s="1"/>
  <c r="ICS15" i="7" s="1"/>
  <c r="ICU15" i="7" s="1"/>
  <c r="ICW15" i="7" s="1"/>
  <c r="ICY15" i="7" s="1"/>
  <c r="IDA15" i="7" s="1"/>
  <c r="IDC15" i="7" s="1"/>
  <c r="IDE15" i="7" s="1"/>
  <c r="IDG15" i="7" s="1"/>
  <c r="IDI15" i="7" s="1"/>
  <c r="IDK15" i="7" s="1"/>
  <c r="IDM15" i="7" s="1"/>
  <c r="IDO15" i="7" s="1"/>
  <c r="IDQ15" i="7" s="1"/>
  <c r="IDS15" i="7" s="1"/>
  <c r="IDU15" i="7" s="1"/>
  <c r="IDW15" i="7" s="1"/>
  <c r="IDY15" i="7" s="1"/>
  <c r="IEA15" i="7" s="1"/>
  <c r="IEC15" i="7" s="1"/>
  <c r="IEE15" i="7" s="1"/>
  <c r="IEG15" i="7" s="1"/>
  <c r="IEI15" i="7" s="1"/>
  <c r="IEK15" i="7" s="1"/>
  <c r="IEM15" i="7" s="1"/>
  <c r="IEO15" i="7" s="1"/>
  <c r="IEQ15" i="7" s="1"/>
  <c r="IES15" i="7" s="1"/>
  <c r="IEU15" i="7" s="1"/>
  <c r="IEW15" i="7" s="1"/>
  <c r="IEY15" i="7" s="1"/>
  <c r="IFA15" i="7" s="1"/>
  <c r="IFC15" i="7" s="1"/>
  <c r="IFE15" i="7" s="1"/>
  <c r="IFG15" i="7" s="1"/>
  <c r="IFI15" i="7" s="1"/>
  <c r="IFK15" i="7" s="1"/>
  <c r="IFM15" i="7" s="1"/>
  <c r="IFO15" i="7" s="1"/>
  <c r="IFQ15" i="7" s="1"/>
  <c r="IFS15" i="7" s="1"/>
  <c r="IFU15" i="7" s="1"/>
  <c r="IFW15" i="7" s="1"/>
  <c r="IFY15" i="7" s="1"/>
  <c r="IGA15" i="7" s="1"/>
  <c r="IGC15" i="7" s="1"/>
  <c r="IGE15" i="7" s="1"/>
  <c r="IGG15" i="7" s="1"/>
  <c r="IGI15" i="7" s="1"/>
  <c r="IGK15" i="7" s="1"/>
  <c r="IGM15" i="7" s="1"/>
  <c r="IGO15" i="7" s="1"/>
  <c r="IGQ15" i="7" s="1"/>
  <c r="IGS15" i="7" s="1"/>
  <c r="IGU15" i="7" s="1"/>
  <c r="IGW15" i="7" s="1"/>
  <c r="IGY15" i="7" s="1"/>
  <c r="IHA15" i="7" s="1"/>
  <c r="IHC15" i="7" s="1"/>
  <c r="IHE15" i="7" s="1"/>
  <c r="IHG15" i="7" s="1"/>
  <c r="IHI15" i="7" s="1"/>
  <c r="IHK15" i="7" s="1"/>
  <c r="IHM15" i="7" s="1"/>
  <c r="IHO15" i="7" s="1"/>
  <c r="IHQ15" i="7" s="1"/>
  <c r="IHS15" i="7" s="1"/>
  <c r="IHU15" i="7" s="1"/>
  <c r="IHW15" i="7" s="1"/>
  <c r="IHY15" i="7" s="1"/>
  <c r="IIA15" i="7" s="1"/>
  <c r="IIC15" i="7" s="1"/>
  <c r="IIE15" i="7" s="1"/>
  <c r="IIG15" i="7" s="1"/>
  <c r="III15" i="7" s="1"/>
  <c r="IIK15" i="7" s="1"/>
  <c r="IIM15" i="7" s="1"/>
  <c r="IIO15" i="7" s="1"/>
  <c r="IIQ15" i="7" s="1"/>
  <c r="IIS15" i="7" s="1"/>
  <c r="IIU15" i="7" s="1"/>
  <c r="IIW15" i="7" s="1"/>
  <c r="IIY15" i="7" s="1"/>
  <c r="IJA15" i="7" s="1"/>
  <c r="IJC15" i="7" s="1"/>
  <c r="IJE15" i="7" s="1"/>
  <c r="IJG15" i="7" s="1"/>
  <c r="IJI15" i="7" s="1"/>
  <c r="IJK15" i="7" s="1"/>
  <c r="IJM15" i="7" s="1"/>
  <c r="IJO15" i="7" s="1"/>
  <c r="IJQ15" i="7" s="1"/>
  <c r="IJS15" i="7" s="1"/>
  <c r="IJU15" i="7" s="1"/>
  <c r="IJW15" i="7" s="1"/>
  <c r="IJY15" i="7" s="1"/>
  <c r="IKA15" i="7" s="1"/>
  <c r="IKC15" i="7" s="1"/>
  <c r="IKE15" i="7" s="1"/>
  <c r="IKG15" i="7" s="1"/>
  <c r="IKI15" i="7" s="1"/>
  <c r="IKK15" i="7" s="1"/>
  <c r="IKM15" i="7" s="1"/>
  <c r="IKO15" i="7" s="1"/>
  <c r="IKQ15" i="7" s="1"/>
  <c r="IKS15" i="7" s="1"/>
  <c r="IKU15" i="7" s="1"/>
  <c r="IKW15" i="7" s="1"/>
  <c r="IKY15" i="7" s="1"/>
  <c r="ILA15" i="7" s="1"/>
  <c r="ILC15" i="7" s="1"/>
  <c r="ILE15" i="7" s="1"/>
  <c r="ILG15" i="7" s="1"/>
  <c r="ILI15" i="7" s="1"/>
  <c r="ILK15" i="7" s="1"/>
  <c r="ILM15" i="7" s="1"/>
  <c r="ILO15" i="7" s="1"/>
  <c r="ILQ15" i="7" s="1"/>
  <c r="ILS15" i="7" s="1"/>
  <c r="ILU15" i="7" s="1"/>
  <c r="ILW15" i="7" s="1"/>
  <c r="ILY15" i="7" s="1"/>
  <c r="IMA15" i="7" s="1"/>
  <c r="IMC15" i="7" s="1"/>
  <c r="IME15" i="7" s="1"/>
  <c r="IMG15" i="7" s="1"/>
  <c r="IMI15" i="7" s="1"/>
  <c r="IMK15" i="7" s="1"/>
  <c r="IMM15" i="7" s="1"/>
  <c r="IMO15" i="7" s="1"/>
  <c r="IMQ15" i="7" s="1"/>
  <c r="IMS15" i="7" s="1"/>
  <c r="IMU15" i="7" s="1"/>
  <c r="IMW15" i="7" s="1"/>
  <c r="IMY15" i="7" s="1"/>
  <c r="INA15" i="7" s="1"/>
  <c r="INC15" i="7" s="1"/>
  <c r="INE15" i="7" s="1"/>
  <c r="ING15" i="7" s="1"/>
  <c r="INI15" i="7" s="1"/>
  <c r="INK15" i="7" s="1"/>
  <c r="INM15" i="7" s="1"/>
  <c r="INO15" i="7" s="1"/>
  <c r="INQ15" i="7" s="1"/>
  <c r="INS15" i="7" s="1"/>
  <c r="INU15" i="7" s="1"/>
  <c r="INW15" i="7" s="1"/>
  <c r="INY15" i="7" s="1"/>
  <c r="IOA15" i="7" s="1"/>
  <c r="IOC15" i="7" s="1"/>
  <c r="IOE15" i="7" s="1"/>
  <c r="IOG15" i="7" s="1"/>
  <c r="IOI15" i="7" s="1"/>
  <c r="IOK15" i="7" s="1"/>
  <c r="IOM15" i="7" s="1"/>
  <c r="IOO15" i="7" s="1"/>
  <c r="IOQ15" i="7" s="1"/>
  <c r="IOS15" i="7" s="1"/>
  <c r="IOU15" i="7" s="1"/>
  <c r="IOW15" i="7" s="1"/>
  <c r="IOY15" i="7" s="1"/>
  <c r="IPA15" i="7" s="1"/>
  <c r="IPC15" i="7" s="1"/>
  <c r="IPE15" i="7" s="1"/>
  <c r="IPG15" i="7" s="1"/>
  <c r="IPI15" i="7" s="1"/>
  <c r="IPK15" i="7" s="1"/>
  <c r="IPM15" i="7" s="1"/>
  <c r="IPO15" i="7" s="1"/>
  <c r="IPQ15" i="7" s="1"/>
  <c r="IPS15" i="7" s="1"/>
  <c r="IPU15" i="7" s="1"/>
  <c r="IPW15" i="7" s="1"/>
  <c r="IPY15" i="7" s="1"/>
  <c r="IQA15" i="7" s="1"/>
  <c r="IQC15" i="7" s="1"/>
  <c r="IQE15" i="7" s="1"/>
  <c r="IQG15" i="7" s="1"/>
  <c r="IQI15" i="7" s="1"/>
  <c r="IQK15" i="7" s="1"/>
  <c r="IQM15" i="7" s="1"/>
  <c r="IQO15" i="7" s="1"/>
  <c r="IQQ15" i="7" s="1"/>
  <c r="IQS15" i="7" s="1"/>
  <c r="IQU15" i="7" s="1"/>
  <c r="IQW15" i="7" s="1"/>
  <c r="IQY15" i="7" s="1"/>
  <c r="IRA15" i="7" s="1"/>
  <c r="IRC15" i="7" s="1"/>
  <c r="IRE15" i="7" s="1"/>
  <c r="IRG15" i="7" s="1"/>
  <c r="IRI15" i="7" s="1"/>
  <c r="IRK15" i="7" s="1"/>
  <c r="IRM15" i="7" s="1"/>
  <c r="IRO15" i="7" s="1"/>
  <c r="IRQ15" i="7" s="1"/>
  <c r="IRS15" i="7" s="1"/>
  <c r="IRU15" i="7" s="1"/>
  <c r="IRW15" i="7" s="1"/>
  <c r="IRY15" i="7" s="1"/>
  <c r="ISA15" i="7" s="1"/>
  <c r="ISC15" i="7" s="1"/>
  <c r="ISE15" i="7" s="1"/>
  <c r="ISG15" i="7" s="1"/>
  <c r="ISI15" i="7" s="1"/>
  <c r="ISK15" i="7" s="1"/>
  <c r="ISM15" i="7" s="1"/>
  <c r="ISO15" i="7" s="1"/>
  <c r="ISQ15" i="7" s="1"/>
  <c r="ISS15" i="7" s="1"/>
  <c r="ISU15" i="7" s="1"/>
  <c r="ISW15" i="7" s="1"/>
  <c r="ISY15" i="7" s="1"/>
  <c r="ITA15" i="7" s="1"/>
  <c r="ITC15" i="7" s="1"/>
  <c r="ITE15" i="7" s="1"/>
  <c r="ITG15" i="7" s="1"/>
  <c r="ITI15" i="7" s="1"/>
  <c r="ITK15" i="7" s="1"/>
  <c r="ITM15" i="7" s="1"/>
  <c r="ITO15" i="7" s="1"/>
  <c r="ITQ15" i="7" s="1"/>
  <c r="ITS15" i="7" s="1"/>
  <c r="ITU15" i="7" s="1"/>
  <c r="ITW15" i="7" s="1"/>
  <c r="ITY15" i="7" s="1"/>
  <c r="IUA15" i="7" s="1"/>
  <c r="IUC15" i="7" s="1"/>
  <c r="IUE15" i="7" s="1"/>
  <c r="IUG15" i="7" s="1"/>
  <c r="IUI15" i="7" s="1"/>
  <c r="IUK15" i="7" s="1"/>
  <c r="IUM15" i="7" s="1"/>
  <c r="IUO15" i="7" s="1"/>
  <c r="IUQ15" i="7" s="1"/>
  <c r="IUS15" i="7" s="1"/>
  <c r="IUU15" i="7" s="1"/>
  <c r="IUW15" i="7" s="1"/>
  <c r="IUY15" i="7" s="1"/>
  <c r="IVA15" i="7" s="1"/>
  <c r="IVC15" i="7" s="1"/>
  <c r="IVE15" i="7" s="1"/>
  <c r="IVG15" i="7" s="1"/>
  <c r="IVI15" i="7" s="1"/>
  <c r="IVK15" i="7" s="1"/>
  <c r="IVM15" i="7" s="1"/>
  <c r="IVO15" i="7" s="1"/>
  <c r="IVQ15" i="7" s="1"/>
  <c r="IVS15" i="7" s="1"/>
  <c r="IVU15" i="7" s="1"/>
  <c r="IVW15" i="7" s="1"/>
  <c r="IVY15" i="7" s="1"/>
  <c r="IWA15" i="7" s="1"/>
  <c r="IWC15" i="7" s="1"/>
  <c r="IWE15" i="7" s="1"/>
  <c r="IWG15" i="7" s="1"/>
  <c r="IWI15" i="7" s="1"/>
  <c r="IWK15" i="7" s="1"/>
  <c r="IWM15" i="7" s="1"/>
  <c r="IWO15" i="7" s="1"/>
  <c r="IWQ15" i="7" s="1"/>
  <c r="IWS15" i="7" s="1"/>
  <c r="IWU15" i="7" s="1"/>
  <c r="IWW15" i="7" s="1"/>
  <c r="IWY15" i="7" s="1"/>
  <c r="IXA15" i="7" s="1"/>
  <c r="IXC15" i="7" s="1"/>
  <c r="IXE15" i="7" s="1"/>
  <c r="IXG15" i="7" s="1"/>
  <c r="IXI15" i="7" s="1"/>
  <c r="IXK15" i="7" s="1"/>
  <c r="IXM15" i="7" s="1"/>
  <c r="IXO15" i="7" s="1"/>
  <c r="IXQ15" i="7" s="1"/>
  <c r="IXS15" i="7" s="1"/>
  <c r="IXU15" i="7" s="1"/>
  <c r="IXW15" i="7" s="1"/>
  <c r="IXY15" i="7" s="1"/>
  <c r="IYA15" i="7" s="1"/>
  <c r="IYC15" i="7" s="1"/>
  <c r="IYE15" i="7" s="1"/>
  <c r="IYG15" i="7" s="1"/>
  <c r="IYI15" i="7" s="1"/>
  <c r="IYK15" i="7" s="1"/>
  <c r="IYM15" i="7" s="1"/>
  <c r="IYO15" i="7" s="1"/>
  <c r="IYQ15" i="7" s="1"/>
  <c r="IYS15" i="7" s="1"/>
  <c r="IYU15" i="7" s="1"/>
  <c r="IYW15" i="7" s="1"/>
  <c r="IYY15" i="7" s="1"/>
  <c r="IZA15" i="7" s="1"/>
  <c r="IZC15" i="7" s="1"/>
  <c r="IZE15" i="7" s="1"/>
  <c r="IZG15" i="7" s="1"/>
  <c r="IZI15" i="7" s="1"/>
  <c r="IZK15" i="7" s="1"/>
  <c r="IZM15" i="7" s="1"/>
  <c r="IZO15" i="7" s="1"/>
  <c r="IZQ15" i="7" s="1"/>
  <c r="IZS15" i="7" s="1"/>
  <c r="IZU15" i="7" s="1"/>
  <c r="IZW15" i="7" s="1"/>
  <c r="IZY15" i="7" s="1"/>
  <c r="JAA15" i="7" s="1"/>
  <c r="JAC15" i="7" s="1"/>
  <c r="JAE15" i="7" s="1"/>
  <c r="JAG15" i="7" s="1"/>
  <c r="JAI15" i="7" s="1"/>
  <c r="JAK15" i="7" s="1"/>
  <c r="JAM15" i="7" s="1"/>
  <c r="JAO15" i="7" s="1"/>
  <c r="JAQ15" i="7" s="1"/>
  <c r="JAS15" i="7" s="1"/>
  <c r="JAU15" i="7" s="1"/>
  <c r="JAW15" i="7" s="1"/>
  <c r="JAY15" i="7" s="1"/>
  <c r="JBA15" i="7" s="1"/>
  <c r="JBC15" i="7" s="1"/>
  <c r="JBE15" i="7" s="1"/>
  <c r="JBG15" i="7" s="1"/>
  <c r="JBI15" i="7" s="1"/>
  <c r="JBK15" i="7" s="1"/>
  <c r="JBM15" i="7" s="1"/>
  <c r="JBO15" i="7" s="1"/>
  <c r="JBQ15" i="7" s="1"/>
  <c r="JBS15" i="7" s="1"/>
  <c r="JBU15" i="7" s="1"/>
  <c r="JBW15" i="7" s="1"/>
  <c r="JBY15" i="7" s="1"/>
  <c r="JCA15" i="7" s="1"/>
  <c r="JCC15" i="7" s="1"/>
  <c r="JCE15" i="7" s="1"/>
  <c r="JCG15" i="7" s="1"/>
  <c r="JCI15" i="7" s="1"/>
  <c r="JCK15" i="7" s="1"/>
  <c r="JCM15" i="7" s="1"/>
  <c r="JCO15" i="7" s="1"/>
  <c r="JCQ15" i="7" s="1"/>
  <c r="JCS15" i="7" s="1"/>
  <c r="JCU15" i="7" s="1"/>
  <c r="JCW15" i="7" s="1"/>
  <c r="JCY15" i="7" s="1"/>
  <c r="JDA15" i="7" s="1"/>
  <c r="JDC15" i="7" s="1"/>
  <c r="JDE15" i="7" s="1"/>
  <c r="JDG15" i="7" s="1"/>
  <c r="JDI15" i="7" s="1"/>
  <c r="JDK15" i="7" s="1"/>
  <c r="JDM15" i="7" s="1"/>
  <c r="JDO15" i="7" s="1"/>
  <c r="JDQ15" i="7" s="1"/>
  <c r="JDS15" i="7" s="1"/>
  <c r="JDU15" i="7" s="1"/>
  <c r="JDW15" i="7" s="1"/>
  <c r="JDY15" i="7" s="1"/>
  <c r="JEA15" i="7" s="1"/>
  <c r="JEC15" i="7" s="1"/>
  <c r="JEE15" i="7" s="1"/>
  <c r="JEG15" i="7" s="1"/>
  <c r="JEI15" i="7" s="1"/>
  <c r="JEK15" i="7" s="1"/>
  <c r="JEM15" i="7" s="1"/>
  <c r="JEO15" i="7" s="1"/>
  <c r="JEQ15" i="7" s="1"/>
  <c r="JES15" i="7" s="1"/>
  <c r="JEU15" i="7" s="1"/>
  <c r="JEW15" i="7" s="1"/>
  <c r="JEY15" i="7" s="1"/>
  <c r="JFA15" i="7" s="1"/>
  <c r="JFC15" i="7" s="1"/>
  <c r="JFE15" i="7" s="1"/>
  <c r="JFG15" i="7" s="1"/>
  <c r="JFI15" i="7" s="1"/>
  <c r="JFK15" i="7" s="1"/>
  <c r="JFM15" i="7" s="1"/>
  <c r="JFO15" i="7" s="1"/>
  <c r="JFQ15" i="7" s="1"/>
  <c r="JFS15" i="7" s="1"/>
  <c r="JFU15" i="7" s="1"/>
  <c r="JFW15" i="7" s="1"/>
  <c r="JFY15" i="7" s="1"/>
  <c r="JGA15" i="7" s="1"/>
  <c r="JGC15" i="7" s="1"/>
  <c r="JGE15" i="7" s="1"/>
  <c r="JGG15" i="7" s="1"/>
  <c r="JGI15" i="7" s="1"/>
  <c r="JGK15" i="7" s="1"/>
  <c r="JGM15" i="7" s="1"/>
  <c r="JGO15" i="7" s="1"/>
  <c r="JGQ15" i="7" s="1"/>
  <c r="JGS15" i="7" s="1"/>
  <c r="JGU15" i="7" s="1"/>
  <c r="JGW15" i="7" s="1"/>
  <c r="JGY15" i="7" s="1"/>
  <c r="JHA15" i="7" s="1"/>
  <c r="JHC15" i="7" s="1"/>
  <c r="JHE15" i="7" s="1"/>
  <c r="JHG15" i="7" s="1"/>
  <c r="JHI15" i="7" s="1"/>
  <c r="JHK15" i="7" s="1"/>
  <c r="JHM15" i="7" s="1"/>
  <c r="JHO15" i="7" s="1"/>
  <c r="JHQ15" i="7" s="1"/>
  <c r="JHS15" i="7" s="1"/>
  <c r="JHU15" i="7" s="1"/>
  <c r="JHW15" i="7" s="1"/>
  <c r="JHY15" i="7" s="1"/>
  <c r="JIA15" i="7" s="1"/>
  <c r="JIC15" i="7" s="1"/>
  <c r="JIE15" i="7" s="1"/>
  <c r="JIG15" i="7" s="1"/>
  <c r="JII15" i="7" s="1"/>
  <c r="JIK15" i="7" s="1"/>
  <c r="JIM15" i="7" s="1"/>
  <c r="JIO15" i="7" s="1"/>
  <c r="JIQ15" i="7" s="1"/>
  <c r="JIS15" i="7" s="1"/>
  <c r="JIU15" i="7" s="1"/>
  <c r="JIW15" i="7" s="1"/>
  <c r="JIY15" i="7" s="1"/>
  <c r="JJA15" i="7" s="1"/>
  <c r="JJC15" i="7" s="1"/>
  <c r="JJE15" i="7" s="1"/>
  <c r="JJG15" i="7" s="1"/>
  <c r="JJI15" i="7" s="1"/>
  <c r="JJK15" i="7" s="1"/>
  <c r="JJM15" i="7" s="1"/>
  <c r="JJO15" i="7" s="1"/>
  <c r="JJQ15" i="7" s="1"/>
  <c r="JJS15" i="7" s="1"/>
  <c r="JJU15" i="7" s="1"/>
  <c r="JJW15" i="7" s="1"/>
  <c r="JJY15" i="7" s="1"/>
  <c r="JKA15" i="7" s="1"/>
  <c r="JKC15" i="7" s="1"/>
  <c r="JKE15" i="7" s="1"/>
  <c r="JKG15" i="7" s="1"/>
  <c r="JKI15" i="7" s="1"/>
  <c r="JKK15" i="7" s="1"/>
  <c r="JKM15" i="7" s="1"/>
  <c r="JKO15" i="7" s="1"/>
  <c r="JKQ15" i="7" s="1"/>
  <c r="JKS15" i="7" s="1"/>
  <c r="JKU15" i="7" s="1"/>
  <c r="JKW15" i="7" s="1"/>
  <c r="JKY15" i="7" s="1"/>
  <c r="JLA15" i="7" s="1"/>
  <c r="JLC15" i="7" s="1"/>
  <c r="JLE15" i="7" s="1"/>
  <c r="JLG15" i="7" s="1"/>
  <c r="JLI15" i="7" s="1"/>
  <c r="JLK15" i="7" s="1"/>
  <c r="JLM15" i="7" s="1"/>
  <c r="JLO15" i="7" s="1"/>
  <c r="JLQ15" i="7" s="1"/>
  <c r="JLS15" i="7" s="1"/>
  <c r="JLU15" i="7" s="1"/>
  <c r="JLW15" i="7" s="1"/>
  <c r="JLY15" i="7" s="1"/>
  <c r="JMA15" i="7" s="1"/>
  <c r="JMC15" i="7" s="1"/>
  <c r="JME15" i="7" s="1"/>
  <c r="JMG15" i="7" s="1"/>
  <c r="JMI15" i="7" s="1"/>
  <c r="JMK15" i="7" s="1"/>
  <c r="JMM15" i="7" s="1"/>
  <c r="JMO15" i="7" s="1"/>
  <c r="JMQ15" i="7" s="1"/>
  <c r="JMS15" i="7" s="1"/>
  <c r="JMU15" i="7" s="1"/>
  <c r="JMW15" i="7" s="1"/>
  <c r="JMY15" i="7" s="1"/>
  <c r="JNA15" i="7" s="1"/>
  <c r="JNC15" i="7" s="1"/>
  <c r="JNE15" i="7" s="1"/>
  <c r="JNG15" i="7" s="1"/>
  <c r="JNI15" i="7" s="1"/>
  <c r="JNK15" i="7" s="1"/>
  <c r="JNM15" i="7" s="1"/>
  <c r="JNO15" i="7" s="1"/>
  <c r="JNQ15" i="7" s="1"/>
  <c r="JNS15" i="7" s="1"/>
  <c r="JNU15" i="7" s="1"/>
  <c r="JNW15" i="7" s="1"/>
  <c r="JNY15" i="7" s="1"/>
  <c r="JOA15" i="7" s="1"/>
  <c r="JOC15" i="7" s="1"/>
  <c r="JOE15" i="7" s="1"/>
  <c r="JOG15" i="7" s="1"/>
  <c r="JOI15" i="7" s="1"/>
  <c r="JOK15" i="7" s="1"/>
  <c r="JOM15" i="7" s="1"/>
  <c r="JOO15" i="7" s="1"/>
  <c r="JOQ15" i="7" s="1"/>
  <c r="JOS15" i="7" s="1"/>
  <c r="JOU15" i="7" s="1"/>
  <c r="JOW15" i="7" s="1"/>
  <c r="JOY15" i="7" s="1"/>
  <c r="JPA15" i="7" s="1"/>
  <c r="JPC15" i="7" s="1"/>
  <c r="JPE15" i="7" s="1"/>
  <c r="JPG15" i="7" s="1"/>
  <c r="JPI15" i="7" s="1"/>
  <c r="JPK15" i="7" s="1"/>
  <c r="JPM15" i="7" s="1"/>
  <c r="JPO15" i="7" s="1"/>
  <c r="JPQ15" i="7" s="1"/>
  <c r="JPS15" i="7" s="1"/>
  <c r="JPU15" i="7" s="1"/>
  <c r="JPW15" i="7" s="1"/>
  <c r="JPY15" i="7" s="1"/>
  <c r="JQA15" i="7" s="1"/>
  <c r="JQC15" i="7" s="1"/>
  <c r="JQE15" i="7" s="1"/>
  <c r="JQG15" i="7" s="1"/>
  <c r="JQI15" i="7" s="1"/>
  <c r="JQK15" i="7" s="1"/>
  <c r="JQM15" i="7" s="1"/>
  <c r="JQO15" i="7" s="1"/>
  <c r="JQQ15" i="7" s="1"/>
  <c r="JQS15" i="7" s="1"/>
  <c r="JQU15" i="7" s="1"/>
  <c r="JQW15" i="7" s="1"/>
  <c r="JQY15" i="7" s="1"/>
  <c r="JRA15" i="7" s="1"/>
  <c r="JRC15" i="7" s="1"/>
  <c r="JRE15" i="7" s="1"/>
  <c r="JRG15" i="7" s="1"/>
  <c r="JRI15" i="7" s="1"/>
  <c r="JRK15" i="7" s="1"/>
  <c r="JRM15" i="7" s="1"/>
  <c r="JRO15" i="7" s="1"/>
  <c r="JRQ15" i="7" s="1"/>
  <c r="JRS15" i="7" s="1"/>
  <c r="JRU15" i="7" s="1"/>
  <c r="JRW15" i="7" s="1"/>
  <c r="JRY15" i="7" s="1"/>
  <c r="JSA15" i="7" s="1"/>
  <c r="JSC15" i="7" s="1"/>
  <c r="JSE15" i="7" s="1"/>
  <c r="JSG15" i="7" s="1"/>
  <c r="JSI15" i="7" s="1"/>
  <c r="JSK15" i="7" s="1"/>
  <c r="JSM15" i="7" s="1"/>
  <c r="JSO15" i="7" s="1"/>
  <c r="JSQ15" i="7" s="1"/>
  <c r="JSS15" i="7" s="1"/>
  <c r="JSU15" i="7" s="1"/>
  <c r="JSW15" i="7" s="1"/>
  <c r="JSY15" i="7" s="1"/>
  <c r="JTA15" i="7" s="1"/>
  <c r="JTC15" i="7" s="1"/>
  <c r="JTE15" i="7" s="1"/>
  <c r="JTG15" i="7" s="1"/>
  <c r="JTI15" i="7" s="1"/>
  <c r="JTK15" i="7" s="1"/>
  <c r="JTM15" i="7" s="1"/>
  <c r="JTO15" i="7" s="1"/>
  <c r="JTQ15" i="7" s="1"/>
  <c r="JTS15" i="7" s="1"/>
  <c r="JTU15" i="7" s="1"/>
  <c r="JTW15" i="7" s="1"/>
  <c r="JTY15" i="7" s="1"/>
  <c r="JUA15" i="7" s="1"/>
  <c r="JUC15" i="7" s="1"/>
  <c r="JUE15" i="7" s="1"/>
  <c r="JUG15" i="7" s="1"/>
  <c r="JUI15" i="7" s="1"/>
  <c r="JUK15" i="7" s="1"/>
  <c r="JUM15" i="7" s="1"/>
  <c r="JUO15" i="7" s="1"/>
  <c r="JUQ15" i="7" s="1"/>
  <c r="JUS15" i="7" s="1"/>
  <c r="JUU15" i="7" s="1"/>
  <c r="JUW15" i="7" s="1"/>
  <c r="JUY15" i="7" s="1"/>
  <c r="JVA15" i="7" s="1"/>
  <c r="JVC15" i="7" s="1"/>
  <c r="JVE15" i="7" s="1"/>
  <c r="JVG15" i="7" s="1"/>
  <c r="JVI15" i="7" s="1"/>
  <c r="JVK15" i="7" s="1"/>
  <c r="JVM15" i="7" s="1"/>
  <c r="JVO15" i="7" s="1"/>
  <c r="JVQ15" i="7" s="1"/>
  <c r="JVS15" i="7" s="1"/>
  <c r="JVU15" i="7" s="1"/>
  <c r="JVW15" i="7" s="1"/>
  <c r="JVY15" i="7" s="1"/>
  <c r="JWA15" i="7" s="1"/>
  <c r="JWC15" i="7" s="1"/>
  <c r="JWE15" i="7" s="1"/>
  <c r="JWG15" i="7" s="1"/>
  <c r="JWI15" i="7" s="1"/>
  <c r="JWK15" i="7" s="1"/>
  <c r="JWM15" i="7" s="1"/>
  <c r="JWO15" i="7" s="1"/>
  <c r="JWQ15" i="7" s="1"/>
  <c r="JWS15" i="7" s="1"/>
  <c r="JWU15" i="7" s="1"/>
  <c r="JWW15" i="7" s="1"/>
  <c r="JWY15" i="7" s="1"/>
  <c r="JXA15" i="7" s="1"/>
  <c r="JXC15" i="7" s="1"/>
  <c r="JXE15" i="7" s="1"/>
  <c r="JXG15" i="7" s="1"/>
  <c r="JXI15" i="7" s="1"/>
  <c r="JXK15" i="7" s="1"/>
  <c r="JXM15" i="7" s="1"/>
  <c r="JXO15" i="7" s="1"/>
  <c r="JXQ15" i="7" s="1"/>
  <c r="JXS15" i="7" s="1"/>
  <c r="JXU15" i="7" s="1"/>
  <c r="JXW15" i="7" s="1"/>
  <c r="JXY15" i="7" s="1"/>
  <c r="JYA15" i="7" s="1"/>
  <c r="JYC15" i="7" s="1"/>
  <c r="JYE15" i="7" s="1"/>
  <c r="JYG15" i="7" s="1"/>
  <c r="JYI15" i="7" s="1"/>
  <c r="JYK15" i="7" s="1"/>
  <c r="JYM15" i="7" s="1"/>
  <c r="JYO15" i="7" s="1"/>
  <c r="JYQ15" i="7" s="1"/>
  <c r="JYS15" i="7" s="1"/>
  <c r="JYU15" i="7" s="1"/>
  <c r="JYW15" i="7" s="1"/>
  <c r="JYY15" i="7" s="1"/>
  <c r="JZA15" i="7" s="1"/>
  <c r="JZC15" i="7" s="1"/>
  <c r="JZE15" i="7" s="1"/>
  <c r="JZG15" i="7" s="1"/>
  <c r="JZI15" i="7" s="1"/>
  <c r="JZK15" i="7" s="1"/>
  <c r="JZM15" i="7" s="1"/>
  <c r="JZO15" i="7" s="1"/>
  <c r="JZQ15" i="7" s="1"/>
  <c r="JZS15" i="7" s="1"/>
  <c r="JZU15" i="7" s="1"/>
  <c r="JZW15" i="7" s="1"/>
  <c r="JZY15" i="7" s="1"/>
  <c r="KAA15" i="7" s="1"/>
  <c r="KAC15" i="7" s="1"/>
  <c r="KAE15" i="7" s="1"/>
  <c r="KAG15" i="7" s="1"/>
  <c r="KAI15" i="7" s="1"/>
  <c r="KAK15" i="7" s="1"/>
  <c r="KAM15" i="7" s="1"/>
  <c r="KAO15" i="7" s="1"/>
  <c r="KAQ15" i="7" s="1"/>
  <c r="KAS15" i="7" s="1"/>
  <c r="KAU15" i="7" s="1"/>
  <c r="KAW15" i="7" s="1"/>
  <c r="KAY15" i="7" s="1"/>
  <c r="KBA15" i="7" s="1"/>
  <c r="KBC15" i="7" s="1"/>
  <c r="KBE15" i="7" s="1"/>
  <c r="KBG15" i="7" s="1"/>
  <c r="KBI15" i="7" s="1"/>
  <c r="KBK15" i="7" s="1"/>
  <c r="KBM15" i="7" s="1"/>
  <c r="KBO15" i="7" s="1"/>
  <c r="KBQ15" i="7" s="1"/>
  <c r="KBS15" i="7" s="1"/>
  <c r="KBU15" i="7" s="1"/>
  <c r="KBW15" i="7" s="1"/>
  <c r="KBY15" i="7" s="1"/>
  <c r="KCA15" i="7" s="1"/>
  <c r="KCC15" i="7" s="1"/>
  <c r="KCE15" i="7" s="1"/>
  <c r="KCG15" i="7" s="1"/>
  <c r="KCI15" i="7" s="1"/>
  <c r="KCK15" i="7" s="1"/>
  <c r="KCM15" i="7" s="1"/>
  <c r="KCO15" i="7" s="1"/>
  <c r="KCQ15" i="7" s="1"/>
  <c r="KCS15" i="7" s="1"/>
  <c r="KCU15" i="7" s="1"/>
  <c r="KCW15" i="7" s="1"/>
  <c r="KCY15" i="7" s="1"/>
  <c r="KDA15" i="7" s="1"/>
  <c r="KDC15" i="7" s="1"/>
  <c r="KDE15" i="7" s="1"/>
  <c r="KDG15" i="7" s="1"/>
  <c r="KDI15" i="7" s="1"/>
  <c r="KDK15" i="7" s="1"/>
  <c r="KDM15" i="7" s="1"/>
  <c r="KDO15" i="7" s="1"/>
  <c r="KDQ15" i="7" s="1"/>
  <c r="KDS15" i="7" s="1"/>
  <c r="KDU15" i="7" s="1"/>
  <c r="KDW15" i="7" s="1"/>
  <c r="KDY15" i="7" s="1"/>
  <c r="KEA15" i="7" s="1"/>
  <c r="KEC15" i="7" s="1"/>
  <c r="KEE15" i="7" s="1"/>
  <c r="KEG15" i="7" s="1"/>
  <c r="KEI15" i="7" s="1"/>
  <c r="KEK15" i="7" s="1"/>
  <c r="KEM15" i="7" s="1"/>
  <c r="KEO15" i="7" s="1"/>
  <c r="KEQ15" i="7" s="1"/>
  <c r="KES15" i="7" s="1"/>
  <c r="KEU15" i="7" s="1"/>
  <c r="KEW15" i="7" s="1"/>
  <c r="KEY15" i="7" s="1"/>
  <c r="KFA15" i="7" s="1"/>
  <c r="KFC15" i="7" s="1"/>
  <c r="KFE15" i="7" s="1"/>
  <c r="KFG15" i="7" s="1"/>
  <c r="KFI15" i="7" s="1"/>
  <c r="KFK15" i="7" s="1"/>
  <c r="KFM15" i="7" s="1"/>
  <c r="KFO15" i="7" s="1"/>
  <c r="KFQ15" i="7" s="1"/>
  <c r="KFS15" i="7" s="1"/>
  <c r="KFU15" i="7" s="1"/>
  <c r="KFW15" i="7" s="1"/>
  <c r="KFY15" i="7" s="1"/>
  <c r="KGA15" i="7" s="1"/>
  <c r="KGC15" i="7" s="1"/>
  <c r="KGE15" i="7" s="1"/>
  <c r="KGG15" i="7" s="1"/>
  <c r="KGI15" i="7" s="1"/>
  <c r="KGK15" i="7" s="1"/>
  <c r="KGM15" i="7" s="1"/>
  <c r="KGO15" i="7" s="1"/>
  <c r="KGQ15" i="7" s="1"/>
  <c r="KGS15" i="7" s="1"/>
  <c r="KGU15" i="7" s="1"/>
  <c r="KGW15" i="7" s="1"/>
  <c r="KGY15" i="7" s="1"/>
  <c r="KHA15" i="7" s="1"/>
  <c r="KHC15" i="7" s="1"/>
  <c r="KHE15" i="7" s="1"/>
  <c r="KHG15" i="7" s="1"/>
  <c r="KHI15" i="7" s="1"/>
  <c r="KHK15" i="7" s="1"/>
  <c r="KHM15" i="7" s="1"/>
  <c r="KHO15" i="7" s="1"/>
  <c r="KHQ15" i="7" s="1"/>
  <c r="KHS15" i="7" s="1"/>
  <c r="KHU15" i="7" s="1"/>
  <c r="KHW15" i="7" s="1"/>
  <c r="KHY15" i="7" s="1"/>
  <c r="KIA15" i="7" s="1"/>
  <c r="KIC15" i="7" s="1"/>
  <c r="KIE15" i="7" s="1"/>
  <c r="KIG15" i="7" s="1"/>
  <c r="KII15" i="7" s="1"/>
  <c r="KIK15" i="7" s="1"/>
  <c r="KIM15" i="7" s="1"/>
  <c r="KIO15" i="7" s="1"/>
  <c r="KIQ15" i="7" s="1"/>
  <c r="KIS15" i="7" s="1"/>
  <c r="KIU15" i="7" s="1"/>
  <c r="KIW15" i="7" s="1"/>
  <c r="KIY15" i="7" s="1"/>
  <c r="KJA15" i="7" s="1"/>
  <c r="KJC15" i="7" s="1"/>
  <c r="KJE15" i="7" s="1"/>
  <c r="KJG15" i="7" s="1"/>
  <c r="KJI15" i="7" s="1"/>
  <c r="KJK15" i="7" s="1"/>
  <c r="KJM15" i="7" s="1"/>
  <c r="KJO15" i="7" s="1"/>
  <c r="KJQ15" i="7" s="1"/>
  <c r="KJS15" i="7" s="1"/>
  <c r="KJU15" i="7" s="1"/>
  <c r="KJW15" i="7" s="1"/>
  <c r="KJY15" i="7" s="1"/>
  <c r="KKA15" i="7" s="1"/>
  <c r="KKC15" i="7" s="1"/>
  <c r="KKE15" i="7" s="1"/>
  <c r="KKG15" i="7" s="1"/>
  <c r="KKI15" i="7" s="1"/>
  <c r="KKK15" i="7" s="1"/>
  <c r="KKM15" i="7" s="1"/>
  <c r="KKO15" i="7" s="1"/>
  <c r="KKQ15" i="7" s="1"/>
  <c r="KKS15" i="7" s="1"/>
  <c r="KKU15" i="7" s="1"/>
  <c r="KKW15" i="7" s="1"/>
  <c r="KKY15" i="7" s="1"/>
  <c r="KLA15" i="7" s="1"/>
  <c r="KLC15" i="7" s="1"/>
  <c r="KLE15" i="7" s="1"/>
  <c r="KLG15" i="7" s="1"/>
  <c r="KLI15" i="7" s="1"/>
  <c r="KLK15" i="7" s="1"/>
  <c r="KLM15" i="7" s="1"/>
  <c r="KLO15" i="7" s="1"/>
  <c r="KLQ15" i="7" s="1"/>
  <c r="KLS15" i="7" s="1"/>
  <c r="KLU15" i="7" s="1"/>
  <c r="KLW15" i="7" s="1"/>
  <c r="KLY15" i="7" s="1"/>
  <c r="KMA15" i="7" s="1"/>
  <c r="KMC15" i="7" s="1"/>
  <c r="KME15" i="7" s="1"/>
  <c r="KMG15" i="7" s="1"/>
  <c r="KMI15" i="7" s="1"/>
  <c r="KMK15" i="7" s="1"/>
  <c r="KMM15" i="7" s="1"/>
  <c r="KMO15" i="7" s="1"/>
  <c r="KMQ15" i="7" s="1"/>
  <c r="KMS15" i="7" s="1"/>
  <c r="KMU15" i="7" s="1"/>
  <c r="KMW15" i="7" s="1"/>
  <c r="KMY15" i="7" s="1"/>
  <c r="KNA15" i="7" s="1"/>
  <c r="KNC15" i="7" s="1"/>
  <c r="KNE15" i="7" s="1"/>
  <c r="KNG15" i="7" s="1"/>
  <c r="KNI15" i="7" s="1"/>
  <c r="KNK15" i="7" s="1"/>
  <c r="KNM15" i="7" s="1"/>
  <c r="KNO15" i="7" s="1"/>
  <c r="KNQ15" i="7" s="1"/>
  <c r="KNS15" i="7" s="1"/>
  <c r="KNU15" i="7" s="1"/>
  <c r="KNW15" i="7" s="1"/>
  <c r="KNY15" i="7" s="1"/>
  <c r="KOA15" i="7" s="1"/>
  <c r="KOC15" i="7" s="1"/>
  <c r="KOE15" i="7" s="1"/>
  <c r="KOG15" i="7" s="1"/>
  <c r="KOI15" i="7" s="1"/>
  <c r="KOK15" i="7" s="1"/>
  <c r="KOM15" i="7" s="1"/>
  <c r="KOO15" i="7" s="1"/>
  <c r="KOQ15" i="7" s="1"/>
  <c r="KOS15" i="7" s="1"/>
  <c r="KOU15" i="7" s="1"/>
  <c r="KOW15" i="7" s="1"/>
  <c r="KOY15" i="7" s="1"/>
  <c r="KPA15" i="7" s="1"/>
  <c r="KPC15" i="7" s="1"/>
  <c r="KPE15" i="7" s="1"/>
  <c r="KPG15" i="7" s="1"/>
  <c r="KPI15" i="7" s="1"/>
  <c r="KPK15" i="7" s="1"/>
  <c r="KPM15" i="7" s="1"/>
  <c r="KPO15" i="7" s="1"/>
  <c r="KPQ15" i="7" s="1"/>
  <c r="KPS15" i="7" s="1"/>
  <c r="KPU15" i="7" s="1"/>
  <c r="KPW15" i="7" s="1"/>
  <c r="KPY15" i="7" s="1"/>
  <c r="KQA15" i="7" s="1"/>
  <c r="KQC15" i="7" s="1"/>
  <c r="KQE15" i="7" s="1"/>
  <c r="KQG15" i="7" s="1"/>
  <c r="KQI15" i="7" s="1"/>
  <c r="KQK15" i="7" s="1"/>
  <c r="KQM15" i="7" s="1"/>
  <c r="KQO15" i="7" s="1"/>
  <c r="KQQ15" i="7" s="1"/>
  <c r="KQS15" i="7" s="1"/>
  <c r="KQU15" i="7" s="1"/>
  <c r="KQW15" i="7" s="1"/>
  <c r="KQY15" i="7" s="1"/>
  <c r="KRA15" i="7" s="1"/>
  <c r="KRC15" i="7" s="1"/>
  <c r="KRE15" i="7" s="1"/>
  <c r="KRG15" i="7" s="1"/>
  <c r="KRI15" i="7" s="1"/>
  <c r="KRK15" i="7" s="1"/>
  <c r="KRM15" i="7" s="1"/>
  <c r="KRO15" i="7" s="1"/>
  <c r="KRQ15" i="7" s="1"/>
  <c r="KRS15" i="7" s="1"/>
  <c r="KRU15" i="7" s="1"/>
  <c r="KRW15" i="7" s="1"/>
  <c r="KRY15" i="7" s="1"/>
  <c r="KSA15" i="7" s="1"/>
  <c r="KSC15" i="7" s="1"/>
  <c r="KSE15" i="7" s="1"/>
  <c r="KSG15" i="7" s="1"/>
  <c r="KSI15" i="7" s="1"/>
  <c r="KSK15" i="7" s="1"/>
  <c r="KSM15" i="7" s="1"/>
  <c r="KSO15" i="7" s="1"/>
  <c r="KSQ15" i="7" s="1"/>
  <c r="KSS15" i="7" s="1"/>
  <c r="KSU15" i="7" s="1"/>
  <c r="KSW15" i="7" s="1"/>
  <c r="KSY15" i="7" s="1"/>
  <c r="KTA15" i="7" s="1"/>
  <c r="KTC15" i="7" s="1"/>
  <c r="KTE15" i="7" s="1"/>
  <c r="KTG15" i="7" s="1"/>
  <c r="KTI15" i="7" s="1"/>
  <c r="KTK15" i="7" s="1"/>
  <c r="KTM15" i="7" s="1"/>
  <c r="KTO15" i="7" s="1"/>
  <c r="KTQ15" i="7" s="1"/>
  <c r="KTS15" i="7" s="1"/>
  <c r="KTU15" i="7" s="1"/>
  <c r="KTW15" i="7" s="1"/>
  <c r="KTY15" i="7" s="1"/>
  <c r="KUA15" i="7" s="1"/>
  <c r="KUC15" i="7" s="1"/>
  <c r="KUE15" i="7" s="1"/>
  <c r="KUG15" i="7" s="1"/>
  <c r="KUI15" i="7" s="1"/>
  <c r="KUK15" i="7" s="1"/>
  <c r="KUM15" i="7" s="1"/>
  <c r="KUO15" i="7" s="1"/>
  <c r="KUQ15" i="7" s="1"/>
  <c r="KUS15" i="7" s="1"/>
  <c r="KUU15" i="7" s="1"/>
  <c r="KUW15" i="7" s="1"/>
  <c r="KUY15" i="7" s="1"/>
  <c r="KVA15" i="7" s="1"/>
  <c r="KVC15" i="7" s="1"/>
  <c r="KVE15" i="7" s="1"/>
  <c r="KVG15" i="7" s="1"/>
  <c r="KVI15" i="7" s="1"/>
  <c r="KVK15" i="7" s="1"/>
  <c r="KVM15" i="7" s="1"/>
  <c r="KVO15" i="7" s="1"/>
  <c r="KVQ15" i="7" s="1"/>
  <c r="KVS15" i="7" s="1"/>
  <c r="KVU15" i="7" s="1"/>
  <c r="KVW15" i="7" s="1"/>
  <c r="KVY15" i="7" s="1"/>
  <c r="KWA15" i="7" s="1"/>
  <c r="KWC15" i="7" s="1"/>
  <c r="KWE15" i="7" s="1"/>
  <c r="KWG15" i="7" s="1"/>
  <c r="KWI15" i="7" s="1"/>
  <c r="KWK15" i="7" s="1"/>
  <c r="KWM15" i="7" s="1"/>
  <c r="KWO15" i="7" s="1"/>
  <c r="KWQ15" i="7" s="1"/>
  <c r="KWS15" i="7" s="1"/>
  <c r="KWU15" i="7" s="1"/>
  <c r="KWW15" i="7" s="1"/>
  <c r="KWY15" i="7" s="1"/>
  <c r="KXA15" i="7" s="1"/>
  <c r="KXC15" i="7" s="1"/>
  <c r="KXE15" i="7" s="1"/>
  <c r="KXG15" i="7" s="1"/>
  <c r="KXI15" i="7" s="1"/>
  <c r="KXK15" i="7" s="1"/>
  <c r="KXM15" i="7" s="1"/>
  <c r="KXO15" i="7" s="1"/>
  <c r="KXQ15" i="7" s="1"/>
  <c r="KXS15" i="7" s="1"/>
  <c r="KXU15" i="7" s="1"/>
  <c r="KXW15" i="7" s="1"/>
  <c r="KXY15" i="7" s="1"/>
  <c r="KYA15" i="7" s="1"/>
  <c r="KYC15" i="7" s="1"/>
  <c r="KYE15" i="7" s="1"/>
  <c r="KYG15" i="7" s="1"/>
  <c r="KYI15" i="7" s="1"/>
  <c r="KYK15" i="7" s="1"/>
  <c r="KYM15" i="7" s="1"/>
  <c r="KYO15" i="7" s="1"/>
  <c r="KYQ15" i="7" s="1"/>
  <c r="KYS15" i="7" s="1"/>
  <c r="KYU15" i="7" s="1"/>
  <c r="KYW15" i="7" s="1"/>
  <c r="KYY15" i="7" s="1"/>
  <c r="KZA15" i="7" s="1"/>
  <c r="KZC15" i="7" s="1"/>
  <c r="KZE15" i="7" s="1"/>
  <c r="KZG15" i="7" s="1"/>
  <c r="KZI15" i="7" s="1"/>
  <c r="KZK15" i="7" s="1"/>
  <c r="KZM15" i="7" s="1"/>
  <c r="KZO15" i="7" s="1"/>
  <c r="KZQ15" i="7" s="1"/>
  <c r="KZS15" i="7" s="1"/>
  <c r="KZU15" i="7" s="1"/>
  <c r="KZW15" i="7" s="1"/>
  <c r="KZY15" i="7" s="1"/>
  <c r="LAA15" i="7" s="1"/>
  <c r="LAC15" i="7" s="1"/>
  <c r="LAE15" i="7" s="1"/>
  <c r="LAG15" i="7" s="1"/>
  <c r="LAI15" i="7" s="1"/>
  <c r="LAK15" i="7" s="1"/>
  <c r="LAM15" i="7" s="1"/>
  <c r="LAO15" i="7" s="1"/>
  <c r="LAQ15" i="7" s="1"/>
  <c r="LAS15" i="7" s="1"/>
  <c r="LAU15" i="7" s="1"/>
  <c r="LAW15" i="7" s="1"/>
  <c r="LAY15" i="7" s="1"/>
  <c r="LBA15" i="7" s="1"/>
  <c r="LBC15" i="7" s="1"/>
  <c r="LBE15" i="7" s="1"/>
  <c r="LBG15" i="7" s="1"/>
  <c r="LBI15" i="7" s="1"/>
  <c r="LBK15" i="7" s="1"/>
  <c r="LBM15" i="7" s="1"/>
  <c r="LBO15" i="7" s="1"/>
  <c r="LBQ15" i="7" s="1"/>
  <c r="LBS15" i="7" s="1"/>
  <c r="LBU15" i="7" s="1"/>
  <c r="LBW15" i="7" s="1"/>
  <c r="LBY15" i="7" s="1"/>
  <c r="LCA15" i="7" s="1"/>
  <c r="LCC15" i="7" s="1"/>
  <c r="LCE15" i="7" s="1"/>
  <c r="LCG15" i="7" s="1"/>
  <c r="LCI15" i="7" s="1"/>
  <c r="LCK15" i="7" s="1"/>
  <c r="LCM15" i="7" s="1"/>
  <c r="LCO15" i="7" s="1"/>
  <c r="LCQ15" i="7" s="1"/>
  <c r="LCS15" i="7" s="1"/>
  <c r="LCU15" i="7" s="1"/>
  <c r="LCW15" i="7" s="1"/>
  <c r="LCY15" i="7" s="1"/>
  <c r="LDA15" i="7" s="1"/>
  <c r="LDC15" i="7" s="1"/>
  <c r="LDE15" i="7" s="1"/>
  <c r="LDG15" i="7" s="1"/>
  <c r="LDI15" i="7" s="1"/>
  <c r="LDK15" i="7" s="1"/>
  <c r="LDM15" i="7" s="1"/>
  <c r="LDO15" i="7" s="1"/>
  <c r="LDQ15" i="7" s="1"/>
  <c r="LDS15" i="7" s="1"/>
  <c r="LDU15" i="7" s="1"/>
  <c r="LDW15" i="7" s="1"/>
  <c r="LDY15" i="7" s="1"/>
  <c r="LEA15" i="7" s="1"/>
  <c r="LEC15" i="7" s="1"/>
  <c r="LEE15" i="7" s="1"/>
  <c r="LEG15" i="7" s="1"/>
  <c r="LEI15" i="7" s="1"/>
  <c r="LEK15" i="7" s="1"/>
  <c r="LEM15" i="7" s="1"/>
  <c r="LEO15" i="7" s="1"/>
  <c r="LEQ15" i="7" s="1"/>
  <c r="LES15" i="7" s="1"/>
  <c r="LEU15" i="7" s="1"/>
  <c r="LEW15" i="7" s="1"/>
  <c r="LEY15" i="7" s="1"/>
  <c r="LFA15" i="7" s="1"/>
  <c r="LFC15" i="7" s="1"/>
  <c r="LFE15" i="7" s="1"/>
  <c r="LFG15" i="7" s="1"/>
  <c r="LFI15" i="7" s="1"/>
  <c r="LFK15" i="7" s="1"/>
  <c r="LFM15" i="7" s="1"/>
  <c r="LFO15" i="7" s="1"/>
  <c r="LFQ15" i="7" s="1"/>
  <c r="LFS15" i="7" s="1"/>
  <c r="LFU15" i="7" s="1"/>
  <c r="LFW15" i="7" s="1"/>
  <c r="LFY15" i="7" s="1"/>
  <c r="LGA15" i="7" s="1"/>
  <c r="LGC15" i="7" s="1"/>
  <c r="LGE15" i="7" s="1"/>
  <c r="LGG15" i="7" s="1"/>
  <c r="LGI15" i="7" s="1"/>
  <c r="LGK15" i="7" s="1"/>
  <c r="LGM15" i="7" s="1"/>
  <c r="LGO15" i="7" s="1"/>
  <c r="LGQ15" i="7" s="1"/>
  <c r="LGS15" i="7" s="1"/>
  <c r="LGU15" i="7" s="1"/>
  <c r="LGW15" i="7" s="1"/>
  <c r="LGY15" i="7" s="1"/>
  <c r="LHA15" i="7" s="1"/>
  <c r="LHC15" i="7" s="1"/>
  <c r="LHE15" i="7" s="1"/>
  <c r="LHG15" i="7" s="1"/>
  <c r="LHI15" i="7" s="1"/>
  <c r="LHK15" i="7" s="1"/>
  <c r="LHM15" i="7" s="1"/>
  <c r="LHO15" i="7" s="1"/>
  <c r="LHQ15" i="7" s="1"/>
  <c r="LHS15" i="7" s="1"/>
  <c r="LHU15" i="7" s="1"/>
  <c r="LHW15" i="7" s="1"/>
  <c r="LHY15" i="7" s="1"/>
  <c r="LIA15" i="7" s="1"/>
  <c r="LIC15" i="7" s="1"/>
  <c r="LIE15" i="7" s="1"/>
  <c r="LIG15" i="7" s="1"/>
  <c r="LII15" i="7" s="1"/>
  <c r="LIK15" i="7" s="1"/>
  <c r="LIM15" i="7" s="1"/>
  <c r="LIO15" i="7" s="1"/>
  <c r="LIQ15" i="7" s="1"/>
  <c r="LIS15" i="7" s="1"/>
  <c r="LIU15" i="7" s="1"/>
  <c r="LIW15" i="7" s="1"/>
  <c r="LIY15" i="7" s="1"/>
  <c r="LJA15" i="7" s="1"/>
  <c r="LJC15" i="7" s="1"/>
  <c r="LJE15" i="7" s="1"/>
  <c r="LJG15" i="7" s="1"/>
  <c r="LJI15" i="7" s="1"/>
  <c r="LJK15" i="7" s="1"/>
  <c r="LJM15" i="7" s="1"/>
  <c r="LJO15" i="7" s="1"/>
  <c r="LJQ15" i="7" s="1"/>
  <c r="LJS15" i="7" s="1"/>
  <c r="LJU15" i="7" s="1"/>
  <c r="LJW15" i="7" s="1"/>
  <c r="LJY15" i="7" s="1"/>
  <c r="LKA15" i="7" s="1"/>
  <c r="LKC15" i="7" s="1"/>
  <c r="LKE15" i="7" s="1"/>
  <c r="LKG15" i="7" s="1"/>
  <c r="LKI15" i="7" s="1"/>
  <c r="LKK15" i="7" s="1"/>
  <c r="LKM15" i="7" s="1"/>
  <c r="LKO15" i="7" s="1"/>
  <c r="LKQ15" i="7" s="1"/>
  <c r="LKS15" i="7" s="1"/>
  <c r="LKU15" i="7" s="1"/>
  <c r="LKW15" i="7" s="1"/>
  <c r="LKY15" i="7" s="1"/>
  <c r="LLA15" i="7" s="1"/>
  <c r="LLC15" i="7" s="1"/>
  <c r="LLE15" i="7" s="1"/>
  <c r="LLG15" i="7" s="1"/>
  <c r="LLI15" i="7" s="1"/>
  <c r="LLK15" i="7" s="1"/>
  <c r="LLM15" i="7" s="1"/>
  <c r="LLO15" i="7" s="1"/>
  <c r="LLQ15" i="7" s="1"/>
  <c r="LLS15" i="7" s="1"/>
  <c r="LLU15" i="7" s="1"/>
  <c r="LLW15" i="7" s="1"/>
  <c r="LLY15" i="7" s="1"/>
  <c r="LMA15" i="7" s="1"/>
  <c r="LMC15" i="7" s="1"/>
  <c r="LME15" i="7" s="1"/>
  <c r="LMG15" i="7" s="1"/>
  <c r="LMI15" i="7" s="1"/>
  <c r="LMK15" i="7" s="1"/>
  <c r="LMM15" i="7" s="1"/>
  <c r="LMO15" i="7" s="1"/>
  <c r="LMQ15" i="7" s="1"/>
  <c r="LMS15" i="7" s="1"/>
  <c r="LMU15" i="7" s="1"/>
  <c r="LMW15" i="7" s="1"/>
  <c r="LMY15" i="7" s="1"/>
  <c r="LNA15" i="7" s="1"/>
  <c r="LNC15" i="7" s="1"/>
  <c r="LNE15" i="7" s="1"/>
  <c r="LNG15" i="7" s="1"/>
  <c r="LNI15" i="7" s="1"/>
  <c r="LNK15" i="7" s="1"/>
  <c r="LNM15" i="7" s="1"/>
  <c r="LNO15" i="7" s="1"/>
  <c r="LNQ15" i="7" s="1"/>
  <c r="LNS15" i="7" s="1"/>
  <c r="LNU15" i="7" s="1"/>
  <c r="LNW15" i="7" s="1"/>
  <c r="LNY15" i="7" s="1"/>
  <c r="LOA15" i="7" s="1"/>
  <c r="LOC15" i="7" s="1"/>
  <c r="LOE15" i="7" s="1"/>
  <c r="LOG15" i="7" s="1"/>
  <c r="LOI15" i="7" s="1"/>
  <c r="LOK15" i="7" s="1"/>
  <c r="LOM15" i="7" s="1"/>
  <c r="LOO15" i="7" s="1"/>
  <c r="LOQ15" i="7" s="1"/>
  <c r="LOS15" i="7" s="1"/>
  <c r="LOU15" i="7" s="1"/>
  <c r="LOW15" i="7" s="1"/>
  <c r="LOY15" i="7" s="1"/>
  <c r="LPA15" i="7" s="1"/>
  <c r="LPC15" i="7" s="1"/>
  <c r="LPE15" i="7" s="1"/>
  <c r="LPG15" i="7" s="1"/>
  <c r="LPI15" i="7" s="1"/>
  <c r="LPK15" i="7" s="1"/>
  <c r="LPM15" i="7" s="1"/>
  <c r="LPO15" i="7" s="1"/>
  <c r="LPQ15" i="7" s="1"/>
  <c r="LPS15" i="7" s="1"/>
  <c r="LPU15" i="7" s="1"/>
  <c r="LPW15" i="7" s="1"/>
  <c r="LPY15" i="7" s="1"/>
  <c r="LQA15" i="7" s="1"/>
  <c r="LQC15" i="7" s="1"/>
  <c r="LQE15" i="7" s="1"/>
  <c r="LQG15" i="7" s="1"/>
  <c r="LQI15" i="7" s="1"/>
  <c r="LQK15" i="7" s="1"/>
  <c r="LQM15" i="7" s="1"/>
  <c r="LQO15" i="7" s="1"/>
  <c r="LQQ15" i="7" s="1"/>
  <c r="LQS15" i="7" s="1"/>
  <c r="LQU15" i="7" s="1"/>
  <c r="LQW15" i="7" s="1"/>
  <c r="LQY15" i="7" s="1"/>
  <c r="LRA15" i="7" s="1"/>
  <c r="LRC15" i="7" s="1"/>
  <c r="LRE15" i="7" s="1"/>
  <c r="LRG15" i="7" s="1"/>
  <c r="LRI15" i="7" s="1"/>
  <c r="LRK15" i="7" s="1"/>
  <c r="LRM15" i="7" s="1"/>
  <c r="LRO15" i="7" s="1"/>
  <c r="LRQ15" i="7" s="1"/>
  <c r="LRS15" i="7" s="1"/>
  <c r="LRU15" i="7" s="1"/>
  <c r="LRW15" i="7" s="1"/>
  <c r="LRY15" i="7" s="1"/>
  <c r="LSA15" i="7" s="1"/>
  <c r="LSC15" i="7" s="1"/>
  <c r="LSE15" i="7" s="1"/>
  <c r="LSG15" i="7" s="1"/>
  <c r="LSI15" i="7" s="1"/>
  <c r="LSK15" i="7" s="1"/>
  <c r="LSM15" i="7" s="1"/>
  <c r="LSO15" i="7" s="1"/>
  <c r="LSQ15" i="7" s="1"/>
  <c r="LSS15" i="7" s="1"/>
  <c r="LSU15" i="7" s="1"/>
  <c r="LSW15" i="7" s="1"/>
  <c r="LSY15" i="7" s="1"/>
  <c r="LTA15" i="7" s="1"/>
  <c r="LTC15" i="7" s="1"/>
  <c r="LTE15" i="7" s="1"/>
  <c r="LTG15" i="7" s="1"/>
  <c r="LTI15" i="7" s="1"/>
  <c r="LTK15" i="7" s="1"/>
  <c r="LTM15" i="7" s="1"/>
  <c r="LTO15" i="7" s="1"/>
  <c r="LTQ15" i="7" s="1"/>
  <c r="LTS15" i="7" s="1"/>
  <c r="LTU15" i="7" s="1"/>
  <c r="LTW15" i="7" s="1"/>
  <c r="LTY15" i="7" s="1"/>
  <c r="LUA15" i="7" s="1"/>
  <c r="LUC15" i="7" s="1"/>
  <c r="LUE15" i="7" s="1"/>
  <c r="LUG15" i="7" s="1"/>
  <c r="LUI15" i="7" s="1"/>
  <c r="LUK15" i="7" s="1"/>
  <c r="LUM15" i="7" s="1"/>
  <c r="LUO15" i="7" s="1"/>
  <c r="LUQ15" i="7" s="1"/>
  <c r="LUS15" i="7" s="1"/>
  <c r="LUU15" i="7" s="1"/>
  <c r="LUW15" i="7" s="1"/>
  <c r="LUY15" i="7" s="1"/>
  <c r="LVA15" i="7" s="1"/>
  <c r="LVC15" i="7" s="1"/>
  <c r="LVE15" i="7" s="1"/>
  <c r="LVG15" i="7" s="1"/>
  <c r="LVI15" i="7" s="1"/>
  <c r="LVK15" i="7" s="1"/>
  <c r="LVM15" i="7" s="1"/>
  <c r="LVO15" i="7" s="1"/>
  <c r="LVQ15" i="7" s="1"/>
  <c r="LVS15" i="7" s="1"/>
  <c r="LVU15" i="7" s="1"/>
  <c r="LVW15" i="7" s="1"/>
  <c r="LVY15" i="7" s="1"/>
  <c r="LWA15" i="7" s="1"/>
  <c r="LWC15" i="7" s="1"/>
  <c r="LWE15" i="7" s="1"/>
  <c r="LWG15" i="7" s="1"/>
  <c r="LWI15" i="7" s="1"/>
  <c r="LWK15" i="7" s="1"/>
  <c r="LWM15" i="7" s="1"/>
  <c r="LWO15" i="7" s="1"/>
  <c r="LWQ15" i="7" s="1"/>
  <c r="LWS15" i="7" s="1"/>
  <c r="LWU15" i="7" s="1"/>
  <c r="LWW15" i="7" s="1"/>
  <c r="LWY15" i="7" s="1"/>
  <c r="LXA15" i="7" s="1"/>
  <c r="LXC15" i="7" s="1"/>
  <c r="LXE15" i="7" s="1"/>
  <c r="LXG15" i="7" s="1"/>
  <c r="LXI15" i="7" s="1"/>
  <c r="LXK15" i="7" s="1"/>
  <c r="LXM15" i="7" s="1"/>
  <c r="LXO15" i="7" s="1"/>
  <c r="LXQ15" i="7" s="1"/>
  <c r="LXS15" i="7" s="1"/>
  <c r="LXU15" i="7" s="1"/>
  <c r="LXW15" i="7" s="1"/>
  <c r="LXY15" i="7" s="1"/>
  <c r="LYA15" i="7" s="1"/>
  <c r="LYC15" i="7" s="1"/>
  <c r="LYE15" i="7" s="1"/>
  <c r="LYG15" i="7" s="1"/>
  <c r="LYI15" i="7" s="1"/>
  <c r="LYK15" i="7" s="1"/>
  <c r="LYM15" i="7" s="1"/>
  <c r="LYO15" i="7" s="1"/>
  <c r="LYQ15" i="7" s="1"/>
  <c r="LYS15" i="7" s="1"/>
  <c r="LYU15" i="7" s="1"/>
  <c r="LYW15" i="7" s="1"/>
  <c r="LYY15" i="7" s="1"/>
  <c r="LZA15" i="7" s="1"/>
  <c r="LZC15" i="7" s="1"/>
  <c r="LZE15" i="7" s="1"/>
  <c r="LZG15" i="7" s="1"/>
  <c r="LZI15" i="7" s="1"/>
  <c r="LZK15" i="7" s="1"/>
  <c r="LZM15" i="7" s="1"/>
  <c r="LZO15" i="7" s="1"/>
  <c r="LZQ15" i="7" s="1"/>
  <c r="LZS15" i="7" s="1"/>
  <c r="LZU15" i="7" s="1"/>
  <c r="LZW15" i="7" s="1"/>
  <c r="LZY15" i="7" s="1"/>
  <c r="MAA15" i="7" s="1"/>
  <c r="MAC15" i="7" s="1"/>
  <c r="MAE15" i="7" s="1"/>
  <c r="MAG15" i="7" s="1"/>
  <c r="MAI15" i="7" s="1"/>
  <c r="MAK15" i="7" s="1"/>
  <c r="MAM15" i="7" s="1"/>
  <c r="MAO15" i="7" s="1"/>
  <c r="MAQ15" i="7" s="1"/>
  <c r="MAS15" i="7" s="1"/>
  <c r="MAU15" i="7" s="1"/>
  <c r="MAW15" i="7" s="1"/>
  <c r="MAY15" i="7" s="1"/>
  <c r="MBA15" i="7" s="1"/>
  <c r="MBC15" i="7" s="1"/>
  <c r="MBE15" i="7" s="1"/>
  <c r="MBG15" i="7" s="1"/>
  <c r="MBI15" i="7" s="1"/>
  <c r="MBK15" i="7" s="1"/>
  <c r="MBM15" i="7" s="1"/>
  <c r="MBO15" i="7" s="1"/>
  <c r="MBQ15" i="7" s="1"/>
  <c r="MBS15" i="7" s="1"/>
  <c r="MBU15" i="7" s="1"/>
  <c r="MBW15" i="7" s="1"/>
  <c r="MBY15" i="7" s="1"/>
  <c r="MCA15" i="7" s="1"/>
  <c r="MCC15" i="7" s="1"/>
  <c r="MCE15" i="7" s="1"/>
  <c r="MCG15" i="7" s="1"/>
  <c r="MCI15" i="7" s="1"/>
  <c r="MCK15" i="7" s="1"/>
  <c r="MCM15" i="7" s="1"/>
  <c r="MCO15" i="7" s="1"/>
  <c r="MCQ15" i="7" s="1"/>
  <c r="MCS15" i="7" s="1"/>
  <c r="MCU15" i="7" s="1"/>
  <c r="MCW15" i="7" s="1"/>
  <c r="MCY15" i="7" s="1"/>
  <c r="MDA15" i="7" s="1"/>
  <c r="MDC15" i="7" s="1"/>
  <c r="MDE15" i="7" s="1"/>
  <c r="MDG15" i="7" s="1"/>
  <c r="MDI15" i="7" s="1"/>
  <c r="MDK15" i="7" s="1"/>
  <c r="MDM15" i="7" s="1"/>
  <c r="MDO15" i="7" s="1"/>
  <c r="MDQ15" i="7" s="1"/>
  <c r="MDS15" i="7" s="1"/>
  <c r="MDU15" i="7" s="1"/>
  <c r="MDW15" i="7" s="1"/>
  <c r="MDY15" i="7" s="1"/>
  <c r="MEA15" i="7" s="1"/>
  <c r="MEC15" i="7" s="1"/>
  <c r="MEE15" i="7" s="1"/>
  <c r="MEG15" i="7" s="1"/>
  <c r="MEI15" i="7" s="1"/>
  <c r="MEK15" i="7" s="1"/>
  <c r="MEM15" i="7" s="1"/>
  <c r="MEO15" i="7" s="1"/>
  <c r="MEQ15" i="7" s="1"/>
  <c r="MES15" i="7" s="1"/>
  <c r="MEU15" i="7" s="1"/>
  <c r="MEW15" i="7" s="1"/>
  <c r="MEY15" i="7" s="1"/>
  <c r="MFA15" i="7" s="1"/>
  <c r="MFC15" i="7" s="1"/>
  <c r="MFE15" i="7" s="1"/>
  <c r="MFG15" i="7" s="1"/>
  <c r="MFI15" i="7" s="1"/>
  <c r="MFK15" i="7" s="1"/>
  <c r="MFM15" i="7" s="1"/>
  <c r="MFO15" i="7" s="1"/>
  <c r="MFQ15" i="7" s="1"/>
  <c r="MFS15" i="7" s="1"/>
  <c r="MFU15" i="7" s="1"/>
  <c r="MFW15" i="7" s="1"/>
  <c r="MFY15" i="7" s="1"/>
  <c r="MGA15" i="7" s="1"/>
  <c r="MGC15" i="7" s="1"/>
  <c r="MGE15" i="7" s="1"/>
  <c r="MGG15" i="7" s="1"/>
  <c r="MGI15" i="7" s="1"/>
  <c r="MGK15" i="7" s="1"/>
  <c r="MGM15" i="7" s="1"/>
  <c r="MGO15" i="7" s="1"/>
  <c r="MGQ15" i="7" s="1"/>
  <c r="MGS15" i="7" s="1"/>
  <c r="MGU15" i="7" s="1"/>
  <c r="MGW15" i="7" s="1"/>
  <c r="MGY15" i="7" s="1"/>
  <c r="MHA15" i="7" s="1"/>
  <c r="MHC15" i="7" s="1"/>
  <c r="MHE15" i="7" s="1"/>
  <c r="MHG15" i="7" s="1"/>
  <c r="MHI15" i="7" s="1"/>
  <c r="MHK15" i="7" s="1"/>
  <c r="MHM15" i="7" s="1"/>
  <c r="MHO15" i="7" s="1"/>
  <c r="MHQ15" i="7" s="1"/>
  <c r="MHS15" i="7" s="1"/>
  <c r="MHU15" i="7" s="1"/>
  <c r="MHW15" i="7" s="1"/>
  <c r="MHY15" i="7" s="1"/>
  <c r="MIA15" i="7" s="1"/>
  <c r="MIC15" i="7" s="1"/>
  <c r="MIE15" i="7" s="1"/>
  <c r="MIG15" i="7" s="1"/>
  <c r="MII15" i="7" s="1"/>
  <c r="MIK15" i="7" s="1"/>
  <c r="MIM15" i="7" s="1"/>
  <c r="MIO15" i="7" s="1"/>
  <c r="MIQ15" i="7" s="1"/>
  <c r="MIS15" i="7" s="1"/>
  <c r="MIU15" i="7" s="1"/>
  <c r="MIW15" i="7" s="1"/>
  <c r="MIY15" i="7" s="1"/>
  <c r="MJA15" i="7" s="1"/>
  <c r="MJC15" i="7" s="1"/>
  <c r="MJE15" i="7" s="1"/>
  <c r="MJG15" i="7" s="1"/>
  <c r="MJI15" i="7" s="1"/>
  <c r="MJK15" i="7" s="1"/>
  <c r="MJM15" i="7" s="1"/>
  <c r="MJO15" i="7" s="1"/>
  <c r="MJQ15" i="7" s="1"/>
  <c r="MJS15" i="7" s="1"/>
  <c r="MJU15" i="7" s="1"/>
  <c r="MJW15" i="7" s="1"/>
  <c r="MJY15" i="7" s="1"/>
  <c r="MKA15" i="7" s="1"/>
  <c r="MKC15" i="7" s="1"/>
  <c r="MKE15" i="7" s="1"/>
  <c r="MKG15" i="7" s="1"/>
  <c r="MKI15" i="7" s="1"/>
  <c r="MKK15" i="7" s="1"/>
  <c r="MKM15" i="7" s="1"/>
  <c r="MKO15" i="7" s="1"/>
  <c r="MKQ15" i="7" s="1"/>
  <c r="MKS15" i="7" s="1"/>
  <c r="MKU15" i="7" s="1"/>
  <c r="MKW15" i="7" s="1"/>
  <c r="MKY15" i="7" s="1"/>
  <c r="MLA15" i="7" s="1"/>
  <c r="MLC15" i="7" s="1"/>
  <c r="MLE15" i="7" s="1"/>
  <c r="MLG15" i="7" s="1"/>
  <c r="MLI15" i="7" s="1"/>
  <c r="MLK15" i="7" s="1"/>
  <c r="MLM15" i="7" s="1"/>
  <c r="MLO15" i="7" s="1"/>
  <c r="MLQ15" i="7" s="1"/>
  <c r="MLS15" i="7" s="1"/>
  <c r="MLU15" i="7" s="1"/>
  <c r="MLW15" i="7" s="1"/>
  <c r="MLY15" i="7" s="1"/>
  <c r="MMA15" i="7" s="1"/>
  <c r="MMC15" i="7" s="1"/>
  <c r="MME15" i="7" s="1"/>
  <c r="MMG15" i="7" s="1"/>
  <c r="MMI15" i="7" s="1"/>
  <c r="MMK15" i="7" s="1"/>
  <c r="MMM15" i="7" s="1"/>
  <c r="MMO15" i="7" s="1"/>
  <c r="MMQ15" i="7" s="1"/>
  <c r="MMS15" i="7" s="1"/>
  <c r="MMU15" i="7" s="1"/>
  <c r="MMW15" i="7" s="1"/>
  <c r="MMY15" i="7" s="1"/>
  <c r="MNA15" i="7" s="1"/>
  <c r="MNC15" i="7" s="1"/>
  <c r="MNE15" i="7" s="1"/>
  <c r="MNG15" i="7" s="1"/>
  <c r="MNI15" i="7" s="1"/>
  <c r="MNK15" i="7" s="1"/>
  <c r="MNM15" i="7" s="1"/>
  <c r="MNO15" i="7" s="1"/>
  <c r="MNQ15" i="7" s="1"/>
  <c r="MNS15" i="7" s="1"/>
  <c r="MNU15" i="7" s="1"/>
  <c r="MNW15" i="7" s="1"/>
  <c r="MNY15" i="7" s="1"/>
  <c r="MOA15" i="7" s="1"/>
  <c r="MOC15" i="7" s="1"/>
  <c r="MOE15" i="7" s="1"/>
  <c r="MOG15" i="7" s="1"/>
  <c r="MOI15" i="7" s="1"/>
  <c r="MOK15" i="7" s="1"/>
  <c r="MOM15" i="7" s="1"/>
  <c r="MOO15" i="7" s="1"/>
  <c r="MOQ15" i="7" s="1"/>
  <c r="MOS15" i="7" s="1"/>
  <c r="MOU15" i="7" s="1"/>
  <c r="MOW15" i="7" s="1"/>
  <c r="MOY15" i="7" s="1"/>
  <c r="MPA15" i="7" s="1"/>
  <c r="MPC15" i="7" s="1"/>
  <c r="MPE15" i="7" s="1"/>
  <c r="MPG15" i="7" s="1"/>
  <c r="MPI15" i="7" s="1"/>
  <c r="MPK15" i="7" s="1"/>
  <c r="MPM15" i="7" s="1"/>
  <c r="MPO15" i="7" s="1"/>
  <c r="MPQ15" i="7" s="1"/>
  <c r="MPS15" i="7" s="1"/>
  <c r="MPU15" i="7" s="1"/>
  <c r="MPW15" i="7" s="1"/>
  <c r="MPY15" i="7" s="1"/>
  <c r="MQA15" i="7" s="1"/>
  <c r="MQC15" i="7" s="1"/>
  <c r="MQE15" i="7" s="1"/>
  <c r="MQG15" i="7" s="1"/>
  <c r="MQI15" i="7" s="1"/>
  <c r="MQK15" i="7" s="1"/>
  <c r="MQM15" i="7" s="1"/>
  <c r="MQO15" i="7" s="1"/>
  <c r="MQQ15" i="7" s="1"/>
  <c r="MQS15" i="7" s="1"/>
  <c r="MQU15" i="7" s="1"/>
  <c r="MQW15" i="7" s="1"/>
  <c r="MQY15" i="7" s="1"/>
  <c r="MRA15" i="7" s="1"/>
  <c r="MRC15" i="7" s="1"/>
  <c r="MRE15" i="7" s="1"/>
  <c r="MRG15" i="7" s="1"/>
  <c r="MRI15" i="7" s="1"/>
  <c r="MRK15" i="7" s="1"/>
  <c r="MRM15" i="7" s="1"/>
  <c r="MRO15" i="7" s="1"/>
  <c r="MRQ15" i="7" s="1"/>
  <c r="MRS15" i="7" s="1"/>
  <c r="MRU15" i="7" s="1"/>
  <c r="MRW15" i="7" s="1"/>
  <c r="MRY15" i="7" s="1"/>
  <c r="MSA15" i="7" s="1"/>
  <c r="MSC15" i="7" s="1"/>
  <c r="MSE15" i="7" s="1"/>
  <c r="MSG15" i="7" s="1"/>
  <c r="MSI15" i="7" s="1"/>
  <c r="MSK15" i="7" s="1"/>
  <c r="MSM15" i="7" s="1"/>
  <c r="MSO15" i="7" s="1"/>
  <c r="MSQ15" i="7" s="1"/>
  <c r="MSS15" i="7" s="1"/>
  <c r="MSU15" i="7" s="1"/>
  <c r="MSW15" i="7" s="1"/>
  <c r="MSY15" i="7" s="1"/>
  <c r="MTA15" i="7" s="1"/>
  <c r="MTC15" i="7" s="1"/>
  <c r="MTE15" i="7" s="1"/>
  <c r="MTG15" i="7" s="1"/>
  <c r="MTI15" i="7" s="1"/>
  <c r="MTK15" i="7" s="1"/>
  <c r="MTM15" i="7" s="1"/>
  <c r="MTO15" i="7" s="1"/>
  <c r="MTQ15" i="7" s="1"/>
  <c r="MTS15" i="7" s="1"/>
  <c r="MTU15" i="7" s="1"/>
  <c r="MTW15" i="7" s="1"/>
  <c r="MTY15" i="7" s="1"/>
  <c r="MUA15" i="7" s="1"/>
  <c r="MUC15" i="7" s="1"/>
  <c r="MUE15" i="7" s="1"/>
  <c r="MUG15" i="7" s="1"/>
  <c r="MUI15" i="7" s="1"/>
  <c r="MUK15" i="7" s="1"/>
  <c r="MUM15" i="7" s="1"/>
  <c r="MUO15" i="7" s="1"/>
  <c r="MUQ15" i="7" s="1"/>
  <c r="MUS15" i="7" s="1"/>
  <c r="MUU15" i="7" s="1"/>
  <c r="MUW15" i="7" s="1"/>
  <c r="MUY15" i="7" s="1"/>
  <c r="MVA15" i="7" s="1"/>
  <c r="MVC15" i="7" s="1"/>
  <c r="MVE15" i="7" s="1"/>
  <c r="MVG15" i="7" s="1"/>
  <c r="MVI15" i="7" s="1"/>
  <c r="MVK15" i="7" s="1"/>
  <c r="MVM15" i="7" s="1"/>
  <c r="MVO15" i="7" s="1"/>
  <c r="MVQ15" i="7" s="1"/>
  <c r="MVS15" i="7" s="1"/>
  <c r="MVU15" i="7" s="1"/>
  <c r="MVW15" i="7" s="1"/>
  <c r="MVY15" i="7" s="1"/>
  <c r="MWA15" i="7" s="1"/>
  <c r="MWC15" i="7" s="1"/>
  <c r="MWE15" i="7" s="1"/>
  <c r="MWG15" i="7" s="1"/>
  <c r="MWI15" i="7" s="1"/>
  <c r="MWK15" i="7" s="1"/>
  <c r="MWM15" i="7" s="1"/>
  <c r="MWO15" i="7" s="1"/>
  <c r="MWQ15" i="7" s="1"/>
  <c r="MWS15" i="7" s="1"/>
  <c r="MWU15" i="7" s="1"/>
  <c r="MWW15" i="7" s="1"/>
  <c r="MWY15" i="7" s="1"/>
  <c r="MXA15" i="7" s="1"/>
  <c r="MXC15" i="7" s="1"/>
  <c r="MXE15" i="7" s="1"/>
  <c r="MXG15" i="7" s="1"/>
  <c r="MXI15" i="7" s="1"/>
  <c r="MXK15" i="7" s="1"/>
  <c r="MXM15" i="7" s="1"/>
  <c r="MXO15" i="7" s="1"/>
  <c r="MXQ15" i="7" s="1"/>
  <c r="MXS15" i="7" s="1"/>
  <c r="MXU15" i="7" s="1"/>
  <c r="MXW15" i="7" s="1"/>
  <c r="MXY15" i="7" s="1"/>
  <c r="MYA15" i="7" s="1"/>
  <c r="MYC15" i="7" s="1"/>
  <c r="MYE15" i="7" s="1"/>
  <c r="MYG15" i="7" s="1"/>
  <c r="MYI15" i="7" s="1"/>
  <c r="MYK15" i="7" s="1"/>
  <c r="MYM15" i="7" s="1"/>
  <c r="MYO15" i="7" s="1"/>
  <c r="MYQ15" i="7" s="1"/>
  <c r="MYS15" i="7" s="1"/>
  <c r="MYU15" i="7" s="1"/>
  <c r="MYW15" i="7" s="1"/>
  <c r="MYY15" i="7" s="1"/>
  <c r="MZA15" i="7" s="1"/>
  <c r="MZC15" i="7" s="1"/>
  <c r="MZE15" i="7" s="1"/>
  <c r="MZG15" i="7" s="1"/>
  <c r="MZI15" i="7" s="1"/>
  <c r="MZK15" i="7" s="1"/>
  <c r="MZM15" i="7" s="1"/>
  <c r="MZO15" i="7" s="1"/>
  <c r="MZQ15" i="7" s="1"/>
  <c r="MZS15" i="7" s="1"/>
  <c r="MZU15" i="7" s="1"/>
  <c r="MZW15" i="7" s="1"/>
  <c r="MZY15" i="7" s="1"/>
  <c r="NAA15" i="7" s="1"/>
  <c r="NAC15" i="7" s="1"/>
  <c r="NAE15" i="7" s="1"/>
  <c r="NAG15" i="7" s="1"/>
  <c r="NAI15" i="7" s="1"/>
  <c r="NAK15" i="7" s="1"/>
  <c r="NAM15" i="7" s="1"/>
  <c r="NAO15" i="7" s="1"/>
  <c r="NAQ15" i="7" s="1"/>
  <c r="NAS15" i="7" s="1"/>
  <c r="NAU15" i="7" s="1"/>
  <c r="NAW15" i="7" s="1"/>
  <c r="NAY15" i="7" s="1"/>
  <c r="NBA15" i="7" s="1"/>
  <c r="NBC15" i="7" s="1"/>
  <c r="NBE15" i="7" s="1"/>
  <c r="NBG15" i="7" s="1"/>
  <c r="NBI15" i="7" s="1"/>
  <c r="NBK15" i="7" s="1"/>
  <c r="NBM15" i="7" s="1"/>
  <c r="NBO15" i="7" s="1"/>
  <c r="NBQ15" i="7" s="1"/>
  <c r="NBS15" i="7" s="1"/>
  <c r="NBU15" i="7" s="1"/>
  <c r="NBW15" i="7" s="1"/>
  <c r="NBY15" i="7" s="1"/>
  <c r="NCA15" i="7" s="1"/>
  <c r="NCC15" i="7" s="1"/>
  <c r="NCE15" i="7" s="1"/>
  <c r="NCG15" i="7" s="1"/>
  <c r="NCI15" i="7" s="1"/>
  <c r="NCK15" i="7" s="1"/>
  <c r="NCM15" i="7" s="1"/>
  <c r="NCO15" i="7" s="1"/>
  <c r="NCQ15" i="7" s="1"/>
  <c r="NCS15" i="7" s="1"/>
  <c r="NCU15" i="7" s="1"/>
  <c r="NCW15" i="7" s="1"/>
  <c r="NCY15" i="7" s="1"/>
  <c r="NDA15" i="7" s="1"/>
  <c r="NDC15" i="7" s="1"/>
  <c r="NDE15" i="7" s="1"/>
  <c r="NDG15" i="7" s="1"/>
  <c r="NDI15" i="7" s="1"/>
  <c r="NDK15" i="7" s="1"/>
  <c r="NDM15" i="7" s="1"/>
  <c r="NDO15" i="7" s="1"/>
  <c r="NDQ15" i="7" s="1"/>
  <c r="NDS15" i="7" s="1"/>
  <c r="NDU15" i="7" s="1"/>
  <c r="NDW15" i="7" s="1"/>
  <c r="NDY15" i="7" s="1"/>
  <c r="NEA15" i="7" s="1"/>
  <c r="NEC15" i="7" s="1"/>
  <c r="NEE15" i="7" s="1"/>
  <c r="NEG15" i="7" s="1"/>
  <c r="NEI15" i="7" s="1"/>
  <c r="NEK15" i="7" s="1"/>
  <c r="NEM15" i="7" s="1"/>
  <c r="NEO15" i="7" s="1"/>
  <c r="NEQ15" i="7" s="1"/>
  <c r="NES15" i="7" s="1"/>
  <c r="NEU15" i="7" s="1"/>
  <c r="NEW15" i="7" s="1"/>
  <c r="NEY15" i="7" s="1"/>
  <c r="NFA15" i="7" s="1"/>
  <c r="NFC15" i="7" s="1"/>
  <c r="NFE15" i="7" s="1"/>
  <c r="NFG15" i="7" s="1"/>
  <c r="NFI15" i="7" s="1"/>
  <c r="NFK15" i="7" s="1"/>
  <c r="NFM15" i="7" s="1"/>
  <c r="NFO15" i="7" s="1"/>
  <c r="NFQ15" i="7" s="1"/>
  <c r="NFS15" i="7" s="1"/>
  <c r="NFU15" i="7" s="1"/>
  <c r="NFW15" i="7" s="1"/>
  <c r="NFY15" i="7" s="1"/>
  <c r="NGA15" i="7" s="1"/>
  <c r="NGC15" i="7" s="1"/>
  <c r="NGE15" i="7" s="1"/>
  <c r="NGG15" i="7" s="1"/>
  <c r="NGI15" i="7" s="1"/>
  <c r="NGK15" i="7" s="1"/>
  <c r="NGM15" i="7" s="1"/>
  <c r="NGO15" i="7" s="1"/>
  <c r="NGQ15" i="7" s="1"/>
  <c r="NGS15" i="7" s="1"/>
  <c r="NGU15" i="7" s="1"/>
  <c r="NGW15" i="7" s="1"/>
  <c r="NGY15" i="7" s="1"/>
  <c r="NHA15" i="7" s="1"/>
  <c r="NHC15" i="7" s="1"/>
  <c r="NHE15" i="7" s="1"/>
  <c r="NHG15" i="7" s="1"/>
  <c r="NHI15" i="7" s="1"/>
  <c r="NHK15" i="7" s="1"/>
  <c r="NHM15" i="7" s="1"/>
  <c r="NHO15" i="7" s="1"/>
  <c r="NHQ15" i="7" s="1"/>
  <c r="NHS15" i="7" s="1"/>
  <c r="NHU15" i="7" s="1"/>
  <c r="NHW15" i="7" s="1"/>
  <c r="NHY15" i="7" s="1"/>
  <c r="NIA15" i="7" s="1"/>
  <c r="NIC15" i="7" s="1"/>
  <c r="NIE15" i="7" s="1"/>
  <c r="NIG15" i="7" s="1"/>
  <c r="NII15" i="7" s="1"/>
  <c r="NIK15" i="7" s="1"/>
  <c r="NIM15" i="7" s="1"/>
  <c r="NIO15" i="7" s="1"/>
  <c r="NIQ15" i="7" s="1"/>
  <c r="NIS15" i="7" s="1"/>
  <c r="NIU15" i="7" s="1"/>
  <c r="NIW15" i="7" s="1"/>
  <c r="NIY15" i="7" s="1"/>
  <c r="NJA15" i="7" s="1"/>
  <c r="NJC15" i="7" s="1"/>
  <c r="NJE15" i="7" s="1"/>
  <c r="NJG15" i="7" s="1"/>
  <c r="NJI15" i="7" s="1"/>
  <c r="NJK15" i="7" s="1"/>
  <c r="NJM15" i="7" s="1"/>
  <c r="NJO15" i="7" s="1"/>
  <c r="NJQ15" i="7" s="1"/>
  <c r="NJS15" i="7" s="1"/>
  <c r="NJU15" i="7" s="1"/>
  <c r="NJW15" i="7" s="1"/>
  <c r="NJY15" i="7" s="1"/>
  <c r="NKA15" i="7" s="1"/>
  <c r="NKC15" i="7" s="1"/>
  <c r="NKE15" i="7" s="1"/>
  <c r="NKG15" i="7" s="1"/>
  <c r="NKI15" i="7" s="1"/>
  <c r="NKK15" i="7" s="1"/>
  <c r="NKM15" i="7" s="1"/>
  <c r="NKO15" i="7" s="1"/>
  <c r="NKQ15" i="7" s="1"/>
  <c r="NKS15" i="7" s="1"/>
  <c r="NKU15" i="7" s="1"/>
  <c r="NKW15" i="7" s="1"/>
  <c r="NKY15" i="7" s="1"/>
  <c r="NLA15" i="7" s="1"/>
  <c r="NLC15" i="7" s="1"/>
  <c r="NLE15" i="7" s="1"/>
  <c r="NLG15" i="7" s="1"/>
  <c r="NLI15" i="7" s="1"/>
  <c r="NLK15" i="7" s="1"/>
  <c r="NLM15" i="7" s="1"/>
  <c r="NLO15" i="7" s="1"/>
  <c r="NLQ15" i="7" s="1"/>
  <c r="NLS15" i="7" s="1"/>
  <c r="NLU15" i="7" s="1"/>
  <c r="NLW15" i="7" s="1"/>
  <c r="NLY15" i="7" s="1"/>
  <c r="NMA15" i="7" s="1"/>
  <c r="NMC15" i="7" s="1"/>
  <c r="NME15" i="7" s="1"/>
  <c r="NMG15" i="7" s="1"/>
  <c r="NMI15" i="7" s="1"/>
  <c r="NMK15" i="7" s="1"/>
  <c r="NMM15" i="7" s="1"/>
  <c r="NMO15" i="7" s="1"/>
  <c r="NMQ15" i="7" s="1"/>
  <c r="NMS15" i="7" s="1"/>
  <c r="NMU15" i="7" s="1"/>
  <c r="NMW15" i="7" s="1"/>
  <c r="NMY15" i="7" s="1"/>
  <c r="NNA15" i="7" s="1"/>
  <c r="NNC15" i="7" s="1"/>
  <c r="NNE15" i="7" s="1"/>
  <c r="NNG15" i="7" s="1"/>
  <c r="NNI15" i="7" s="1"/>
  <c r="NNK15" i="7" s="1"/>
  <c r="NNM15" i="7" s="1"/>
  <c r="NNO15" i="7" s="1"/>
  <c r="NNQ15" i="7" s="1"/>
  <c r="NNS15" i="7" s="1"/>
  <c r="NNU15" i="7" s="1"/>
  <c r="NNW15" i="7" s="1"/>
  <c r="NNY15" i="7" s="1"/>
  <c r="NOA15" i="7" s="1"/>
  <c r="NOC15" i="7" s="1"/>
  <c r="NOE15" i="7" s="1"/>
  <c r="NOG15" i="7" s="1"/>
  <c r="NOI15" i="7" s="1"/>
  <c r="NOK15" i="7" s="1"/>
  <c r="NOM15" i="7" s="1"/>
  <c r="NOO15" i="7" s="1"/>
  <c r="NOQ15" i="7" s="1"/>
  <c r="NOS15" i="7" s="1"/>
  <c r="NOU15" i="7" s="1"/>
  <c r="NOW15" i="7" s="1"/>
  <c r="NOY15" i="7" s="1"/>
  <c r="NPA15" i="7" s="1"/>
  <c r="NPC15" i="7" s="1"/>
  <c r="NPE15" i="7" s="1"/>
  <c r="NPG15" i="7" s="1"/>
  <c r="NPI15" i="7" s="1"/>
  <c r="NPK15" i="7" s="1"/>
  <c r="NPM15" i="7" s="1"/>
  <c r="NPO15" i="7" s="1"/>
  <c r="NPQ15" i="7" s="1"/>
  <c r="NPS15" i="7" s="1"/>
  <c r="NPU15" i="7" s="1"/>
  <c r="NPW15" i="7" s="1"/>
  <c r="NPY15" i="7" s="1"/>
  <c r="NQA15" i="7" s="1"/>
  <c r="NQC15" i="7" s="1"/>
  <c r="NQE15" i="7" s="1"/>
  <c r="NQG15" i="7" s="1"/>
  <c r="NQI15" i="7" s="1"/>
  <c r="NQK15" i="7" s="1"/>
  <c r="NQM15" i="7" s="1"/>
  <c r="NQO15" i="7" s="1"/>
  <c r="NQQ15" i="7" s="1"/>
  <c r="NQS15" i="7" s="1"/>
  <c r="NQU15" i="7" s="1"/>
  <c r="NQW15" i="7" s="1"/>
  <c r="NQY15" i="7" s="1"/>
  <c r="NRA15" i="7" s="1"/>
  <c r="NRC15" i="7" s="1"/>
  <c r="NRE15" i="7" s="1"/>
  <c r="NRG15" i="7" s="1"/>
  <c r="NRI15" i="7" s="1"/>
  <c r="NRK15" i="7" s="1"/>
  <c r="NRM15" i="7" s="1"/>
  <c r="NRO15" i="7" s="1"/>
  <c r="NRQ15" i="7" s="1"/>
  <c r="NRS15" i="7" s="1"/>
  <c r="NRU15" i="7" s="1"/>
  <c r="NRW15" i="7" s="1"/>
  <c r="NRY15" i="7" s="1"/>
  <c r="NSA15" i="7" s="1"/>
  <c r="NSC15" i="7" s="1"/>
  <c r="NSE15" i="7" s="1"/>
  <c r="NSG15" i="7" s="1"/>
  <c r="NSI15" i="7" s="1"/>
  <c r="NSK15" i="7" s="1"/>
  <c r="NSM15" i="7" s="1"/>
  <c r="NSO15" i="7" s="1"/>
  <c r="NSQ15" i="7" s="1"/>
  <c r="NSS15" i="7" s="1"/>
  <c r="NSU15" i="7" s="1"/>
  <c r="NSW15" i="7" s="1"/>
  <c r="NSY15" i="7" s="1"/>
  <c r="NTA15" i="7" s="1"/>
  <c r="NTC15" i="7" s="1"/>
  <c r="NTE15" i="7" s="1"/>
  <c r="NTG15" i="7" s="1"/>
  <c r="NTI15" i="7" s="1"/>
  <c r="NTK15" i="7" s="1"/>
  <c r="NTM15" i="7" s="1"/>
  <c r="NTO15" i="7" s="1"/>
  <c r="NTQ15" i="7" s="1"/>
  <c r="NTS15" i="7" s="1"/>
  <c r="NTU15" i="7" s="1"/>
  <c r="NTW15" i="7" s="1"/>
  <c r="NTY15" i="7" s="1"/>
  <c r="NUA15" i="7" s="1"/>
  <c r="NUC15" i="7" s="1"/>
  <c r="NUE15" i="7" s="1"/>
  <c r="NUG15" i="7" s="1"/>
  <c r="NUI15" i="7" s="1"/>
  <c r="NUK15" i="7" s="1"/>
  <c r="NUM15" i="7" s="1"/>
  <c r="NUO15" i="7" s="1"/>
  <c r="NUQ15" i="7" s="1"/>
  <c r="NUS15" i="7" s="1"/>
  <c r="NUU15" i="7" s="1"/>
  <c r="NUW15" i="7" s="1"/>
  <c r="NUY15" i="7" s="1"/>
  <c r="NVA15" i="7" s="1"/>
  <c r="NVC15" i="7" s="1"/>
  <c r="NVE15" i="7" s="1"/>
  <c r="NVG15" i="7" s="1"/>
  <c r="NVI15" i="7" s="1"/>
  <c r="NVK15" i="7" s="1"/>
  <c r="NVM15" i="7" s="1"/>
  <c r="NVO15" i="7" s="1"/>
  <c r="NVQ15" i="7" s="1"/>
  <c r="NVS15" i="7" s="1"/>
  <c r="NVU15" i="7" s="1"/>
  <c r="NVW15" i="7" s="1"/>
  <c r="NVY15" i="7" s="1"/>
  <c r="NWA15" i="7" s="1"/>
  <c r="NWC15" i="7" s="1"/>
  <c r="NWE15" i="7" s="1"/>
  <c r="NWG15" i="7" s="1"/>
  <c r="NWI15" i="7" s="1"/>
  <c r="NWK15" i="7" s="1"/>
  <c r="NWM15" i="7" s="1"/>
  <c r="NWO15" i="7" s="1"/>
  <c r="NWQ15" i="7" s="1"/>
  <c r="NWS15" i="7" s="1"/>
  <c r="NWU15" i="7" s="1"/>
  <c r="NWW15" i="7" s="1"/>
  <c r="NWY15" i="7" s="1"/>
  <c r="NXA15" i="7" s="1"/>
  <c r="NXC15" i="7" s="1"/>
  <c r="NXE15" i="7" s="1"/>
  <c r="NXG15" i="7" s="1"/>
  <c r="NXI15" i="7" s="1"/>
  <c r="NXK15" i="7" s="1"/>
  <c r="NXM15" i="7" s="1"/>
  <c r="NXO15" i="7" s="1"/>
  <c r="NXQ15" i="7" s="1"/>
  <c r="NXS15" i="7" s="1"/>
  <c r="NXU15" i="7" s="1"/>
  <c r="NXW15" i="7" s="1"/>
  <c r="NXY15" i="7" s="1"/>
  <c r="NYA15" i="7" s="1"/>
  <c r="NYC15" i="7" s="1"/>
  <c r="NYE15" i="7" s="1"/>
  <c r="NYG15" i="7" s="1"/>
  <c r="NYI15" i="7" s="1"/>
  <c r="NYK15" i="7" s="1"/>
  <c r="NYM15" i="7" s="1"/>
  <c r="NYO15" i="7" s="1"/>
  <c r="NYQ15" i="7" s="1"/>
  <c r="NYS15" i="7" s="1"/>
  <c r="NYU15" i="7" s="1"/>
  <c r="NYW15" i="7" s="1"/>
  <c r="NYY15" i="7" s="1"/>
  <c r="NZA15" i="7" s="1"/>
  <c r="NZC15" i="7" s="1"/>
  <c r="NZE15" i="7" s="1"/>
  <c r="NZG15" i="7" s="1"/>
  <c r="NZI15" i="7" s="1"/>
  <c r="NZK15" i="7" s="1"/>
  <c r="NZM15" i="7" s="1"/>
  <c r="NZO15" i="7" s="1"/>
  <c r="NZQ15" i="7" s="1"/>
  <c r="NZS15" i="7" s="1"/>
  <c r="NZU15" i="7" s="1"/>
  <c r="NZW15" i="7" s="1"/>
  <c r="NZY15" i="7" s="1"/>
  <c r="OAA15" i="7" s="1"/>
  <c r="OAC15" i="7" s="1"/>
  <c r="OAE15" i="7" s="1"/>
  <c r="OAG15" i="7" s="1"/>
  <c r="OAI15" i="7" s="1"/>
  <c r="OAK15" i="7" s="1"/>
  <c r="OAM15" i="7" s="1"/>
  <c r="OAO15" i="7" s="1"/>
  <c r="OAQ15" i="7" s="1"/>
  <c r="OAS15" i="7" s="1"/>
  <c r="OAU15" i="7" s="1"/>
  <c r="OAW15" i="7" s="1"/>
  <c r="OAY15" i="7" s="1"/>
  <c r="OBA15" i="7" s="1"/>
  <c r="OBC15" i="7" s="1"/>
  <c r="OBE15" i="7" s="1"/>
  <c r="OBG15" i="7" s="1"/>
  <c r="OBI15" i="7" s="1"/>
  <c r="OBK15" i="7" s="1"/>
  <c r="OBM15" i="7" s="1"/>
  <c r="OBO15" i="7" s="1"/>
  <c r="OBQ15" i="7" s="1"/>
  <c r="OBS15" i="7" s="1"/>
  <c r="OBU15" i="7" s="1"/>
  <c r="OBW15" i="7" s="1"/>
  <c r="OBY15" i="7" s="1"/>
  <c r="OCA15" i="7" s="1"/>
  <c r="OCC15" i="7" s="1"/>
  <c r="OCE15" i="7" s="1"/>
  <c r="OCG15" i="7" s="1"/>
  <c r="OCI15" i="7" s="1"/>
  <c r="OCK15" i="7" s="1"/>
  <c r="OCM15" i="7" s="1"/>
  <c r="OCO15" i="7" s="1"/>
  <c r="OCQ15" i="7" s="1"/>
  <c r="OCS15" i="7" s="1"/>
  <c r="OCU15" i="7" s="1"/>
  <c r="OCW15" i="7" s="1"/>
  <c r="OCY15" i="7" s="1"/>
  <c r="ODA15" i="7" s="1"/>
  <c r="ODC15" i="7" s="1"/>
  <c r="ODE15" i="7" s="1"/>
  <c r="ODG15" i="7" s="1"/>
  <c r="ODI15" i="7" s="1"/>
  <c r="ODK15" i="7" s="1"/>
  <c r="ODM15" i="7" s="1"/>
  <c r="ODO15" i="7" s="1"/>
  <c r="ODQ15" i="7" s="1"/>
  <c r="ODS15" i="7" s="1"/>
  <c r="ODU15" i="7" s="1"/>
  <c r="ODW15" i="7" s="1"/>
  <c r="ODY15" i="7" s="1"/>
  <c r="OEA15" i="7" s="1"/>
  <c r="OEC15" i="7" s="1"/>
  <c r="OEE15" i="7" s="1"/>
  <c r="OEG15" i="7" s="1"/>
  <c r="OEI15" i="7" s="1"/>
  <c r="OEK15" i="7" s="1"/>
  <c r="OEM15" i="7" s="1"/>
  <c r="OEO15" i="7" s="1"/>
  <c r="OEQ15" i="7" s="1"/>
  <c r="OES15" i="7" s="1"/>
  <c r="OEU15" i="7" s="1"/>
  <c r="OEW15" i="7" s="1"/>
  <c r="OEY15" i="7" s="1"/>
  <c r="OFA15" i="7" s="1"/>
  <c r="OFC15" i="7" s="1"/>
  <c r="OFE15" i="7" s="1"/>
  <c r="OFG15" i="7" s="1"/>
  <c r="OFI15" i="7" s="1"/>
  <c r="OFK15" i="7" s="1"/>
  <c r="OFM15" i="7" s="1"/>
  <c r="OFO15" i="7" s="1"/>
  <c r="OFQ15" i="7" s="1"/>
  <c r="OFS15" i="7" s="1"/>
  <c r="OFU15" i="7" s="1"/>
  <c r="OFW15" i="7" s="1"/>
  <c r="OFY15" i="7" s="1"/>
  <c r="OGA15" i="7" s="1"/>
  <c r="OGC15" i="7" s="1"/>
  <c r="OGE15" i="7" s="1"/>
  <c r="OGG15" i="7" s="1"/>
  <c r="OGI15" i="7" s="1"/>
  <c r="OGK15" i="7" s="1"/>
  <c r="OGM15" i="7" s="1"/>
  <c r="OGO15" i="7" s="1"/>
  <c r="OGQ15" i="7" s="1"/>
  <c r="OGS15" i="7" s="1"/>
  <c r="OGU15" i="7" s="1"/>
  <c r="OGW15" i="7" s="1"/>
  <c r="OGY15" i="7" s="1"/>
  <c r="OHA15" i="7" s="1"/>
  <c r="OHC15" i="7" s="1"/>
  <c r="OHE15" i="7" s="1"/>
  <c r="OHG15" i="7" s="1"/>
  <c r="OHI15" i="7" s="1"/>
  <c r="OHK15" i="7" s="1"/>
  <c r="OHM15" i="7" s="1"/>
  <c r="OHO15" i="7" s="1"/>
  <c r="OHQ15" i="7" s="1"/>
  <c r="OHS15" i="7" s="1"/>
  <c r="OHU15" i="7" s="1"/>
  <c r="OHW15" i="7" s="1"/>
  <c r="OHY15" i="7" s="1"/>
  <c r="OIA15" i="7" s="1"/>
  <c r="OIC15" i="7" s="1"/>
  <c r="OIE15" i="7" s="1"/>
  <c r="OIG15" i="7" s="1"/>
  <c r="OII15" i="7" s="1"/>
  <c r="OIK15" i="7" s="1"/>
  <c r="OIM15" i="7" s="1"/>
  <c r="OIO15" i="7" s="1"/>
  <c r="OIQ15" i="7" s="1"/>
  <c r="OIS15" i="7" s="1"/>
  <c r="OIU15" i="7" s="1"/>
  <c r="OIW15" i="7" s="1"/>
  <c r="OIY15" i="7" s="1"/>
  <c r="OJA15" i="7" s="1"/>
  <c r="OJC15" i="7" s="1"/>
  <c r="OJE15" i="7" s="1"/>
  <c r="OJG15" i="7" s="1"/>
  <c r="OJI15" i="7" s="1"/>
  <c r="OJK15" i="7" s="1"/>
  <c r="OJM15" i="7" s="1"/>
  <c r="OJO15" i="7" s="1"/>
  <c r="OJQ15" i="7" s="1"/>
  <c r="OJS15" i="7" s="1"/>
  <c r="OJU15" i="7" s="1"/>
  <c r="OJW15" i="7" s="1"/>
  <c r="OJY15" i="7" s="1"/>
  <c r="OKA15" i="7" s="1"/>
  <c r="OKC15" i="7" s="1"/>
  <c r="OKE15" i="7" s="1"/>
  <c r="OKG15" i="7" s="1"/>
  <c r="OKI15" i="7" s="1"/>
  <c r="OKK15" i="7" s="1"/>
  <c r="OKM15" i="7" s="1"/>
  <c r="OKO15" i="7" s="1"/>
  <c r="OKQ15" i="7" s="1"/>
  <c r="OKS15" i="7" s="1"/>
  <c r="OKU15" i="7" s="1"/>
  <c r="OKW15" i="7" s="1"/>
  <c r="OKY15" i="7" s="1"/>
  <c r="OLA15" i="7" s="1"/>
  <c r="OLC15" i="7" s="1"/>
  <c r="OLE15" i="7" s="1"/>
  <c r="OLG15" i="7" s="1"/>
  <c r="OLI15" i="7" s="1"/>
  <c r="OLK15" i="7" s="1"/>
  <c r="OLM15" i="7" s="1"/>
  <c r="OLO15" i="7" s="1"/>
  <c r="OLQ15" i="7" s="1"/>
  <c r="OLS15" i="7" s="1"/>
  <c r="OLU15" i="7" s="1"/>
  <c r="OLW15" i="7" s="1"/>
  <c r="OLY15" i="7" s="1"/>
  <c r="OMA15" i="7" s="1"/>
  <c r="OMC15" i="7" s="1"/>
  <c r="OME15" i="7" s="1"/>
  <c r="OMG15" i="7" s="1"/>
  <c r="OMI15" i="7" s="1"/>
  <c r="OMK15" i="7" s="1"/>
  <c r="OMM15" i="7" s="1"/>
  <c r="OMO15" i="7" s="1"/>
  <c r="OMQ15" i="7" s="1"/>
  <c r="OMS15" i="7" s="1"/>
  <c r="OMU15" i="7" s="1"/>
  <c r="OMW15" i="7" s="1"/>
  <c r="OMY15" i="7" s="1"/>
  <c r="ONA15" i="7" s="1"/>
  <c r="ONC15" i="7" s="1"/>
  <c r="ONE15" i="7" s="1"/>
  <c r="ONG15" i="7" s="1"/>
  <c r="ONI15" i="7" s="1"/>
  <c r="ONK15" i="7" s="1"/>
  <c r="ONM15" i="7" s="1"/>
  <c r="ONO15" i="7" s="1"/>
  <c r="ONQ15" i="7" s="1"/>
  <c r="ONS15" i="7" s="1"/>
  <c r="ONU15" i="7" s="1"/>
  <c r="ONW15" i="7" s="1"/>
  <c r="ONY15" i="7" s="1"/>
  <c r="OOA15" i="7" s="1"/>
  <c r="OOC15" i="7" s="1"/>
  <c r="OOE15" i="7" s="1"/>
  <c r="OOG15" i="7" s="1"/>
  <c r="OOI15" i="7" s="1"/>
  <c r="OOK15" i="7" s="1"/>
  <c r="OOM15" i="7" s="1"/>
  <c r="OOO15" i="7" s="1"/>
  <c r="OOQ15" i="7" s="1"/>
  <c r="OOS15" i="7" s="1"/>
  <c r="OOU15" i="7" s="1"/>
  <c r="OOW15" i="7" s="1"/>
  <c r="OOY15" i="7" s="1"/>
  <c r="OPA15" i="7" s="1"/>
  <c r="OPC15" i="7" s="1"/>
  <c r="OPE15" i="7" s="1"/>
  <c r="OPG15" i="7" s="1"/>
  <c r="OPI15" i="7" s="1"/>
  <c r="OPK15" i="7" s="1"/>
  <c r="OPM15" i="7" s="1"/>
  <c r="OPO15" i="7" s="1"/>
  <c r="OPQ15" i="7" s="1"/>
  <c r="OPS15" i="7" s="1"/>
  <c r="OPU15" i="7" s="1"/>
  <c r="OPW15" i="7" s="1"/>
  <c r="OPY15" i="7" s="1"/>
  <c r="OQA15" i="7" s="1"/>
  <c r="OQC15" i="7" s="1"/>
  <c r="OQE15" i="7" s="1"/>
  <c r="OQG15" i="7" s="1"/>
  <c r="OQI15" i="7" s="1"/>
  <c r="OQK15" i="7" s="1"/>
  <c r="OQM15" i="7" s="1"/>
  <c r="OQO15" i="7" s="1"/>
  <c r="OQQ15" i="7" s="1"/>
  <c r="OQS15" i="7" s="1"/>
  <c r="OQU15" i="7" s="1"/>
  <c r="OQW15" i="7" s="1"/>
  <c r="OQY15" i="7" s="1"/>
  <c r="ORA15" i="7" s="1"/>
  <c r="ORC15" i="7" s="1"/>
  <c r="ORE15" i="7" s="1"/>
  <c r="ORG15" i="7" s="1"/>
  <c r="ORI15" i="7" s="1"/>
  <c r="ORK15" i="7" s="1"/>
  <c r="ORM15" i="7" s="1"/>
  <c r="ORO15" i="7" s="1"/>
  <c r="ORQ15" i="7" s="1"/>
  <c r="ORS15" i="7" s="1"/>
  <c r="ORU15" i="7" s="1"/>
  <c r="ORW15" i="7" s="1"/>
  <c r="ORY15" i="7" s="1"/>
  <c r="OSA15" i="7" s="1"/>
  <c r="OSC15" i="7" s="1"/>
  <c r="OSE15" i="7" s="1"/>
  <c r="OSG15" i="7" s="1"/>
  <c r="OSI15" i="7" s="1"/>
  <c r="OSK15" i="7" s="1"/>
  <c r="OSM15" i="7" s="1"/>
  <c r="OSO15" i="7" s="1"/>
  <c r="OSQ15" i="7" s="1"/>
  <c r="OSS15" i="7" s="1"/>
  <c r="OSU15" i="7" s="1"/>
  <c r="OSW15" i="7" s="1"/>
  <c r="OSY15" i="7" s="1"/>
  <c r="OTA15" i="7" s="1"/>
  <c r="OTC15" i="7" s="1"/>
  <c r="OTE15" i="7" s="1"/>
  <c r="OTG15" i="7" s="1"/>
  <c r="OTI15" i="7" s="1"/>
  <c r="OTK15" i="7" s="1"/>
  <c r="OTM15" i="7" s="1"/>
  <c r="OTO15" i="7" s="1"/>
  <c r="OTQ15" i="7" s="1"/>
  <c r="OTS15" i="7" s="1"/>
  <c r="OTU15" i="7" s="1"/>
  <c r="OTW15" i="7" s="1"/>
  <c r="OTY15" i="7" s="1"/>
  <c r="OUA15" i="7" s="1"/>
  <c r="OUC15" i="7" s="1"/>
  <c r="OUE15" i="7" s="1"/>
  <c r="OUG15" i="7" s="1"/>
  <c r="OUI15" i="7" s="1"/>
  <c r="OUK15" i="7" s="1"/>
  <c r="OUM15" i="7" s="1"/>
  <c r="OUO15" i="7" s="1"/>
  <c r="OUQ15" i="7" s="1"/>
  <c r="OUS15" i="7" s="1"/>
  <c r="OUU15" i="7" s="1"/>
  <c r="OUW15" i="7" s="1"/>
  <c r="OUY15" i="7" s="1"/>
  <c r="OVA15" i="7" s="1"/>
  <c r="OVC15" i="7" s="1"/>
  <c r="OVE15" i="7" s="1"/>
  <c r="OVG15" i="7" s="1"/>
  <c r="OVI15" i="7" s="1"/>
  <c r="OVK15" i="7" s="1"/>
  <c r="OVM15" i="7" s="1"/>
  <c r="OVO15" i="7" s="1"/>
  <c r="OVQ15" i="7" s="1"/>
  <c r="OVS15" i="7" s="1"/>
  <c r="OVU15" i="7" s="1"/>
  <c r="OVW15" i="7" s="1"/>
  <c r="OVY15" i="7" s="1"/>
  <c r="OWA15" i="7" s="1"/>
  <c r="OWC15" i="7" s="1"/>
  <c r="OWE15" i="7" s="1"/>
  <c r="OWG15" i="7" s="1"/>
  <c r="OWI15" i="7" s="1"/>
  <c r="OWK15" i="7" s="1"/>
  <c r="OWM15" i="7" s="1"/>
  <c r="OWO15" i="7" s="1"/>
  <c r="OWQ15" i="7" s="1"/>
  <c r="OWS15" i="7" s="1"/>
  <c r="OWU15" i="7" s="1"/>
  <c r="OWW15" i="7" s="1"/>
  <c r="OWY15" i="7" s="1"/>
  <c r="OXA15" i="7" s="1"/>
  <c r="OXC15" i="7" s="1"/>
  <c r="OXE15" i="7" s="1"/>
  <c r="OXG15" i="7" s="1"/>
  <c r="OXI15" i="7" s="1"/>
  <c r="OXK15" i="7" s="1"/>
  <c r="OXM15" i="7" s="1"/>
  <c r="OXO15" i="7" s="1"/>
  <c r="OXQ15" i="7" s="1"/>
  <c r="OXS15" i="7" s="1"/>
  <c r="OXU15" i="7" s="1"/>
  <c r="OXW15" i="7" s="1"/>
  <c r="OXY15" i="7" s="1"/>
  <c r="OYA15" i="7" s="1"/>
  <c r="OYC15" i="7" s="1"/>
  <c r="OYE15" i="7" s="1"/>
  <c r="OYG15" i="7" s="1"/>
  <c r="OYI15" i="7" s="1"/>
  <c r="OYK15" i="7" s="1"/>
  <c r="OYM15" i="7" s="1"/>
  <c r="OYO15" i="7" s="1"/>
  <c r="OYQ15" i="7" s="1"/>
  <c r="OYS15" i="7" s="1"/>
  <c r="OYU15" i="7" s="1"/>
  <c r="OYW15" i="7" s="1"/>
  <c r="OYY15" i="7" s="1"/>
  <c r="OZA15" i="7" s="1"/>
  <c r="OZC15" i="7" s="1"/>
  <c r="OZE15" i="7" s="1"/>
  <c r="OZG15" i="7" s="1"/>
  <c r="OZI15" i="7" s="1"/>
  <c r="OZK15" i="7" s="1"/>
  <c r="OZM15" i="7" s="1"/>
  <c r="OZO15" i="7" s="1"/>
  <c r="OZQ15" i="7" s="1"/>
  <c r="OZS15" i="7" s="1"/>
  <c r="OZU15" i="7" s="1"/>
  <c r="OZW15" i="7" s="1"/>
  <c r="OZY15" i="7" s="1"/>
  <c r="PAA15" i="7" s="1"/>
  <c r="PAC15" i="7" s="1"/>
  <c r="PAE15" i="7" s="1"/>
  <c r="PAG15" i="7" s="1"/>
  <c r="PAI15" i="7" s="1"/>
  <c r="PAK15" i="7" s="1"/>
  <c r="PAM15" i="7" s="1"/>
  <c r="PAO15" i="7" s="1"/>
  <c r="PAQ15" i="7" s="1"/>
  <c r="PAS15" i="7" s="1"/>
  <c r="PAU15" i="7" s="1"/>
  <c r="PAW15" i="7" s="1"/>
  <c r="PAY15" i="7" s="1"/>
  <c r="PBA15" i="7" s="1"/>
  <c r="PBC15" i="7" s="1"/>
  <c r="PBE15" i="7" s="1"/>
  <c r="PBG15" i="7" s="1"/>
  <c r="PBI15" i="7" s="1"/>
  <c r="PBK15" i="7" s="1"/>
  <c r="PBM15" i="7" s="1"/>
  <c r="PBO15" i="7" s="1"/>
  <c r="PBQ15" i="7" s="1"/>
  <c r="PBS15" i="7" s="1"/>
  <c r="PBU15" i="7" s="1"/>
  <c r="PBW15" i="7" s="1"/>
  <c r="PBY15" i="7" s="1"/>
  <c r="PCA15" i="7" s="1"/>
  <c r="PCC15" i="7" s="1"/>
  <c r="PCE15" i="7" s="1"/>
  <c r="PCG15" i="7" s="1"/>
  <c r="PCI15" i="7" s="1"/>
  <c r="PCK15" i="7" s="1"/>
  <c r="PCM15" i="7" s="1"/>
  <c r="PCO15" i="7" s="1"/>
  <c r="PCQ15" i="7" s="1"/>
  <c r="PCS15" i="7" s="1"/>
  <c r="PCU15" i="7" s="1"/>
  <c r="PCW15" i="7" s="1"/>
  <c r="PCY15" i="7" s="1"/>
  <c r="PDA15" i="7" s="1"/>
  <c r="PDC15" i="7" s="1"/>
  <c r="PDE15" i="7" s="1"/>
  <c r="PDG15" i="7" s="1"/>
  <c r="PDI15" i="7" s="1"/>
  <c r="PDK15" i="7" s="1"/>
  <c r="PDM15" i="7" s="1"/>
  <c r="PDO15" i="7" s="1"/>
  <c r="PDQ15" i="7" s="1"/>
  <c r="PDS15" i="7" s="1"/>
  <c r="PDU15" i="7" s="1"/>
  <c r="PDW15" i="7" s="1"/>
  <c r="PDY15" i="7" s="1"/>
  <c r="PEA15" i="7" s="1"/>
  <c r="PEC15" i="7" s="1"/>
  <c r="PEE15" i="7" s="1"/>
  <c r="PEG15" i="7" s="1"/>
  <c r="PEI15" i="7" s="1"/>
  <c r="PEK15" i="7" s="1"/>
  <c r="PEM15" i="7" s="1"/>
  <c r="PEO15" i="7" s="1"/>
  <c r="PEQ15" i="7" s="1"/>
  <c r="PES15" i="7" s="1"/>
  <c r="PEU15" i="7" s="1"/>
  <c r="PEW15" i="7" s="1"/>
  <c r="PEY15" i="7" s="1"/>
  <c r="PFA15" i="7" s="1"/>
  <c r="PFC15" i="7" s="1"/>
  <c r="PFE15" i="7" s="1"/>
  <c r="PFG15" i="7" s="1"/>
  <c r="PFI15" i="7" s="1"/>
  <c r="PFK15" i="7" s="1"/>
  <c r="PFM15" i="7" s="1"/>
  <c r="PFO15" i="7" s="1"/>
  <c r="PFQ15" i="7" s="1"/>
  <c r="PFS15" i="7" s="1"/>
  <c r="PFU15" i="7" s="1"/>
  <c r="PFW15" i="7" s="1"/>
  <c r="PFY15" i="7" s="1"/>
  <c r="PGA15" i="7" s="1"/>
  <c r="PGC15" i="7" s="1"/>
  <c r="PGE15" i="7" s="1"/>
  <c r="PGG15" i="7" s="1"/>
  <c r="PGI15" i="7" s="1"/>
  <c r="PGK15" i="7" s="1"/>
  <c r="PGM15" i="7" s="1"/>
  <c r="PGO15" i="7" s="1"/>
  <c r="PGQ15" i="7" s="1"/>
  <c r="PGS15" i="7" s="1"/>
  <c r="PGU15" i="7" s="1"/>
  <c r="PGW15" i="7" s="1"/>
  <c r="PGY15" i="7" s="1"/>
  <c r="PHA15" i="7" s="1"/>
  <c r="PHC15" i="7" s="1"/>
  <c r="PHE15" i="7" s="1"/>
  <c r="PHG15" i="7" s="1"/>
  <c r="PHI15" i="7" s="1"/>
  <c r="PHK15" i="7" s="1"/>
  <c r="PHM15" i="7" s="1"/>
  <c r="PHO15" i="7" s="1"/>
  <c r="PHQ15" i="7" s="1"/>
  <c r="PHS15" i="7" s="1"/>
  <c r="PHU15" i="7" s="1"/>
  <c r="PHW15" i="7" s="1"/>
  <c r="PHY15" i="7" s="1"/>
  <c r="PIA15" i="7" s="1"/>
  <c r="PIC15" i="7" s="1"/>
  <c r="PIE15" i="7" s="1"/>
  <c r="PIG15" i="7" s="1"/>
  <c r="PII15" i="7" s="1"/>
  <c r="PIK15" i="7" s="1"/>
  <c r="PIM15" i="7" s="1"/>
  <c r="PIO15" i="7" s="1"/>
  <c r="PIQ15" i="7" s="1"/>
  <c r="PIS15" i="7" s="1"/>
  <c r="PIU15" i="7" s="1"/>
  <c r="PIW15" i="7" s="1"/>
  <c r="PIY15" i="7" s="1"/>
  <c r="PJA15" i="7" s="1"/>
  <c r="PJC15" i="7" s="1"/>
  <c r="PJE15" i="7" s="1"/>
  <c r="PJG15" i="7" s="1"/>
  <c r="PJI15" i="7" s="1"/>
  <c r="PJK15" i="7" s="1"/>
  <c r="PJM15" i="7" s="1"/>
  <c r="PJO15" i="7" s="1"/>
  <c r="PJQ15" i="7" s="1"/>
  <c r="PJS15" i="7" s="1"/>
  <c r="PJU15" i="7" s="1"/>
  <c r="PJW15" i="7" s="1"/>
  <c r="PJY15" i="7" s="1"/>
  <c r="PKA15" i="7" s="1"/>
  <c r="PKC15" i="7" s="1"/>
  <c r="PKE15" i="7" s="1"/>
  <c r="PKG15" i="7" s="1"/>
  <c r="PKI15" i="7" s="1"/>
  <c r="PKK15" i="7" s="1"/>
  <c r="PKM15" i="7" s="1"/>
  <c r="PKO15" i="7" s="1"/>
  <c r="PKQ15" i="7" s="1"/>
  <c r="PKS15" i="7" s="1"/>
  <c r="PKU15" i="7" s="1"/>
  <c r="PKW15" i="7" s="1"/>
  <c r="PKY15" i="7" s="1"/>
  <c r="PLA15" i="7" s="1"/>
  <c r="PLC15" i="7" s="1"/>
  <c r="PLE15" i="7" s="1"/>
  <c r="PLG15" i="7" s="1"/>
  <c r="PLI15" i="7" s="1"/>
  <c r="PLK15" i="7" s="1"/>
  <c r="PLM15" i="7" s="1"/>
  <c r="PLO15" i="7" s="1"/>
  <c r="PLQ15" i="7" s="1"/>
  <c r="PLS15" i="7" s="1"/>
  <c r="PLU15" i="7" s="1"/>
  <c r="PLW15" i="7" s="1"/>
  <c r="PLY15" i="7" s="1"/>
  <c r="PMA15" i="7" s="1"/>
  <c r="PMC15" i="7" s="1"/>
  <c r="PME15" i="7" s="1"/>
  <c r="PMG15" i="7" s="1"/>
  <c r="PMI15" i="7" s="1"/>
  <c r="PMK15" i="7" s="1"/>
  <c r="PMM15" i="7" s="1"/>
  <c r="PMO15" i="7" s="1"/>
  <c r="PMQ15" i="7" s="1"/>
  <c r="PMS15" i="7" s="1"/>
  <c r="PMU15" i="7" s="1"/>
  <c r="PMW15" i="7" s="1"/>
  <c r="PMY15" i="7" s="1"/>
  <c r="PNA15" i="7" s="1"/>
  <c r="PNC15" i="7" s="1"/>
  <c r="PNE15" i="7" s="1"/>
  <c r="PNG15" i="7" s="1"/>
  <c r="PNI15" i="7" s="1"/>
  <c r="PNK15" i="7" s="1"/>
  <c r="PNM15" i="7" s="1"/>
  <c r="PNO15" i="7" s="1"/>
  <c r="PNQ15" i="7" s="1"/>
  <c r="PNS15" i="7" s="1"/>
  <c r="PNU15" i="7" s="1"/>
  <c r="PNW15" i="7" s="1"/>
  <c r="PNY15" i="7" s="1"/>
  <c r="POA15" i="7" s="1"/>
  <c r="POC15" i="7" s="1"/>
  <c r="POE15" i="7" s="1"/>
  <c r="POG15" i="7" s="1"/>
  <c r="POI15" i="7" s="1"/>
  <c r="POK15" i="7" s="1"/>
  <c r="POM15" i="7" s="1"/>
  <c r="POO15" i="7" s="1"/>
  <c r="POQ15" i="7" s="1"/>
  <c r="POS15" i="7" s="1"/>
  <c r="POU15" i="7" s="1"/>
  <c r="POW15" i="7" s="1"/>
  <c r="POY15" i="7" s="1"/>
  <c r="PPA15" i="7" s="1"/>
  <c r="PPC15" i="7" s="1"/>
  <c r="PPE15" i="7" s="1"/>
  <c r="PPG15" i="7" s="1"/>
  <c r="PPI15" i="7" s="1"/>
  <c r="PPK15" i="7" s="1"/>
  <c r="PPM15" i="7" s="1"/>
  <c r="PPO15" i="7" s="1"/>
  <c r="PPQ15" i="7" s="1"/>
  <c r="PPS15" i="7" s="1"/>
  <c r="PPU15" i="7" s="1"/>
  <c r="PPW15" i="7" s="1"/>
  <c r="PPY15" i="7" s="1"/>
  <c r="PQA15" i="7" s="1"/>
  <c r="PQC15" i="7" s="1"/>
  <c r="PQE15" i="7" s="1"/>
  <c r="PQG15" i="7" s="1"/>
  <c r="PQI15" i="7" s="1"/>
  <c r="PQK15" i="7" s="1"/>
  <c r="PQM15" i="7" s="1"/>
  <c r="PQO15" i="7" s="1"/>
  <c r="PQQ15" i="7" s="1"/>
  <c r="PQS15" i="7" s="1"/>
  <c r="PQU15" i="7" s="1"/>
  <c r="PQW15" i="7" s="1"/>
  <c r="PQY15" i="7" s="1"/>
  <c r="PRA15" i="7" s="1"/>
  <c r="PRC15" i="7" s="1"/>
  <c r="PRE15" i="7" s="1"/>
  <c r="PRG15" i="7" s="1"/>
  <c r="PRI15" i="7" s="1"/>
  <c r="PRK15" i="7" s="1"/>
  <c r="PRM15" i="7" s="1"/>
  <c r="PRO15" i="7" s="1"/>
  <c r="PRQ15" i="7" s="1"/>
  <c r="PRS15" i="7" s="1"/>
  <c r="PRU15" i="7" s="1"/>
  <c r="PRW15" i="7" s="1"/>
  <c r="PRY15" i="7" s="1"/>
  <c r="PSA15" i="7" s="1"/>
  <c r="PSC15" i="7" s="1"/>
  <c r="PSE15" i="7" s="1"/>
  <c r="PSG15" i="7" s="1"/>
  <c r="PSI15" i="7" s="1"/>
  <c r="PSK15" i="7" s="1"/>
  <c r="PSM15" i="7" s="1"/>
  <c r="PSO15" i="7" s="1"/>
  <c r="PSQ15" i="7" s="1"/>
  <c r="PSS15" i="7" s="1"/>
  <c r="PSU15" i="7" s="1"/>
  <c r="PSW15" i="7" s="1"/>
  <c r="PSY15" i="7" s="1"/>
  <c r="PTA15" i="7" s="1"/>
  <c r="PTC15" i="7" s="1"/>
  <c r="PTE15" i="7" s="1"/>
  <c r="PTG15" i="7" s="1"/>
  <c r="PTI15" i="7" s="1"/>
  <c r="PTK15" i="7" s="1"/>
  <c r="PTM15" i="7" s="1"/>
  <c r="PTO15" i="7" s="1"/>
  <c r="PTQ15" i="7" s="1"/>
  <c r="PTS15" i="7" s="1"/>
  <c r="PTU15" i="7" s="1"/>
  <c r="PTW15" i="7" s="1"/>
  <c r="PTY15" i="7" s="1"/>
  <c r="PUA15" i="7" s="1"/>
  <c r="PUC15" i="7" s="1"/>
  <c r="PUE15" i="7" s="1"/>
  <c r="PUG15" i="7" s="1"/>
  <c r="PUI15" i="7" s="1"/>
  <c r="PUK15" i="7" s="1"/>
  <c r="PUM15" i="7" s="1"/>
  <c r="PUO15" i="7" s="1"/>
  <c r="PUQ15" i="7" s="1"/>
  <c r="PUS15" i="7" s="1"/>
  <c r="PUU15" i="7" s="1"/>
  <c r="PUW15" i="7" s="1"/>
  <c r="PUY15" i="7" s="1"/>
  <c r="PVA15" i="7" s="1"/>
  <c r="PVC15" i="7" s="1"/>
  <c r="PVE15" i="7" s="1"/>
  <c r="PVG15" i="7" s="1"/>
  <c r="PVI15" i="7" s="1"/>
  <c r="PVK15" i="7" s="1"/>
  <c r="PVM15" i="7" s="1"/>
  <c r="PVO15" i="7" s="1"/>
  <c r="PVQ15" i="7" s="1"/>
  <c r="PVS15" i="7" s="1"/>
  <c r="PVU15" i="7" s="1"/>
  <c r="PVW15" i="7" s="1"/>
  <c r="PVY15" i="7" s="1"/>
  <c r="PWA15" i="7" s="1"/>
  <c r="PWC15" i="7" s="1"/>
  <c r="PWE15" i="7" s="1"/>
  <c r="PWG15" i="7" s="1"/>
  <c r="PWI15" i="7" s="1"/>
  <c r="PWK15" i="7" s="1"/>
  <c r="PWM15" i="7" s="1"/>
  <c r="PWO15" i="7" s="1"/>
  <c r="PWQ15" i="7" s="1"/>
  <c r="PWS15" i="7" s="1"/>
  <c r="PWU15" i="7" s="1"/>
  <c r="PWW15" i="7" s="1"/>
  <c r="PWY15" i="7" s="1"/>
  <c r="PXA15" i="7" s="1"/>
  <c r="PXC15" i="7" s="1"/>
  <c r="PXE15" i="7" s="1"/>
  <c r="PXG15" i="7" s="1"/>
  <c r="PXI15" i="7" s="1"/>
  <c r="PXK15" i="7" s="1"/>
  <c r="PXM15" i="7" s="1"/>
  <c r="PXO15" i="7" s="1"/>
  <c r="PXQ15" i="7" s="1"/>
  <c r="PXS15" i="7" s="1"/>
  <c r="PXU15" i="7" s="1"/>
  <c r="PXW15" i="7" s="1"/>
  <c r="PXY15" i="7" s="1"/>
  <c r="PYA15" i="7" s="1"/>
  <c r="PYC15" i="7" s="1"/>
  <c r="PYE15" i="7" s="1"/>
  <c r="PYG15" i="7" s="1"/>
  <c r="PYI15" i="7" s="1"/>
  <c r="PYK15" i="7" s="1"/>
  <c r="PYM15" i="7" s="1"/>
  <c r="PYO15" i="7" s="1"/>
  <c r="PYQ15" i="7" s="1"/>
  <c r="PYS15" i="7" s="1"/>
  <c r="PYU15" i="7" s="1"/>
  <c r="PYW15" i="7" s="1"/>
  <c r="PYY15" i="7" s="1"/>
  <c r="PZA15" i="7" s="1"/>
  <c r="PZC15" i="7" s="1"/>
  <c r="PZE15" i="7" s="1"/>
  <c r="PZG15" i="7" s="1"/>
  <c r="PZI15" i="7" s="1"/>
  <c r="PZK15" i="7" s="1"/>
  <c r="PZM15" i="7" s="1"/>
  <c r="PZO15" i="7" s="1"/>
  <c r="PZQ15" i="7" s="1"/>
  <c r="PZS15" i="7" s="1"/>
  <c r="PZU15" i="7" s="1"/>
  <c r="PZW15" i="7" s="1"/>
  <c r="PZY15" i="7" s="1"/>
  <c r="QAA15" i="7" s="1"/>
  <c r="QAC15" i="7" s="1"/>
  <c r="QAE15" i="7" s="1"/>
  <c r="QAG15" i="7" s="1"/>
  <c r="QAI15" i="7" s="1"/>
  <c r="QAK15" i="7" s="1"/>
  <c r="QAM15" i="7" s="1"/>
  <c r="QAO15" i="7" s="1"/>
  <c r="QAQ15" i="7" s="1"/>
  <c r="QAS15" i="7" s="1"/>
  <c r="QAU15" i="7" s="1"/>
  <c r="QAW15" i="7" s="1"/>
  <c r="QAY15" i="7" s="1"/>
  <c r="QBA15" i="7" s="1"/>
  <c r="QBC15" i="7" s="1"/>
  <c r="QBE15" i="7" s="1"/>
  <c r="QBG15" i="7" s="1"/>
  <c r="QBI15" i="7" s="1"/>
  <c r="QBK15" i="7" s="1"/>
  <c r="QBM15" i="7" s="1"/>
  <c r="QBO15" i="7" s="1"/>
  <c r="QBQ15" i="7" s="1"/>
  <c r="QBS15" i="7" s="1"/>
  <c r="QBU15" i="7" s="1"/>
  <c r="QBW15" i="7" s="1"/>
  <c r="QBY15" i="7" s="1"/>
  <c r="QCA15" i="7" s="1"/>
  <c r="QCC15" i="7" s="1"/>
  <c r="QCE15" i="7" s="1"/>
  <c r="QCG15" i="7" s="1"/>
  <c r="QCI15" i="7" s="1"/>
  <c r="QCK15" i="7" s="1"/>
  <c r="QCM15" i="7" s="1"/>
  <c r="QCO15" i="7" s="1"/>
  <c r="QCQ15" i="7" s="1"/>
  <c r="QCS15" i="7" s="1"/>
  <c r="QCU15" i="7" s="1"/>
  <c r="QCW15" i="7" s="1"/>
  <c r="QCY15" i="7" s="1"/>
  <c r="QDA15" i="7" s="1"/>
  <c r="QDC15" i="7" s="1"/>
  <c r="QDE15" i="7" s="1"/>
  <c r="QDG15" i="7" s="1"/>
  <c r="QDI15" i="7" s="1"/>
  <c r="QDK15" i="7" s="1"/>
  <c r="QDM15" i="7" s="1"/>
  <c r="QDO15" i="7" s="1"/>
  <c r="QDQ15" i="7" s="1"/>
  <c r="QDS15" i="7" s="1"/>
  <c r="QDU15" i="7" s="1"/>
  <c r="QDW15" i="7" s="1"/>
  <c r="QDY15" i="7" s="1"/>
  <c r="QEA15" i="7" s="1"/>
  <c r="QEC15" i="7" s="1"/>
  <c r="QEE15" i="7" s="1"/>
  <c r="QEG15" i="7" s="1"/>
  <c r="QEI15" i="7" s="1"/>
  <c r="QEK15" i="7" s="1"/>
  <c r="QEM15" i="7" s="1"/>
  <c r="QEO15" i="7" s="1"/>
  <c r="QEQ15" i="7" s="1"/>
  <c r="QES15" i="7" s="1"/>
  <c r="QEU15" i="7" s="1"/>
  <c r="QEW15" i="7" s="1"/>
  <c r="QEY15" i="7" s="1"/>
  <c r="QFA15" i="7" s="1"/>
  <c r="QFC15" i="7" s="1"/>
  <c r="QFE15" i="7" s="1"/>
  <c r="QFG15" i="7" s="1"/>
  <c r="QFI15" i="7" s="1"/>
  <c r="QFK15" i="7" s="1"/>
  <c r="QFM15" i="7" s="1"/>
  <c r="QFO15" i="7" s="1"/>
  <c r="QFQ15" i="7" s="1"/>
  <c r="QFS15" i="7" s="1"/>
  <c r="QFU15" i="7" s="1"/>
  <c r="QFW15" i="7" s="1"/>
  <c r="QFY15" i="7" s="1"/>
  <c r="QGA15" i="7" s="1"/>
  <c r="QGC15" i="7" s="1"/>
  <c r="QGE15" i="7" s="1"/>
  <c r="QGG15" i="7" s="1"/>
  <c r="QGI15" i="7" s="1"/>
  <c r="QGK15" i="7" s="1"/>
  <c r="QGM15" i="7" s="1"/>
  <c r="QGO15" i="7" s="1"/>
  <c r="QGQ15" i="7" s="1"/>
  <c r="QGS15" i="7" s="1"/>
  <c r="QGU15" i="7" s="1"/>
  <c r="QGW15" i="7" s="1"/>
  <c r="QGY15" i="7" s="1"/>
  <c r="QHA15" i="7" s="1"/>
  <c r="QHC15" i="7" s="1"/>
  <c r="QHE15" i="7" s="1"/>
  <c r="QHG15" i="7" s="1"/>
  <c r="QHI15" i="7" s="1"/>
  <c r="QHK15" i="7" s="1"/>
  <c r="QHM15" i="7" s="1"/>
  <c r="QHO15" i="7" s="1"/>
  <c r="QHQ15" i="7" s="1"/>
  <c r="QHS15" i="7" s="1"/>
  <c r="QHU15" i="7" s="1"/>
  <c r="QHW15" i="7" s="1"/>
  <c r="QHY15" i="7" s="1"/>
  <c r="QIA15" i="7" s="1"/>
  <c r="QIC15" i="7" s="1"/>
  <c r="QIE15" i="7" s="1"/>
  <c r="QIG15" i="7" s="1"/>
  <c r="QII15" i="7" s="1"/>
  <c r="QIK15" i="7" s="1"/>
  <c r="QIM15" i="7" s="1"/>
  <c r="QIO15" i="7" s="1"/>
  <c r="QIQ15" i="7" s="1"/>
  <c r="QIS15" i="7" s="1"/>
  <c r="QIU15" i="7" s="1"/>
  <c r="QIW15" i="7" s="1"/>
  <c r="QIY15" i="7" s="1"/>
  <c r="QJA15" i="7" s="1"/>
  <c r="QJC15" i="7" s="1"/>
  <c r="QJE15" i="7" s="1"/>
  <c r="QJG15" i="7" s="1"/>
  <c r="QJI15" i="7" s="1"/>
  <c r="QJK15" i="7" s="1"/>
  <c r="QJM15" i="7" s="1"/>
  <c r="QJO15" i="7" s="1"/>
  <c r="QJQ15" i="7" s="1"/>
  <c r="QJS15" i="7" s="1"/>
  <c r="QJU15" i="7" s="1"/>
  <c r="QJW15" i="7" s="1"/>
  <c r="QJY15" i="7" s="1"/>
  <c r="QKA15" i="7" s="1"/>
  <c r="QKC15" i="7" s="1"/>
  <c r="QKE15" i="7" s="1"/>
  <c r="QKG15" i="7" s="1"/>
  <c r="QKI15" i="7" s="1"/>
  <c r="QKK15" i="7" s="1"/>
  <c r="QKM15" i="7" s="1"/>
  <c r="QKO15" i="7" s="1"/>
  <c r="QKQ15" i="7" s="1"/>
  <c r="QKS15" i="7" s="1"/>
  <c r="QKU15" i="7" s="1"/>
  <c r="QKW15" i="7" s="1"/>
  <c r="QKY15" i="7" s="1"/>
  <c r="QLA15" i="7" s="1"/>
  <c r="QLC15" i="7" s="1"/>
  <c r="QLE15" i="7" s="1"/>
  <c r="QLG15" i="7" s="1"/>
  <c r="QLI15" i="7" s="1"/>
  <c r="QLK15" i="7" s="1"/>
  <c r="QLM15" i="7" s="1"/>
  <c r="QLO15" i="7" s="1"/>
  <c r="QLQ15" i="7" s="1"/>
  <c r="QLS15" i="7" s="1"/>
  <c r="QLU15" i="7" s="1"/>
  <c r="QLW15" i="7" s="1"/>
  <c r="QLY15" i="7" s="1"/>
  <c r="QMA15" i="7" s="1"/>
  <c r="QMC15" i="7" s="1"/>
  <c r="QME15" i="7" s="1"/>
  <c r="QMG15" i="7" s="1"/>
  <c r="QMI15" i="7" s="1"/>
  <c r="QMK15" i="7" s="1"/>
  <c r="QMM15" i="7" s="1"/>
  <c r="QMO15" i="7" s="1"/>
  <c r="QMQ15" i="7" s="1"/>
  <c r="QMS15" i="7" s="1"/>
  <c r="QMU15" i="7" s="1"/>
  <c r="QMW15" i="7" s="1"/>
  <c r="QMY15" i="7" s="1"/>
  <c r="QNA15" i="7" s="1"/>
  <c r="QNC15" i="7" s="1"/>
  <c r="QNE15" i="7" s="1"/>
  <c r="QNG15" i="7" s="1"/>
  <c r="QNI15" i="7" s="1"/>
  <c r="QNK15" i="7" s="1"/>
  <c r="QNM15" i="7" s="1"/>
  <c r="QNO15" i="7" s="1"/>
  <c r="QNQ15" i="7" s="1"/>
  <c r="QNS15" i="7" s="1"/>
  <c r="QNU15" i="7" s="1"/>
  <c r="QNW15" i="7" s="1"/>
  <c r="QNY15" i="7" s="1"/>
  <c r="QOA15" i="7" s="1"/>
  <c r="QOC15" i="7" s="1"/>
  <c r="QOE15" i="7" s="1"/>
  <c r="QOG15" i="7" s="1"/>
  <c r="QOI15" i="7" s="1"/>
  <c r="QOK15" i="7" s="1"/>
  <c r="QOM15" i="7" s="1"/>
  <c r="QOO15" i="7" s="1"/>
  <c r="QOQ15" i="7" s="1"/>
  <c r="QOS15" i="7" s="1"/>
  <c r="QOU15" i="7" s="1"/>
  <c r="QOW15" i="7" s="1"/>
  <c r="QOY15" i="7" s="1"/>
  <c r="QPA15" i="7" s="1"/>
  <c r="QPC15" i="7" s="1"/>
  <c r="QPE15" i="7" s="1"/>
  <c r="QPG15" i="7" s="1"/>
  <c r="QPI15" i="7" s="1"/>
  <c r="QPK15" i="7" s="1"/>
  <c r="QPM15" i="7" s="1"/>
  <c r="QPO15" i="7" s="1"/>
  <c r="QPQ15" i="7" s="1"/>
  <c r="QPS15" i="7" s="1"/>
  <c r="QPU15" i="7" s="1"/>
  <c r="QPW15" i="7" s="1"/>
  <c r="QPY15" i="7" s="1"/>
  <c r="QQA15" i="7" s="1"/>
  <c r="QQC15" i="7" s="1"/>
  <c r="QQE15" i="7" s="1"/>
  <c r="QQG15" i="7" s="1"/>
  <c r="QQI15" i="7" s="1"/>
  <c r="QQK15" i="7" s="1"/>
  <c r="QQM15" i="7" s="1"/>
  <c r="QQO15" i="7" s="1"/>
  <c r="QQQ15" i="7" s="1"/>
  <c r="QQS15" i="7" s="1"/>
  <c r="QQU15" i="7" s="1"/>
  <c r="QQW15" i="7" s="1"/>
  <c r="QQY15" i="7" s="1"/>
  <c r="QRA15" i="7" s="1"/>
  <c r="QRC15" i="7" s="1"/>
  <c r="QRE15" i="7" s="1"/>
  <c r="QRG15" i="7" s="1"/>
  <c r="QRI15" i="7" s="1"/>
  <c r="QRK15" i="7" s="1"/>
  <c r="QRM15" i="7" s="1"/>
  <c r="QRO15" i="7" s="1"/>
  <c r="QRQ15" i="7" s="1"/>
  <c r="QRS15" i="7" s="1"/>
  <c r="QRU15" i="7" s="1"/>
  <c r="QRW15" i="7" s="1"/>
  <c r="QRY15" i="7" s="1"/>
  <c r="QSA15" i="7" s="1"/>
  <c r="QSC15" i="7" s="1"/>
  <c r="QSE15" i="7" s="1"/>
  <c r="QSG15" i="7" s="1"/>
  <c r="QSI15" i="7" s="1"/>
  <c r="QSK15" i="7" s="1"/>
  <c r="QSM15" i="7" s="1"/>
  <c r="QSO15" i="7" s="1"/>
  <c r="QSQ15" i="7" s="1"/>
  <c r="QSS15" i="7" s="1"/>
  <c r="QSU15" i="7" s="1"/>
  <c r="QSW15" i="7" s="1"/>
  <c r="QSY15" i="7" s="1"/>
  <c r="QTA15" i="7" s="1"/>
  <c r="QTC15" i="7" s="1"/>
  <c r="QTE15" i="7" s="1"/>
  <c r="QTG15" i="7" s="1"/>
  <c r="QTI15" i="7" s="1"/>
  <c r="QTK15" i="7" s="1"/>
  <c r="QTM15" i="7" s="1"/>
  <c r="QTO15" i="7" s="1"/>
  <c r="QTQ15" i="7" s="1"/>
  <c r="QTS15" i="7" s="1"/>
  <c r="QTU15" i="7" s="1"/>
  <c r="QTW15" i="7" s="1"/>
  <c r="QTY15" i="7" s="1"/>
  <c r="QUA15" i="7" s="1"/>
  <c r="QUC15" i="7" s="1"/>
  <c r="QUE15" i="7" s="1"/>
  <c r="QUG15" i="7" s="1"/>
  <c r="QUI15" i="7" s="1"/>
  <c r="QUK15" i="7" s="1"/>
  <c r="QUM15" i="7" s="1"/>
  <c r="QUO15" i="7" s="1"/>
  <c r="QUQ15" i="7" s="1"/>
  <c r="QUS15" i="7" s="1"/>
  <c r="QUU15" i="7" s="1"/>
  <c r="QUW15" i="7" s="1"/>
  <c r="QUY15" i="7" s="1"/>
  <c r="QVA15" i="7" s="1"/>
  <c r="QVC15" i="7" s="1"/>
  <c r="QVE15" i="7" s="1"/>
  <c r="QVG15" i="7" s="1"/>
  <c r="QVI15" i="7" s="1"/>
  <c r="QVK15" i="7" s="1"/>
  <c r="QVM15" i="7" s="1"/>
  <c r="QVO15" i="7" s="1"/>
  <c r="QVQ15" i="7" s="1"/>
  <c r="QVS15" i="7" s="1"/>
  <c r="QVU15" i="7" s="1"/>
  <c r="QVW15" i="7" s="1"/>
  <c r="QVY15" i="7" s="1"/>
  <c r="QWA15" i="7" s="1"/>
  <c r="QWC15" i="7" s="1"/>
  <c r="QWE15" i="7" s="1"/>
  <c r="QWG15" i="7" s="1"/>
  <c r="QWI15" i="7" s="1"/>
  <c r="QWK15" i="7" s="1"/>
  <c r="QWM15" i="7" s="1"/>
  <c r="QWO15" i="7" s="1"/>
  <c r="QWQ15" i="7" s="1"/>
  <c r="QWS15" i="7" s="1"/>
  <c r="QWU15" i="7" s="1"/>
  <c r="QWW15" i="7" s="1"/>
  <c r="QWY15" i="7" s="1"/>
  <c r="QXA15" i="7" s="1"/>
  <c r="QXC15" i="7" s="1"/>
  <c r="QXE15" i="7" s="1"/>
  <c r="QXG15" i="7" s="1"/>
  <c r="QXI15" i="7" s="1"/>
  <c r="QXK15" i="7" s="1"/>
  <c r="QXM15" i="7" s="1"/>
  <c r="QXO15" i="7" s="1"/>
  <c r="QXQ15" i="7" s="1"/>
  <c r="QXS15" i="7" s="1"/>
  <c r="QXU15" i="7" s="1"/>
  <c r="QXW15" i="7" s="1"/>
  <c r="QXY15" i="7" s="1"/>
  <c r="QYA15" i="7" s="1"/>
  <c r="QYC15" i="7" s="1"/>
  <c r="QYE15" i="7" s="1"/>
  <c r="QYG15" i="7" s="1"/>
  <c r="QYI15" i="7" s="1"/>
  <c r="QYK15" i="7" s="1"/>
  <c r="QYM15" i="7" s="1"/>
  <c r="QYO15" i="7" s="1"/>
  <c r="QYQ15" i="7" s="1"/>
  <c r="QYS15" i="7" s="1"/>
  <c r="QYU15" i="7" s="1"/>
  <c r="QYW15" i="7" s="1"/>
  <c r="QYY15" i="7" s="1"/>
  <c r="QZA15" i="7" s="1"/>
  <c r="QZC15" i="7" s="1"/>
  <c r="QZE15" i="7" s="1"/>
  <c r="QZG15" i="7" s="1"/>
  <c r="QZI15" i="7" s="1"/>
  <c r="QZK15" i="7" s="1"/>
  <c r="QZM15" i="7" s="1"/>
  <c r="QZO15" i="7" s="1"/>
  <c r="QZQ15" i="7" s="1"/>
  <c r="QZS15" i="7" s="1"/>
  <c r="QZU15" i="7" s="1"/>
  <c r="QZW15" i="7" s="1"/>
  <c r="QZY15" i="7" s="1"/>
  <c r="RAA15" i="7" s="1"/>
  <c r="RAC15" i="7" s="1"/>
  <c r="RAE15" i="7" s="1"/>
  <c r="RAG15" i="7" s="1"/>
  <c r="RAI15" i="7" s="1"/>
  <c r="RAK15" i="7" s="1"/>
  <c r="RAM15" i="7" s="1"/>
  <c r="RAO15" i="7" s="1"/>
  <c r="RAQ15" i="7" s="1"/>
  <c r="RAS15" i="7" s="1"/>
  <c r="RAU15" i="7" s="1"/>
  <c r="RAW15" i="7" s="1"/>
  <c r="RAY15" i="7" s="1"/>
  <c r="RBA15" i="7" s="1"/>
  <c r="RBC15" i="7" s="1"/>
  <c r="RBE15" i="7" s="1"/>
  <c r="RBG15" i="7" s="1"/>
  <c r="RBI15" i="7" s="1"/>
  <c r="RBK15" i="7" s="1"/>
  <c r="RBM15" i="7" s="1"/>
  <c r="RBO15" i="7" s="1"/>
  <c r="RBQ15" i="7" s="1"/>
  <c r="RBS15" i="7" s="1"/>
  <c r="RBU15" i="7" s="1"/>
  <c r="RBW15" i="7" s="1"/>
  <c r="RBY15" i="7" s="1"/>
  <c r="RCA15" i="7" s="1"/>
  <c r="RCC15" i="7" s="1"/>
  <c r="RCE15" i="7" s="1"/>
  <c r="RCG15" i="7" s="1"/>
  <c r="RCI15" i="7" s="1"/>
  <c r="RCK15" i="7" s="1"/>
  <c r="RCM15" i="7" s="1"/>
  <c r="RCO15" i="7" s="1"/>
  <c r="RCQ15" i="7" s="1"/>
  <c r="RCS15" i="7" s="1"/>
  <c r="RCU15" i="7" s="1"/>
  <c r="RCW15" i="7" s="1"/>
  <c r="RCY15" i="7" s="1"/>
  <c r="RDA15" i="7" s="1"/>
  <c r="RDC15" i="7" s="1"/>
  <c r="RDE15" i="7" s="1"/>
  <c r="RDG15" i="7" s="1"/>
  <c r="RDI15" i="7" s="1"/>
  <c r="RDK15" i="7" s="1"/>
  <c r="RDM15" i="7" s="1"/>
  <c r="RDO15" i="7" s="1"/>
  <c r="RDQ15" i="7" s="1"/>
  <c r="RDS15" i="7" s="1"/>
  <c r="RDU15" i="7" s="1"/>
  <c r="RDW15" i="7" s="1"/>
  <c r="RDY15" i="7" s="1"/>
  <c r="REA15" i="7" s="1"/>
  <c r="REC15" i="7" s="1"/>
  <c r="REE15" i="7" s="1"/>
  <c r="REG15" i="7" s="1"/>
  <c r="REI15" i="7" s="1"/>
  <c r="REK15" i="7" s="1"/>
  <c r="REM15" i="7" s="1"/>
  <c r="REO15" i="7" s="1"/>
  <c r="REQ15" i="7" s="1"/>
  <c r="RES15" i="7" s="1"/>
  <c r="REU15" i="7" s="1"/>
  <c r="REW15" i="7" s="1"/>
  <c r="REY15" i="7" s="1"/>
  <c r="RFA15" i="7" s="1"/>
  <c r="RFC15" i="7" s="1"/>
  <c r="RFE15" i="7" s="1"/>
  <c r="RFG15" i="7" s="1"/>
  <c r="RFI15" i="7" s="1"/>
  <c r="RFK15" i="7" s="1"/>
  <c r="RFM15" i="7" s="1"/>
  <c r="RFO15" i="7" s="1"/>
  <c r="RFQ15" i="7" s="1"/>
  <c r="RFS15" i="7" s="1"/>
  <c r="RFU15" i="7" s="1"/>
  <c r="RFW15" i="7" s="1"/>
  <c r="RFY15" i="7" s="1"/>
  <c r="RGA15" i="7" s="1"/>
  <c r="RGC15" i="7" s="1"/>
  <c r="RGE15" i="7" s="1"/>
  <c r="RGG15" i="7" s="1"/>
  <c r="RGI15" i="7" s="1"/>
  <c r="RGK15" i="7" s="1"/>
  <c r="RGM15" i="7" s="1"/>
  <c r="RGO15" i="7" s="1"/>
  <c r="RGQ15" i="7" s="1"/>
  <c r="RGS15" i="7" s="1"/>
  <c r="RGU15" i="7" s="1"/>
  <c r="RGW15" i="7" s="1"/>
  <c r="RGY15" i="7" s="1"/>
  <c r="RHA15" i="7" s="1"/>
  <c r="RHC15" i="7" s="1"/>
  <c r="RHE15" i="7" s="1"/>
  <c r="RHG15" i="7" s="1"/>
  <c r="RHI15" i="7" s="1"/>
  <c r="RHK15" i="7" s="1"/>
  <c r="RHM15" i="7" s="1"/>
  <c r="RHO15" i="7" s="1"/>
  <c r="RHQ15" i="7" s="1"/>
  <c r="RHS15" i="7" s="1"/>
  <c r="RHU15" i="7" s="1"/>
  <c r="RHW15" i="7" s="1"/>
  <c r="RHY15" i="7" s="1"/>
  <c r="RIA15" i="7" s="1"/>
  <c r="RIC15" i="7" s="1"/>
  <c r="RIE15" i="7" s="1"/>
  <c r="RIG15" i="7" s="1"/>
  <c r="RII15" i="7" s="1"/>
  <c r="RIK15" i="7" s="1"/>
  <c r="RIM15" i="7" s="1"/>
  <c r="RIO15" i="7" s="1"/>
  <c r="RIQ15" i="7" s="1"/>
  <c r="RIS15" i="7" s="1"/>
  <c r="RIU15" i="7" s="1"/>
  <c r="RIW15" i="7" s="1"/>
  <c r="RIY15" i="7" s="1"/>
  <c r="RJA15" i="7" s="1"/>
  <c r="RJC15" i="7" s="1"/>
  <c r="RJE15" i="7" s="1"/>
  <c r="RJG15" i="7" s="1"/>
  <c r="RJI15" i="7" s="1"/>
  <c r="RJK15" i="7" s="1"/>
  <c r="RJM15" i="7" s="1"/>
  <c r="RJO15" i="7" s="1"/>
  <c r="RJQ15" i="7" s="1"/>
  <c r="RJS15" i="7" s="1"/>
  <c r="RJU15" i="7" s="1"/>
  <c r="RJW15" i="7" s="1"/>
  <c r="RJY15" i="7" s="1"/>
  <c r="RKA15" i="7" s="1"/>
  <c r="RKC15" i="7" s="1"/>
  <c r="RKE15" i="7" s="1"/>
  <c r="RKG15" i="7" s="1"/>
  <c r="RKI15" i="7" s="1"/>
  <c r="RKK15" i="7" s="1"/>
  <c r="RKM15" i="7" s="1"/>
  <c r="RKO15" i="7" s="1"/>
  <c r="RKQ15" i="7" s="1"/>
  <c r="RKS15" i="7" s="1"/>
  <c r="RKU15" i="7" s="1"/>
  <c r="RKW15" i="7" s="1"/>
  <c r="RKY15" i="7" s="1"/>
  <c r="RLA15" i="7" s="1"/>
  <c r="RLC15" i="7" s="1"/>
  <c r="RLE15" i="7" s="1"/>
  <c r="RLG15" i="7" s="1"/>
  <c r="RLI15" i="7" s="1"/>
  <c r="RLK15" i="7" s="1"/>
  <c r="RLM15" i="7" s="1"/>
  <c r="RLO15" i="7" s="1"/>
  <c r="RLQ15" i="7" s="1"/>
  <c r="RLS15" i="7" s="1"/>
  <c r="RLU15" i="7" s="1"/>
  <c r="RLW15" i="7" s="1"/>
  <c r="RLY15" i="7" s="1"/>
  <c r="RMA15" i="7" s="1"/>
  <c r="RMC15" i="7" s="1"/>
  <c r="RME15" i="7" s="1"/>
  <c r="RMG15" i="7" s="1"/>
  <c r="RMI15" i="7" s="1"/>
  <c r="RMK15" i="7" s="1"/>
  <c r="RMM15" i="7" s="1"/>
  <c r="RMO15" i="7" s="1"/>
  <c r="RMQ15" i="7" s="1"/>
  <c r="RMS15" i="7" s="1"/>
  <c r="RMU15" i="7" s="1"/>
  <c r="RMW15" i="7" s="1"/>
  <c r="RMY15" i="7" s="1"/>
  <c r="RNA15" i="7" s="1"/>
  <c r="RNC15" i="7" s="1"/>
  <c r="RNE15" i="7" s="1"/>
  <c r="RNG15" i="7" s="1"/>
  <c r="RNI15" i="7" s="1"/>
  <c r="RNK15" i="7" s="1"/>
  <c r="RNM15" i="7" s="1"/>
  <c r="RNO15" i="7" s="1"/>
  <c r="RNQ15" i="7" s="1"/>
  <c r="RNS15" i="7" s="1"/>
  <c r="RNU15" i="7" s="1"/>
  <c r="RNW15" i="7" s="1"/>
  <c r="RNY15" i="7" s="1"/>
  <c r="ROA15" i="7" s="1"/>
  <c r="ROC15" i="7" s="1"/>
  <c r="ROE15" i="7" s="1"/>
  <c r="ROG15" i="7" s="1"/>
  <c r="ROI15" i="7" s="1"/>
  <c r="ROK15" i="7" s="1"/>
  <c r="ROM15" i="7" s="1"/>
  <c r="ROO15" i="7" s="1"/>
  <c r="ROQ15" i="7" s="1"/>
  <c r="ROS15" i="7" s="1"/>
  <c r="ROU15" i="7" s="1"/>
  <c r="ROW15" i="7" s="1"/>
  <c r="ROY15" i="7" s="1"/>
  <c r="RPA15" i="7" s="1"/>
  <c r="RPC15" i="7" s="1"/>
  <c r="RPE15" i="7" s="1"/>
  <c r="RPG15" i="7" s="1"/>
  <c r="RPI15" i="7" s="1"/>
  <c r="RPK15" i="7" s="1"/>
  <c r="RPM15" i="7" s="1"/>
  <c r="RPO15" i="7" s="1"/>
  <c r="RPQ15" i="7" s="1"/>
  <c r="RPS15" i="7" s="1"/>
  <c r="RPU15" i="7" s="1"/>
  <c r="RPW15" i="7" s="1"/>
  <c r="RPY15" i="7" s="1"/>
  <c r="RQA15" i="7" s="1"/>
  <c r="RQC15" i="7" s="1"/>
  <c r="RQE15" i="7" s="1"/>
  <c r="RQG15" i="7" s="1"/>
  <c r="RQI15" i="7" s="1"/>
  <c r="RQK15" i="7" s="1"/>
  <c r="RQM15" i="7" s="1"/>
  <c r="RQO15" i="7" s="1"/>
  <c r="RQQ15" i="7" s="1"/>
  <c r="RQS15" i="7" s="1"/>
  <c r="RQU15" i="7" s="1"/>
  <c r="RQW15" i="7" s="1"/>
  <c r="RQY15" i="7" s="1"/>
  <c r="RRA15" i="7" s="1"/>
  <c r="RRC15" i="7" s="1"/>
  <c r="RRE15" i="7" s="1"/>
  <c r="RRG15" i="7" s="1"/>
  <c r="RRI15" i="7" s="1"/>
  <c r="RRK15" i="7" s="1"/>
  <c r="RRM15" i="7" s="1"/>
  <c r="RRO15" i="7" s="1"/>
  <c r="RRQ15" i="7" s="1"/>
  <c r="RRS15" i="7" s="1"/>
  <c r="RRU15" i="7" s="1"/>
  <c r="RRW15" i="7" s="1"/>
  <c r="RRY15" i="7" s="1"/>
  <c r="RSA15" i="7" s="1"/>
  <c r="RSC15" i="7" s="1"/>
  <c r="RSE15" i="7" s="1"/>
  <c r="RSG15" i="7" s="1"/>
  <c r="RSI15" i="7" s="1"/>
  <c r="RSK15" i="7" s="1"/>
  <c r="RSM15" i="7" s="1"/>
  <c r="RSO15" i="7" s="1"/>
  <c r="RSQ15" i="7" s="1"/>
  <c r="RSS15" i="7" s="1"/>
  <c r="RSU15" i="7" s="1"/>
  <c r="RSW15" i="7" s="1"/>
  <c r="RSY15" i="7" s="1"/>
  <c r="RTA15" i="7" s="1"/>
  <c r="RTC15" i="7" s="1"/>
  <c r="RTE15" i="7" s="1"/>
  <c r="RTG15" i="7" s="1"/>
  <c r="RTI15" i="7" s="1"/>
  <c r="RTK15" i="7" s="1"/>
  <c r="RTM15" i="7" s="1"/>
  <c r="RTO15" i="7" s="1"/>
  <c r="RTQ15" i="7" s="1"/>
  <c r="RTS15" i="7" s="1"/>
  <c r="RTU15" i="7" s="1"/>
  <c r="RTW15" i="7" s="1"/>
  <c r="RTY15" i="7" s="1"/>
  <c r="RUA15" i="7" s="1"/>
  <c r="RUC15" i="7" s="1"/>
  <c r="RUE15" i="7" s="1"/>
  <c r="RUG15" i="7" s="1"/>
  <c r="RUI15" i="7" s="1"/>
  <c r="RUK15" i="7" s="1"/>
  <c r="RUM15" i="7" s="1"/>
  <c r="RUO15" i="7" s="1"/>
  <c r="RUQ15" i="7" s="1"/>
  <c r="RUS15" i="7" s="1"/>
  <c r="RUU15" i="7" s="1"/>
  <c r="RUW15" i="7" s="1"/>
  <c r="RUY15" i="7" s="1"/>
  <c r="RVA15" i="7" s="1"/>
  <c r="RVC15" i="7" s="1"/>
  <c r="RVE15" i="7" s="1"/>
  <c r="RVG15" i="7" s="1"/>
  <c r="RVI15" i="7" s="1"/>
  <c r="RVK15" i="7" s="1"/>
  <c r="RVM15" i="7" s="1"/>
  <c r="RVO15" i="7" s="1"/>
  <c r="RVQ15" i="7" s="1"/>
  <c r="RVS15" i="7" s="1"/>
  <c r="RVU15" i="7" s="1"/>
  <c r="RVW15" i="7" s="1"/>
  <c r="RVY15" i="7" s="1"/>
  <c r="RWA15" i="7" s="1"/>
  <c r="RWC15" i="7" s="1"/>
  <c r="RWE15" i="7" s="1"/>
  <c r="RWG15" i="7" s="1"/>
  <c r="RWI15" i="7" s="1"/>
  <c r="RWK15" i="7" s="1"/>
  <c r="RWM15" i="7" s="1"/>
  <c r="RWO15" i="7" s="1"/>
  <c r="RWQ15" i="7" s="1"/>
  <c r="RWS15" i="7" s="1"/>
  <c r="RWU15" i="7" s="1"/>
  <c r="RWW15" i="7" s="1"/>
  <c r="RWY15" i="7" s="1"/>
  <c r="RXA15" i="7" s="1"/>
  <c r="RXC15" i="7" s="1"/>
  <c r="RXE15" i="7" s="1"/>
  <c r="RXG15" i="7" s="1"/>
  <c r="RXI15" i="7" s="1"/>
  <c r="RXK15" i="7" s="1"/>
  <c r="RXM15" i="7" s="1"/>
  <c r="RXO15" i="7" s="1"/>
  <c r="RXQ15" i="7" s="1"/>
  <c r="RXS15" i="7" s="1"/>
  <c r="RXU15" i="7" s="1"/>
  <c r="RXW15" i="7" s="1"/>
  <c r="RXY15" i="7" s="1"/>
  <c r="RYA15" i="7" s="1"/>
  <c r="RYC15" i="7" s="1"/>
  <c r="RYE15" i="7" s="1"/>
  <c r="RYG15" i="7" s="1"/>
  <c r="RYI15" i="7" s="1"/>
  <c r="RYK15" i="7" s="1"/>
  <c r="RYM15" i="7" s="1"/>
  <c r="RYO15" i="7" s="1"/>
  <c r="RYQ15" i="7" s="1"/>
  <c r="RYS15" i="7" s="1"/>
  <c r="RYU15" i="7" s="1"/>
  <c r="RYW15" i="7" s="1"/>
  <c r="RYY15" i="7" s="1"/>
  <c r="RZA15" i="7" s="1"/>
  <c r="RZC15" i="7" s="1"/>
  <c r="RZE15" i="7" s="1"/>
  <c r="RZG15" i="7" s="1"/>
  <c r="RZI15" i="7" s="1"/>
  <c r="RZK15" i="7" s="1"/>
  <c r="RZM15" i="7" s="1"/>
  <c r="RZO15" i="7" s="1"/>
  <c r="RZQ15" i="7" s="1"/>
  <c r="RZS15" i="7" s="1"/>
  <c r="RZU15" i="7" s="1"/>
  <c r="RZW15" i="7" s="1"/>
  <c r="RZY15" i="7" s="1"/>
  <c r="SAA15" i="7" s="1"/>
  <c r="SAC15" i="7" s="1"/>
  <c r="SAE15" i="7" s="1"/>
  <c r="SAG15" i="7" s="1"/>
  <c r="SAI15" i="7" s="1"/>
  <c r="SAK15" i="7" s="1"/>
  <c r="SAM15" i="7" s="1"/>
  <c r="SAO15" i="7" s="1"/>
  <c r="SAQ15" i="7" s="1"/>
  <c r="SAS15" i="7" s="1"/>
  <c r="SAU15" i="7" s="1"/>
  <c r="SAW15" i="7" s="1"/>
  <c r="SAY15" i="7" s="1"/>
  <c r="SBA15" i="7" s="1"/>
  <c r="SBC15" i="7" s="1"/>
  <c r="SBE15" i="7" s="1"/>
  <c r="SBG15" i="7" s="1"/>
  <c r="SBI15" i="7" s="1"/>
  <c r="SBK15" i="7" s="1"/>
  <c r="SBM15" i="7" s="1"/>
  <c r="SBO15" i="7" s="1"/>
  <c r="SBQ15" i="7" s="1"/>
  <c r="SBS15" i="7" s="1"/>
  <c r="SBU15" i="7" s="1"/>
  <c r="SBW15" i="7" s="1"/>
  <c r="SBY15" i="7" s="1"/>
  <c r="SCA15" i="7" s="1"/>
  <c r="SCC15" i="7" s="1"/>
  <c r="SCE15" i="7" s="1"/>
  <c r="SCG15" i="7" s="1"/>
  <c r="SCI15" i="7" s="1"/>
  <c r="SCK15" i="7" s="1"/>
  <c r="SCM15" i="7" s="1"/>
  <c r="SCO15" i="7" s="1"/>
  <c r="SCQ15" i="7" s="1"/>
  <c r="SCS15" i="7" s="1"/>
  <c r="SCU15" i="7" s="1"/>
  <c r="SCW15" i="7" s="1"/>
  <c r="SCY15" i="7" s="1"/>
  <c r="SDA15" i="7" s="1"/>
  <c r="SDC15" i="7" s="1"/>
  <c r="SDE15" i="7" s="1"/>
  <c r="SDG15" i="7" s="1"/>
  <c r="SDI15" i="7" s="1"/>
  <c r="SDK15" i="7" s="1"/>
  <c r="SDM15" i="7" s="1"/>
  <c r="SDO15" i="7" s="1"/>
  <c r="SDQ15" i="7" s="1"/>
  <c r="SDS15" i="7" s="1"/>
  <c r="SDU15" i="7" s="1"/>
  <c r="SDW15" i="7" s="1"/>
  <c r="SDY15" i="7" s="1"/>
  <c r="SEA15" i="7" s="1"/>
  <c r="SEC15" i="7" s="1"/>
  <c r="SEE15" i="7" s="1"/>
  <c r="SEG15" i="7" s="1"/>
  <c r="SEI15" i="7" s="1"/>
  <c r="SEK15" i="7" s="1"/>
  <c r="SEM15" i="7" s="1"/>
  <c r="SEO15" i="7" s="1"/>
  <c r="SEQ15" i="7" s="1"/>
  <c r="SES15" i="7" s="1"/>
  <c r="SEU15" i="7" s="1"/>
  <c r="SEW15" i="7" s="1"/>
  <c r="SEY15" i="7" s="1"/>
  <c r="SFA15" i="7" s="1"/>
  <c r="SFC15" i="7" s="1"/>
  <c r="SFE15" i="7" s="1"/>
  <c r="SFG15" i="7" s="1"/>
  <c r="SFI15" i="7" s="1"/>
  <c r="SFK15" i="7" s="1"/>
  <c r="SFM15" i="7" s="1"/>
  <c r="SFO15" i="7" s="1"/>
  <c r="SFQ15" i="7" s="1"/>
  <c r="SFS15" i="7" s="1"/>
  <c r="SFU15" i="7" s="1"/>
  <c r="SFW15" i="7" s="1"/>
  <c r="SFY15" i="7" s="1"/>
  <c r="SGA15" i="7" s="1"/>
  <c r="SGC15" i="7" s="1"/>
  <c r="SGE15" i="7" s="1"/>
  <c r="SGG15" i="7" s="1"/>
  <c r="SGI15" i="7" s="1"/>
  <c r="SGK15" i="7" s="1"/>
  <c r="SGM15" i="7" s="1"/>
  <c r="SGO15" i="7" s="1"/>
  <c r="SGQ15" i="7" s="1"/>
  <c r="SGS15" i="7" s="1"/>
  <c r="SGU15" i="7" s="1"/>
  <c r="SGW15" i="7" s="1"/>
  <c r="SGY15" i="7" s="1"/>
  <c r="SHA15" i="7" s="1"/>
  <c r="SHC15" i="7" s="1"/>
  <c r="SHE15" i="7" s="1"/>
  <c r="SHG15" i="7" s="1"/>
  <c r="SHI15" i="7" s="1"/>
  <c r="SHK15" i="7" s="1"/>
  <c r="SHM15" i="7" s="1"/>
  <c r="SHO15" i="7" s="1"/>
  <c r="SHQ15" i="7" s="1"/>
  <c r="SHS15" i="7" s="1"/>
  <c r="SHU15" i="7" s="1"/>
  <c r="SHW15" i="7" s="1"/>
  <c r="SHY15" i="7" s="1"/>
  <c r="SIA15" i="7" s="1"/>
  <c r="SIC15" i="7" s="1"/>
  <c r="SIE15" i="7" s="1"/>
  <c r="SIG15" i="7" s="1"/>
  <c r="SII15" i="7" s="1"/>
  <c r="SIK15" i="7" s="1"/>
  <c r="SIM15" i="7" s="1"/>
  <c r="SIO15" i="7" s="1"/>
  <c r="SIQ15" i="7" s="1"/>
  <c r="SIS15" i="7" s="1"/>
  <c r="SIU15" i="7" s="1"/>
  <c r="SIW15" i="7" s="1"/>
  <c r="SIY15" i="7" s="1"/>
  <c r="SJA15" i="7" s="1"/>
  <c r="SJC15" i="7" s="1"/>
  <c r="SJE15" i="7" s="1"/>
  <c r="SJG15" i="7" s="1"/>
  <c r="SJI15" i="7" s="1"/>
  <c r="SJK15" i="7" s="1"/>
  <c r="SJM15" i="7" s="1"/>
  <c r="SJO15" i="7" s="1"/>
  <c r="SJQ15" i="7" s="1"/>
  <c r="SJS15" i="7" s="1"/>
  <c r="SJU15" i="7" s="1"/>
  <c r="SJW15" i="7" s="1"/>
  <c r="SJY15" i="7" s="1"/>
  <c r="SKA15" i="7" s="1"/>
  <c r="SKC15" i="7" s="1"/>
  <c r="SKE15" i="7" s="1"/>
  <c r="SKG15" i="7" s="1"/>
  <c r="SKI15" i="7" s="1"/>
  <c r="SKK15" i="7" s="1"/>
  <c r="SKM15" i="7" s="1"/>
  <c r="SKO15" i="7" s="1"/>
  <c r="SKQ15" i="7" s="1"/>
  <c r="SKS15" i="7" s="1"/>
  <c r="SKU15" i="7" s="1"/>
  <c r="SKW15" i="7" s="1"/>
  <c r="SKY15" i="7" s="1"/>
  <c r="SLA15" i="7" s="1"/>
  <c r="SLC15" i="7" s="1"/>
  <c r="SLE15" i="7" s="1"/>
  <c r="SLG15" i="7" s="1"/>
  <c r="SLI15" i="7" s="1"/>
  <c r="SLK15" i="7" s="1"/>
  <c r="SLM15" i="7" s="1"/>
  <c r="SLO15" i="7" s="1"/>
  <c r="SLQ15" i="7" s="1"/>
  <c r="SLS15" i="7" s="1"/>
  <c r="SLU15" i="7" s="1"/>
  <c r="SLW15" i="7" s="1"/>
  <c r="SLY15" i="7" s="1"/>
  <c r="SMA15" i="7" s="1"/>
  <c r="SMC15" i="7" s="1"/>
  <c r="SME15" i="7" s="1"/>
  <c r="SMG15" i="7" s="1"/>
  <c r="SMI15" i="7" s="1"/>
  <c r="SMK15" i="7" s="1"/>
  <c r="SMM15" i="7" s="1"/>
  <c r="SMO15" i="7" s="1"/>
  <c r="SMQ15" i="7" s="1"/>
  <c r="SMS15" i="7" s="1"/>
  <c r="SMU15" i="7" s="1"/>
  <c r="SMW15" i="7" s="1"/>
  <c r="SMY15" i="7" s="1"/>
  <c r="SNA15" i="7" s="1"/>
  <c r="SNC15" i="7" s="1"/>
  <c r="SNE15" i="7" s="1"/>
  <c r="SNG15" i="7" s="1"/>
  <c r="SNI15" i="7" s="1"/>
  <c r="SNK15" i="7" s="1"/>
  <c r="SNM15" i="7" s="1"/>
  <c r="SNO15" i="7" s="1"/>
  <c r="SNQ15" i="7" s="1"/>
  <c r="SNS15" i="7" s="1"/>
  <c r="SNU15" i="7" s="1"/>
  <c r="SNW15" i="7" s="1"/>
  <c r="SNY15" i="7" s="1"/>
  <c r="SOA15" i="7" s="1"/>
  <c r="SOC15" i="7" s="1"/>
  <c r="SOE15" i="7" s="1"/>
  <c r="SOG15" i="7" s="1"/>
  <c r="SOI15" i="7" s="1"/>
  <c r="SOK15" i="7" s="1"/>
  <c r="SOM15" i="7" s="1"/>
  <c r="SOO15" i="7" s="1"/>
  <c r="SOQ15" i="7" s="1"/>
  <c r="SOS15" i="7" s="1"/>
  <c r="SOU15" i="7" s="1"/>
  <c r="SOW15" i="7" s="1"/>
  <c r="SOY15" i="7" s="1"/>
  <c r="SPA15" i="7" s="1"/>
  <c r="SPC15" i="7" s="1"/>
  <c r="SPE15" i="7" s="1"/>
  <c r="SPG15" i="7" s="1"/>
  <c r="SPI15" i="7" s="1"/>
  <c r="SPK15" i="7" s="1"/>
  <c r="SPM15" i="7" s="1"/>
  <c r="SPO15" i="7" s="1"/>
  <c r="SPQ15" i="7" s="1"/>
  <c r="SPS15" i="7" s="1"/>
  <c r="SPU15" i="7" s="1"/>
  <c r="SPW15" i="7" s="1"/>
  <c r="SPY15" i="7" s="1"/>
  <c r="SQA15" i="7" s="1"/>
  <c r="SQC15" i="7" s="1"/>
  <c r="SQE15" i="7" s="1"/>
  <c r="SQG15" i="7" s="1"/>
  <c r="SQI15" i="7" s="1"/>
  <c r="SQK15" i="7" s="1"/>
  <c r="SQM15" i="7" s="1"/>
  <c r="SQO15" i="7" s="1"/>
  <c r="SQQ15" i="7" s="1"/>
  <c r="SQS15" i="7" s="1"/>
  <c r="SQU15" i="7" s="1"/>
  <c r="SQW15" i="7" s="1"/>
  <c r="SQY15" i="7" s="1"/>
  <c r="SRA15" i="7" s="1"/>
  <c r="SRC15" i="7" s="1"/>
  <c r="SRE15" i="7" s="1"/>
  <c r="SRG15" i="7" s="1"/>
  <c r="SRI15" i="7" s="1"/>
  <c r="SRK15" i="7" s="1"/>
  <c r="SRM15" i="7" s="1"/>
  <c r="SRO15" i="7" s="1"/>
  <c r="SRQ15" i="7" s="1"/>
  <c r="SRS15" i="7" s="1"/>
  <c r="SRU15" i="7" s="1"/>
  <c r="SRW15" i="7" s="1"/>
  <c r="SRY15" i="7" s="1"/>
  <c r="SSA15" i="7" s="1"/>
  <c r="SSC15" i="7" s="1"/>
  <c r="SSE15" i="7" s="1"/>
  <c r="SSG15" i="7" s="1"/>
  <c r="SSI15" i="7" s="1"/>
  <c r="SSK15" i="7" s="1"/>
  <c r="SSM15" i="7" s="1"/>
  <c r="SSO15" i="7" s="1"/>
  <c r="SSQ15" i="7" s="1"/>
  <c r="SSS15" i="7" s="1"/>
  <c r="SSU15" i="7" s="1"/>
  <c r="SSW15" i="7" s="1"/>
  <c r="SSY15" i="7" s="1"/>
  <c r="STA15" i="7" s="1"/>
  <c r="STC15" i="7" s="1"/>
  <c r="STE15" i="7" s="1"/>
  <c r="STG15" i="7" s="1"/>
  <c r="STI15" i="7" s="1"/>
  <c r="STK15" i="7" s="1"/>
  <c r="STM15" i="7" s="1"/>
  <c r="STO15" i="7" s="1"/>
  <c r="STQ15" i="7" s="1"/>
  <c r="STS15" i="7" s="1"/>
  <c r="STU15" i="7" s="1"/>
  <c r="STW15" i="7" s="1"/>
  <c r="STY15" i="7" s="1"/>
  <c r="SUA15" i="7" s="1"/>
  <c r="SUC15" i="7" s="1"/>
  <c r="SUE15" i="7" s="1"/>
  <c r="SUG15" i="7" s="1"/>
  <c r="SUI15" i="7" s="1"/>
  <c r="SUK15" i="7" s="1"/>
  <c r="SUM15" i="7" s="1"/>
  <c r="SUO15" i="7" s="1"/>
  <c r="SUQ15" i="7" s="1"/>
  <c r="SUS15" i="7" s="1"/>
  <c r="SUU15" i="7" s="1"/>
  <c r="SUW15" i="7" s="1"/>
  <c r="SUY15" i="7" s="1"/>
  <c r="SVA15" i="7" s="1"/>
  <c r="SVC15" i="7" s="1"/>
  <c r="SVE15" i="7" s="1"/>
  <c r="SVG15" i="7" s="1"/>
  <c r="SVI15" i="7" s="1"/>
  <c r="SVK15" i="7" s="1"/>
  <c r="SVM15" i="7" s="1"/>
  <c r="SVO15" i="7" s="1"/>
  <c r="SVQ15" i="7" s="1"/>
  <c r="SVS15" i="7" s="1"/>
  <c r="SVU15" i="7" s="1"/>
  <c r="SVW15" i="7" s="1"/>
  <c r="SVY15" i="7" s="1"/>
  <c r="SWA15" i="7" s="1"/>
  <c r="SWC15" i="7" s="1"/>
  <c r="SWE15" i="7" s="1"/>
  <c r="SWG15" i="7" s="1"/>
  <c r="SWI15" i="7" s="1"/>
  <c r="SWK15" i="7" s="1"/>
  <c r="SWM15" i="7" s="1"/>
  <c r="SWO15" i="7" s="1"/>
  <c r="SWQ15" i="7" s="1"/>
  <c r="SWS15" i="7" s="1"/>
  <c r="SWU15" i="7" s="1"/>
  <c r="SWW15" i="7" s="1"/>
  <c r="SWY15" i="7" s="1"/>
  <c r="SXA15" i="7" s="1"/>
  <c r="SXC15" i="7" s="1"/>
  <c r="SXE15" i="7" s="1"/>
  <c r="SXG15" i="7" s="1"/>
  <c r="SXI15" i="7" s="1"/>
  <c r="SXK15" i="7" s="1"/>
  <c r="SXM15" i="7" s="1"/>
  <c r="SXO15" i="7" s="1"/>
  <c r="SXQ15" i="7" s="1"/>
  <c r="SXS15" i="7" s="1"/>
  <c r="SXU15" i="7" s="1"/>
  <c r="SXW15" i="7" s="1"/>
  <c r="SXY15" i="7" s="1"/>
  <c r="SYA15" i="7" s="1"/>
  <c r="SYC15" i="7" s="1"/>
  <c r="SYE15" i="7" s="1"/>
  <c r="SYG15" i="7" s="1"/>
  <c r="SYI15" i="7" s="1"/>
  <c r="SYK15" i="7" s="1"/>
  <c r="SYM15" i="7" s="1"/>
  <c r="SYO15" i="7" s="1"/>
  <c r="SYQ15" i="7" s="1"/>
  <c r="SYS15" i="7" s="1"/>
  <c r="SYU15" i="7" s="1"/>
  <c r="SYW15" i="7" s="1"/>
  <c r="SYY15" i="7" s="1"/>
  <c r="SZA15" i="7" s="1"/>
  <c r="SZC15" i="7" s="1"/>
  <c r="SZE15" i="7" s="1"/>
  <c r="SZG15" i="7" s="1"/>
  <c r="SZI15" i="7" s="1"/>
  <c r="SZK15" i="7" s="1"/>
  <c r="SZM15" i="7" s="1"/>
  <c r="SZO15" i="7" s="1"/>
  <c r="SZQ15" i="7" s="1"/>
  <c r="SZS15" i="7" s="1"/>
  <c r="SZU15" i="7" s="1"/>
  <c r="SZW15" i="7" s="1"/>
  <c r="SZY15" i="7" s="1"/>
  <c r="TAA15" i="7" s="1"/>
  <c r="TAC15" i="7" s="1"/>
  <c r="TAE15" i="7" s="1"/>
  <c r="TAG15" i="7" s="1"/>
  <c r="TAI15" i="7" s="1"/>
  <c r="TAK15" i="7" s="1"/>
  <c r="TAM15" i="7" s="1"/>
  <c r="TAO15" i="7" s="1"/>
  <c r="TAQ15" i="7" s="1"/>
  <c r="TAS15" i="7" s="1"/>
  <c r="TAU15" i="7" s="1"/>
  <c r="TAW15" i="7" s="1"/>
  <c r="TAY15" i="7" s="1"/>
  <c r="TBA15" i="7" s="1"/>
  <c r="TBC15" i="7" s="1"/>
  <c r="TBE15" i="7" s="1"/>
  <c r="TBG15" i="7" s="1"/>
  <c r="TBI15" i="7" s="1"/>
  <c r="TBK15" i="7" s="1"/>
  <c r="TBM15" i="7" s="1"/>
  <c r="TBO15" i="7" s="1"/>
  <c r="TBQ15" i="7" s="1"/>
  <c r="TBS15" i="7" s="1"/>
  <c r="TBU15" i="7" s="1"/>
  <c r="TBW15" i="7" s="1"/>
  <c r="TBY15" i="7" s="1"/>
  <c r="TCA15" i="7" s="1"/>
  <c r="TCC15" i="7" s="1"/>
  <c r="TCE15" i="7" s="1"/>
  <c r="TCG15" i="7" s="1"/>
  <c r="TCI15" i="7" s="1"/>
  <c r="TCK15" i="7" s="1"/>
  <c r="TCM15" i="7" s="1"/>
  <c r="TCO15" i="7" s="1"/>
  <c r="TCQ15" i="7" s="1"/>
  <c r="TCS15" i="7" s="1"/>
  <c r="TCU15" i="7" s="1"/>
  <c r="TCW15" i="7" s="1"/>
  <c r="TCY15" i="7" s="1"/>
  <c r="TDA15" i="7" s="1"/>
  <c r="TDC15" i="7" s="1"/>
  <c r="TDE15" i="7" s="1"/>
  <c r="TDG15" i="7" s="1"/>
  <c r="TDI15" i="7" s="1"/>
  <c r="TDK15" i="7" s="1"/>
  <c r="TDM15" i="7" s="1"/>
  <c r="TDO15" i="7" s="1"/>
  <c r="TDQ15" i="7" s="1"/>
  <c r="TDS15" i="7" s="1"/>
  <c r="TDU15" i="7" s="1"/>
  <c r="TDW15" i="7" s="1"/>
  <c r="TDY15" i="7" s="1"/>
  <c r="TEA15" i="7" s="1"/>
  <c r="TEC15" i="7" s="1"/>
  <c r="TEE15" i="7" s="1"/>
  <c r="TEG15" i="7" s="1"/>
  <c r="TEI15" i="7" s="1"/>
  <c r="TEK15" i="7" s="1"/>
  <c r="TEM15" i="7" s="1"/>
  <c r="TEO15" i="7" s="1"/>
  <c r="TEQ15" i="7" s="1"/>
  <c r="TES15" i="7" s="1"/>
  <c r="TEU15" i="7" s="1"/>
  <c r="TEW15" i="7" s="1"/>
  <c r="TEY15" i="7" s="1"/>
  <c r="TFA15" i="7" s="1"/>
  <c r="TFC15" i="7" s="1"/>
  <c r="TFE15" i="7" s="1"/>
  <c r="TFG15" i="7" s="1"/>
  <c r="TFI15" i="7" s="1"/>
  <c r="TFK15" i="7" s="1"/>
  <c r="TFM15" i="7" s="1"/>
  <c r="TFO15" i="7" s="1"/>
  <c r="TFQ15" i="7" s="1"/>
  <c r="TFS15" i="7" s="1"/>
  <c r="TFU15" i="7" s="1"/>
  <c r="TFW15" i="7" s="1"/>
  <c r="TFY15" i="7" s="1"/>
  <c r="TGA15" i="7" s="1"/>
  <c r="TGC15" i="7" s="1"/>
  <c r="TGE15" i="7" s="1"/>
  <c r="TGG15" i="7" s="1"/>
  <c r="TGI15" i="7" s="1"/>
  <c r="TGK15" i="7" s="1"/>
  <c r="TGM15" i="7" s="1"/>
  <c r="TGO15" i="7" s="1"/>
  <c r="TGQ15" i="7" s="1"/>
  <c r="TGS15" i="7" s="1"/>
  <c r="TGU15" i="7" s="1"/>
  <c r="TGW15" i="7" s="1"/>
  <c r="TGY15" i="7" s="1"/>
  <c r="THA15" i="7" s="1"/>
  <c r="THC15" i="7" s="1"/>
  <c r="THE15" i="7" s="1"/>
  <c r="THG15" i="7" s="1"/>
  <c r="THI15" i="7" s="1"/>
  <c r="THK15" i="7" s="1"/>
  <c r="THM15" i="7" s="1"/>
  <c r="THO15" i="7" s="1"/>
  <c r="THQ15" i="7" s="1"/>
  <c r="THS15" i="7" s="1"/>
  <c r="THU15" i="7" s="1"/>
  <c r="THW15" i="7" s="1"/>
  <c r="THY15" i="7" s="1"/>
  <c r="TIA15" i="7" s="1"/>
  <c r="TIC15" i="7" s="1"/>
  <c r="TIE15" i="7" s="1"/>
  <c r="TIG15" i="7" s="1"/>
  <c r="TII15" i="7" s="1"/>
  <c r="TIK15" i="7" s="1"/>
  <c r="TIM15" i="7" s="1"/>
  <c r="TIO15" i="7" s="1"/>
  <c r="TIQ15" i="7" s="1"/>
  <c r="TIS15" i="7" s="1"/>
  <c r="TIU15" i="7" s="1"/>
  <c r="TIW15" i="7" s="1"/>
  <c r="TIY15" i="7" s="1"/>
  <c r="TJA15" i="7" s="1"/>
  <c r="TJC15" i="7" s="1"/>
  <c r="TJE15" i="7" s="1"/>
  <c r="TJG15" i="7" s="1"/>
  <c r="TJI15" i="7" s="1"/>
  <c r="TJK15" i="7" s="1"/>
  <c r="TJM15" i="7" s="1"/>
  <c r="TJO15" i="7" s="1"/>
  <c r="TJQ15" i="7" s="1"/>
  <c r="TJS15" i="7" s="1"/>
  <c r="TJU15" i="7" s="1"/>
  <c r="TJW15" i="7" s="1"/>
  <c r="TJY15" i="7" s="1"/>
  <c r="TKA15" i="7" s="1"/>
  <c r="TKC15" i="7" s="1"/>
  <c r="TKE15" i="7" s="1"/>
  <c r="TKG15" i="7" s="1"/>
  <c r="TKI15" i="7" s="1"/>
  <c r="TKK15" i="7" s="1"/>
  <c r="TKM15" i="7" s="1"/>
  <c r="TKO15" i="7" s="1"/>
  <c r="TKQ15" i="7" s="1"/>
  <c r="TKS15" i="7" s="1"/>
  <c r="TKU15" i="7" s="1"/>
  <c r="TKW15" i="7" s="1"/>
  <c r="TKY15" i="7" s="1"/>
  <c r="TLA15" i="7" s="1"/>
  <c r="TLC15" i="7" s="1"/>
  <c r="TLE15" i="7" s="1"/>
  <c r="TLG15" i="7" s="1"/>
  <c r="TLI15" i="7" s="1"/>
  <c r="TLK15" i="7" s="1"/>
  <c r="TLM15" i="7" s="1"/>
  <c r="TLO15" i="7" s="1"/>
  <c r="TLQ15" i="7" s="1"/>
  <c r="TLS15" i="7" s="1"/>
  <c r="TLU15" i="7" s="1"/>
  <c r="TLW15" i="7" s="1"/>
  <c r="TLY15" i="7" s="1"/>
  <c r="TMA15" i="7" s="1"/>
  <c r="TMC15" i="7" s="1"/>
  <c r="TME15" i="7" s="1"/>
  <c r="TMG15" i="7" s="1"/>
  <c r="TMI15" i="7" s="1"/>
  <c r="TMK15" i="7" s="1"/>
  <c r="TMM15" i="7" s="1"/>
  <c r="TMO15" i="7" s="1"/>
  <c r="TMQ15" i="7" s="1"/>
  <c r="TMS15" i="7" s="1"/>
  <c r="TMU15" i="7" s="1"/>
  <c r="TMW15" i="7" s="1"/>
  <c r="TMY15" i="7" s="1"/>
  <c r="TNA15" i="7" s="1"/>
  <c r="TNC15" i="7" s="1"/>
  <c r="TNE15" i="7" s="1"/>
  <c r="TNG15" i="7" s="1"/>
  <c r="TNI15" i="7" s="1"/>
  <c r="TNK15" i="7" s="1"/>
  <c r="TNM15" i="7" s="1"/>
  <c r="TNO15" i="7" s="1"/>
  <c r="TNQ15" i="7" s="1"/>
  <c r="TNS15" i="7" s="1"/>
  <c r="TNU15" i="7" s="1"/>
  <c r="TNW15" i="7" s="1"/>
  <c r="TNY15" i="7" s="1"/>
  <c r="TOA15" i="7" s="1"/>
  <c r="TOC15" i="7" s="1"/>
  <c r="TOE15" i="7" s="1"/>
  <c r="TOG15" i="7" s="1"/>
  <c r="TOI15" i="7" s="1"/>
  <c r="TOK15" i="7" s="1"/>
  <c r="TOM15" i="7" s="1"/>
  <c r="TOO15" i="7" s="1"/>
  <c r="TOQ15" i="7" s="1"/>
  <c r="TOS15" i="7" s="1"/>
  <c r="TOU15" i="7" s="1"/>
  <c r="TOW15" i="7" s="1"/>
  <c r="TOY15" i="7" s="1"/>
  <c r="TPA15" i="7" s="1"/>
  <c r="TPC15" i="7" s="1"/>
  <c r="TPE15" i="7" s="1"/>
  <c r="TPG15" i="7" s="1"/>
  <c r="TPI15" i="7" s="1"/>
  <c r="TPK15" i="7" s="1"/>
  <c r="TPM15" i="7" s="1"/>
  <c r="TPO15" i="7" s="1"/>
  <c r="TPQ15" i="7" s="1"/>
  <c r="TPS15" i="7" s="1"/>
  <c r="TPU15" i="7" s="1"/>
  <c r="TPW15" i="7" s="1"/>
  <c r="TPY15" i="7" s="1"/>
  <c r="TQA15" i="7" s="1"/>
  <c r="TQC15" i="7" s="1"/>
  <c r="TQE15" i="7" s="1"/>
  <c r="TQG15" i="7" s="1"/>
  <c r="TQI15" i="7" s="1"/>
  <c r="TQK15" i="7" s="1"/>
  <c r="TQM15" i="7" s="1"/>
  <c r="TQO15" i="7" s="1"/>
  <c r="TQQ15" i="7" s="1"/>
  <c r="TQS15" i="7" s="1"/>
  <c r="TQU15" i="7" s="1"/>
  <c r="TQW15" i="7" s="1"/>
  <c r="TQY15" i="7" s="1"/>
  <c r="TRA15" i="7" s="1"/>
  <c r="TRC15" i="7" s="1"/>
  <c r="TRE15" i="7" s="1"/>
  <c r="TRG15" i="7" s="1"/>
  <c r="TRI15" i="7" s="1"/>
  <c r="TRK15" i="7" s="1"/>
  <c r="TRM15" i="7" s="1"/>
  <c r="TRO15" i="7" s="1"/>
  <c r="TRQ15" i="7" s="1"/>
  <c r="TRS15" i="7" s="1"/>
  <c r="TRU15" i="7" s="1"/>
  <c r="TRW15" i="7" s="1"/>
  <c r="TRY15" i="7" s="1"/>
  <c r="TSA15" i="7" s="1"/>
  <c r="TSC15" i="7" s="1"/>
  <c r="TSE15" i="7" s="1"/>
  <c r="TSG15" i="7" s="1"/>
  <c r="TSI15" i="7" s="1"/>
  <c r="TSK15" i="7" s="1"/>
  <c r="TSM15" i="7" s="1"/>
  <c r="TSO15" i="7" s="1"/>
  <c r="TSQ15" i="7" s="1"/>
  <c r="TSS15" i="7" s="1"/>
  <c r="TSU15" i="7" s="1"/>
  <c r="TSW15" i="7" s="1"/>
  <c r="TSY15" i="7" s="1"/>
  <c r="TTA15" i="7" s="1"/>
  <c r="TTC15" i="7" s="1"/>
  <c r="TTE15" i="7" s="1"/>
  <c r="TTG15" i="7" s="1"/>
  <c r="TTI15" i="7" s="1"/>
  <c r="TTK15" i="7" s="1"/>
  <c r="TTM15" i="7" s="1"/>
  <c r="TTO15" i="7" s="1"/>
  <c r="TTQ15" i="7" s="1"/>
  <c r="TTS15" i="7" s="1"/>
  <c r="TTU15" i="7" s="1"/>
  <c r="TTW15" i="7" s="1"/>
  <c r="TTY15" i="7" s="1"/>
  <c r="TUA15" i="7" s="1"/>
  <c r="TUC15" i="7" s="1"/>
  <c r="TUE15" i="7" s="1"/>
  <c r="TUG15" i="7" s="1"/>
  <c r="TUI15" i="7" s="1"/>
  <c r="TUK15" i="7" s="1"/>
  <c r="TUM15" i="7" s="1"/>
  <c r="TUO15" i="7" s="1"/>
  <c r="TUQ15" i="7" s="1"/>
  <c r="TUS15" i="7" s="1"/>
  <c r="TUU15" i="7" s="1"/>
  <c r="TUW15" i="7" s="1"/>
  <c r="TUY15" i="7" s="1"/>
  <c r="TVA15" i="7" s="1"/>
  <c r="TVC15" i="7" s="1"/>
  <c r="TVE15" i="7" s="1"/>
  <c r="TVG15" i="7" s="1"/>
  <c r="TVI15" i="7" s="1"/>
  <c r="TVK15" i="7" s="1"/>
  <c r="TVM15" i="7" s="1"/>
  <c r="TVO15" i="7" s="1"/>
  <c r="TVQ15" i="7" s="1"/>
  <c r="TVS15" i="7" s="1"/>
  <c r="TVU15" i="7" s="1"/>
  <c r="TVW15" i="7" s="1"/>
  <c r="TVY15" i="7" s="1"/>
  <c r="TWA15" i="7" s="1"/>
  <c r="TWC15" i="7" s="1"/>
  <c r="TWE15" i="7" s="1"/>
  <c r="TWG15" i="7" s="1"/>
  <c r="TWI15" i="7" s="1"/>
  <c r="TWK15" i="7" s="1"/>
  <c r="TWM15" i="7" s="1"/>
  <c r="TWO15" i="7" s="1"/>
  <c r="TWQ15" i="7" s="1"/>
  <c r="TWS15" i="7" s="1"/>
  <c r="TWU15" i="7" s="1"/>
  <c r="TWW15" i="7" s="1"/>
  <c r="TWY15" i="7" s="1"/>
  <c r="TXA15" i="7" s="1"/>
  <c r="TXC15" i="7" s="1"/>
  <c r="TXE15" i="7" s="1"/>
  <c r="TXG15" i="7" s="1"/>
  <c r="TXI15" i="7" s="1"/>
  <c r="TXK15" i="7" s="1"/>
  <c r="TXM15" i="7" s="1"/>
  <c r="TXO15" i="7" s="1"/>
  <c r="TXQ15" i="7" s="1"/>
  <c r="TXS15" i="7" s="1"/>
  <c r="TXU15" i="7" s="1"/>
  <c r="TXW15" i="7" s="1"/>
  <c r="TXY15" i="7" s="1"/>
  <c r="TYA15" i="7" s="1"/>
  <c r="TYC15" i="7" s="1"/>
  <c r="TYE15" i="7" s="1"/>
  <c r="TYG15" i="7" s="1"/>
  <c r="TYI15" i="7" s="1"/>
  <c r="TYK15" i="7" s="1"/>
  <c r="TYM15" i="7" s="1"/>
  <c r="TYO15" i="7" s="1"/>
  <c r="TYQ15" i="7" s="1"/>
  <c r="TYS15" i="7" s="1"/>
  <c r="TYU15" i="7" s="1"/>
  <c r="TYW15" i="7" s="1"/>
  <c r="TYY15" i="7" s="1"/>
  <c r="TZA15" i="7" s="1"/>
  <c r="TZC15" i="7" s="1"/>
  <c r="TZE15" i="7" s="1"/>
  <c r="TZG15" i="7" s="1"/>
  <c r="TZI15" i="7" s="1"/>
  <c r="TZK15" i="7" s="1"/>
  <c r="TZM15" i="7" s="1"/>
  <c r="TZO15" i="7" s="1"/>
  <c r="TZQ15" i="7" s="1"/>
  <c r="TZS15" i="7" s="1"/>
  <c r="TZU15" i="7" s="1"/>
  <c r="TZW15" i="7" s="1"/>
  <c r="TZY15" i="7" s="1"/>
  <c r="UAA15" i="7" s="1"/>
  <c r="UAC15" i="7" s="1"/>
  <c r="UAE15" i="7" s="1"/>
  <c r="UAG15" i="7" s="1"/>
  <c r="UAI15" i="7" s="1"/>
  <c r="UAK15" i="7" s="1"/>
  <c r="UAM15" i="7" s="1"/>
  <c r="UAO15" i="7" s="1"/>
  <c r="UAQ15" i="7" s="1"/>
  <c r="UAS15" i="7" s="1"/>
  <c r="UAU15" i="7" s="1"/>
  <c r="UAW15" i="7" s="1"/>
  <c r="UAY15" i="7" s="1"/>
  <c r="UBA15" i="7" s="1"/>
  <c r="UBC15" i="7" s="1"/>
  <c r="UBE15" i="7" s="1"/>
  <c r="UBG15" i="7" s="1"/>
  <c r="UBI15" i="7" s="1"/>
  <c r="UBK15" i="7" s="1"/>
  <c r="UBM15" i="7" s="1"/>
  <c r="UBO15" i="7" s="1"/>
  <c r="UBQ15" i="7" s="1"/>
  <c r="UBS15" i="7" s="1"/>
  <c r="UBU15" i="7" s="1"/>
  <c r="UBW15" i="7" s="1"/>
  <c r="UBY15" i="7" s="1"/>
  <c r="UCA15" i="7" s="1"/>
  <c r="UCC15" i="7" s="1"/>
  <c r="UCE15" i="7" s="1"/>
  <c r="UCG15" i="7" s="1"/>
  <c r="UCI15" i="7" s="1"/>
  <c r="UCK15" i="7" s="1"/>
  <c r="UCM15" i="7" s="1"/>
  <c r="UCO15" i="7" s="1"/>
  <c r="UCQ15" i="7" s="1"/>
  <c r="UCS15" i="7" s="1"/>
  <c r="UCU15" i="7" s="1"/>
  <c r="UCW15" i="7" s="1"/>
  <c r="UCY15" i="7" s="1"/>
  <c r="UDA15" i="7" s="1"/>
  <c r="UDC15" i="7" s="1"/>
  <c r="UDE15" i="7" s="1"/>
  <c r="UDG15" i="7" s="1"/>
  <c r="UDI15" i="7" s="1"/>
  <c r="UDK15" i="7" s="1"/>
  <c r="UDM15" i="7" s="1"/>
  <c r="UDO15" i="7" s="1"/>
  <c r="UDQ15" i="7" s="1"/>
  <c r="UDS15" i="7" s="1"/>
  <c r="UDU15" i="7" s="1"/>
  <c r="UDW15" i="7" s="1"/>
  <c r="UDY15" i="7" s="1"/>
  <c r="UEA15" i="7" s="1"/>
  <c r="UEC15" i="7" s="1"/>
  <c r="UEE15" i="7" s="1"/>
  <c r="UEG15" i="7" s="1"/>
  <c r="UEI15" i="7" s="1"/>
  <c r="UEK15" i="7" s="1"/>
  <c r="UEM15" i="7" s="1"/>
  <c r="UEO15" i="7" s="1"/>
  <c r="UEQ15" i="7" s="1"/>
  <c r="UES15" i="7" s="1"/>
  <c r="UEU15" i="7" s="1"/>
  <c r="UEW15" i="7" s="1"/>
  <c r="UEY15" i="7" s="1"/>
  <c r="UFA15" i="7" s="1"/>
  <c r="UFC15" i="7" s="1"/>
  <c r="UFE15" i="7" s="1"/>
  <c r="UFG15" i="7" s="1"/>
  <c r="UFI15" i="7" s="1"/>
  <c r="UFK15" i="7" s="1"/>
  <c r="UFM15" i="7" s="1"/>
  <c r="UFO15" i="7" s="1"/>
  <c r="UFQ15" i="7" s="1"/>
  <c r="UFS15" i="7" s="1"/>
  <c r="UFU15" i="7" s="1"/>
  <c r="UFW15" i="7" s="1"/>
  <c r="UFY15" i="7" s="1"/>
  <c r="UGA15" i="7" s="1"/>
  <c r="UGC15" i="7" s="1"/>
  <c r="UGE15" i="7" s="1"/>
  <c r="UGG15" i="7" s="1"/>
  <c r="UGI15" i="7" s="1"/>
  <c r="UGK15" i="7" s="1"/>
  <c r="UGM15" i="7" s="1"/>
  <c r="UGO15" i="7" s="1"/>
  <c r="UGQ15" i="7" s="1"/>
  <c r="UGS15" i="7" s="1"/>
  <c r="UGU15" i="7" s="1"/>
  <c r="UGW15" i="7" s="1"/>
  <c r="UGY15" i="7" s="1"/>
  <c r="UHA15" i="7" s="1"/>
  <c r="UHC15" i="7" s="1"/>
  <c r="UHE15" i="7" s="1"/>
  <c r="UHG15" i="7" s="1"/>
  <c r="UHI15" i="7" s="1"/>
  <c r="UHK15" i="7" s="1"/>
  <c r="UHM15" i="7" s="1"/>
  <c r="UHO15" i="7" s="1"/>
  <c r="UHQ15" i="7" s="1"/>
  <c r="UHS15" i="7" s="1"/>
  <c r="UHU15" i="7" s="1"/>
  <c r="UHW15" i="7" s="1"/>
  <c r="UHY15" i="7" s="1"/>
  <c r="UIA15" i="7" s="1"/>
  <c r="UIC15" i="7" s="1"/>
  <c r="UIE15" i="7" s="1"/>
  <c r="UIG15" i="7" s="1"/>
  <c r="UII15" i="7" s="1"/>
  <c r="UIK15" i="7" s="1"/>
  <c r="UIM15" i="7" s="1"/>
  <c r="UIO15" i="7" s="1"/>
  <c r="UIQ15" i="7" s="1"/>
  <c r="UIS15" i="7" s="1"/>
  <c r="UIU15" i="7" s="1"/>
  <c r="UIW15" i="7" s="1"/>
  <c r="UIY15" i="7" s="1"/>
  <c r="UJA15" i="7" s="1"/>
  <c r="UJC15" i="7" s="1"/>
  <c r="UJE15" i="7" s="1"/>
  <c r="UJG15" i="7" s="1"/>
  <c r="UJI15" i="7" s="1"/>
  <c r="UJK15" i="7" s="1"/>
  <c r="UJM15" i="7" s="1"/>
  <c r="UJO15" i="7" s="1"/>
  <c r="UJQ15" i="7" s="1"/>
  <c r="UJS15" i="7" s="1"/>
  <c r="UJU15" i="7" s="1"/>
  <c r="UJW15" i="7" s="1"/>
  <c r="UJY15" i="7" s="1"/>
  <c r="UKA15" i="7" s="1"/>
  <c r="UKC15" i="7" s="1"/>
  <c r="UKE15" i="7" s="1"/>
  <c r="UKG15" i="7" s="1"/>
  <c r="UKI15" i="7" s="1"/>
  <c r="UKK15" i="7" s="1"/>
  <c r="UKM15" i="7" s="1"/>
  <c r="UKO15" i="7" s="1"/>
  <c r="UKQ15" i="7" s="1"/>
  <c r="UKS15" i="7" s="1"/>
  <c r="UKU15" i="7" s="1"/>
  <c r="UKW15" i="7" s="1"/>
  <c r="UKY15" i="7" s="1"/>
  <c r="ULA15" i="7" s="1"/>
  <c r="ULC15" i="7" s="1"/>
  <c r="ULE15" i="7" s="1"/>
  <c r="ULG15" i="7" s="1"/>
  <c r="ULI15" i="7" s="1"/>
  <c r="ULK15" i="7" s="1"/>
  <c r="ULM15" i="7" s="1"/>
  <c r="ULO15" i="7" s="1"/>
  <c r="ULQ15" i="7" s="1"/>
  <c r="ULS15" i="7" s="1"/>
  <c r="ULU15" i="7" s="1"/>
  <c r="ULW15" i="7" s="1"/>
  <c r="ULY15" i="7" s="1"/>
  <c r="UMA15" i="7" s="1"/>
  <c r="UMC15" i="7" s="1"/>
  <c r="UME15" i="7" s="1"/>
  <c r="UMG15" i="7" s="1"/>
  <c r="UMI15" i="7" s="1"/>
  <c r="UMK15" i="7" s="1"/>
  <c r="UMM15" i="7" s="1"/>
  <c r="UMO15" i="7" s="1"/>
  <c r="UMQ15" i="7" s="1"/>
  <c r="UMS15" i="7" s="1"/>
  <c r="UMU15" i="7" s="1"/>
  <c r="UMW15" i="7" s="1"/>
  <c r="UMY15" i="7" s="1"/>
  <c r="UNA15" i="7" s="1"/>
  <c r="UNC15" i="7" s="1"/>
  <c r="UNE15" i="7" s="1"/>
  <c r="UNG15" i="7" s="1"/>
  <c r="UNI15" i="7" s="1"/>
  <c r="UNK15" i="7" s="1"/>
  <c r="UNM15" i="7" s="1"/>
  <c r="UNO15" i="7" s="1"/>
  <c r="UNQ15" i="7" s="1"/>
  <c r="UNS15" i="7" s="1"/>
  <c r="UNU15" i="7" s="1"/>
  <c r="UNW15" i="7" s="1"/>
  <c r="UNY15" i="7" s="1"/>
  <c r="UOA15" i="7" s="1"/>
  <c r="UOC15" i="7" s="1"/>
  <c r="UOE15" i="7" s="1"/>
  <c r="UOG15" i="7" s="1"/>
  <c r="UOI15" i="7" s="1"/>
  <c r="UOK15" i="7" s="1"/>
  <c r="UOM15" i="7" s="1"/>
  <c r="UOO15" i="7" s="1"/>
  <c r="UOQ15" i="7" s="1"/>
  <c r="UOS15" i="7" s="1"/>
  <c r="UOU15" i="7" s="1"/>
  <c r="UOW15" i="7" s="1"/>
  <c r="UOY15" i="7" s="1"/>
  <c r="UPA15" i="7" s="1"/>
  <c r="UPC15" i="7" s="1"/>
  <c r="UPE15" i="7" s="1"/>
  <c r="UPG15" i="7" s="1"/>
  <c r="UPI15" i="7" s="1"/>
  <c r="UPK15" i="7" s="1"/>
  <c r="UPM15" i="7" s="1"/>
  <c r="UPO15" i="7" s="1"/>
  <c r="UPQ15" i="7" s="1"/>
  <c r="UPS15" i="7" s="1"/>
  <c r="UPU15" i="7" s="1"/>
  <c r="UPW15" i="7" s="1"/>
  <c r="UPY15" i="7" s="1"/>
  <c r="UQA15" i="7" s="1"/>
  <c r="UQC15" i="7" s="1"/>
  <c r="UQE15" i="7" s="1"/>
  <c r="UQG15" i="7" s="1"/>
  <c r="UQI15" i="7" s="1"/>
  <c r="UQK15" i="7" s="1"/>
  <c r="UQM15" i="7" s="1"/>
  <c r="UQO15" i="7" s="1"/>
  <c r="UQQ15" i="7" s="1"/>
  <c r="UQS15" i="7" s="1"/>
  <c r="UQU15" i="7" s="1"/>
  <c r="UQW15" i="7" s="1"/>
  <c r="UQY15" i="7" s="1"/>
  <c r="URA15" i="7" s="1"/>
  <c r="URC15" i="7" s="1"/>
  <c r="URE15" i="7" s="1"/>
  <c r="URG15" i="7" s="1"/>
  <c r="URI15" i="7" s="1"/>
  <c r="URK15" i="7" s="1"/>
  <c r="URM15" i="7" s="1"/>
  <c r="URO15" i="7" s="1"/>
  <c r="URQ15" i="7" s="1"/>
  <c r="URS15" i="7" s="1"/>
  <c r="URU15" i="7" s="1"/>
  <c r="URW15" i="7" s="1"/>
  <c r="URY15" i="7" s="1"/>
  <c r="USA15" i="7" s="1"/>
  <c r="USC15" i="7" s="1"/>
  <c r="USE15" i="7" s="1"/>
  <c r="USG15" i="7" s="1"/>
  <c r="USI15" i="7" s="1"/>
  <c r="USK15" i="7" s="1"/>
  <c r="USM15" i="7" s="1"/>
  <c r="USO15" i="7" s="1"/>
  <c r="USQ15" i="7" s="1"/>
  <c r="USS15" i="7" s="1"/>
  <c r="USU15" i="7" s="1"/>
  <c r="USW15" i="7" s="1"/>
  <c r="USY15" i="7" s="1"/>
  <c r="UTA15" i="7" s="1"/>
  <c r="UTC15" i="7" s="1"/>
  <c r="UTE15" i="7" s="1"/>
  <c r="UTG15" i="7" s="1"/>
  <c r="UTI15" i="7" s="1"/>
  <c r="UTK15" i="7" s="1"/>
  <c r="UTM15" i="7" s="1"/>
  <c r="UTO15" i="7" s="1"/>
  <c r="UTQ15" i="7" s="1"/>
  <c r="UTS15" i="7" s="1"/>
  <c r="UTU15" i="7" s="1"/>
  <c r="UTW15" i="7" s="1"/>
  <c r="UTY15" i="7" s="1"/>
  <c r="UUA15" i="7" s="1"/>
  <c r="UUC15" i="7" s="1"/>
  <c r="UUE15" i="7" s="1"/>
  <c r="UUG15" i="7" s="1"/>
  <c r="UUI15" i="7" s="1"/>
  <c r="UUK15" i="7" s="1"/>
  <c r="UUM15" i="7" s="1"/>
  <c r="UUO15" i="7" s="1"/>
  <c r="UUQ15" i="7" s="1"/>
  <c r="UUS15" i="7" s="1"/>
  <c r="UUU15" i="7" s="1"/>
  <c r="UUW15" i="7" s="1"/>
  <c r="UUY15" i="7" s="1"/>
  <c r="UVA15" i="7" s="1"/>
  <c r="UVC15" i="7" s="1"/>
  <c r="UVE15" i="7" s="1"/>
  <c r="UVG15" i="7" s="1"/>
  <c r="UVI15" i="7" s="1"/>
  <c r="UVK15" i="7" s="1"/>
  <c r="UVM15" i="7" s="1"/>
  <c r="UVO15" i="7" s="1"/>
  <c r="UVQ15" i="7" s="1"/>
  <c r="UVS15" i="7" s="1"/>
  <c r="UVU15" i="7" s="1"/>
  <c r="UVW15" i="7" s="1"/>
  <c r="UVY15" i="7" s="1"/>
  <c r="UWA15" i="7" s="1"/>
  <c r="UWC15" i="7" s="1"/>
  <c r="UWE15" i="7" s="1"/>
  <c r="UWG15" i="7" s="1"/>
  <c r="UWI15" i="7" s="1"/>
  <c r="UWK15" i="7" s="1"/>
  <c r="UWM15" i="7" s="1"/>
  <c r="UWO15" i="7" s="1"/>
  <c r="UWQ15" i="7" s="1"/>
  <c r="UWS15" i="7" s="1"/>
  <c r="UWU15" i="7" s="1"/>
  <c r="UWW15" i="7" s="1"/>
  <c r="UWY15" i="7" s="1"/>
  <c r="UXA15" i="7" s="1"/>
  <c r="UXC15" i="7" s="1"/>
  <c r="UXE15" i="7" s="1"/>
  <c r="UXG15" i="7" s="1"/>
  <c r="UXI15" i="7" s="1"/>
  <c r="UXK15" i="7" s="1"/>
  <c r="UXM15" i="7" s="1"/>
  <c r="UXO15" i="7" s="1"/>
  <c r="UXQ15" i="7" s="1"/>
  <c r="UXS15" i="7" s="1"/>
  <c r="UXU15" i="7" s="1"/>
  <c r="UXW15" i="7" s="1"/>
  <c r="UXY15" i="7" s="1"/>
  <c r="UYA15" i="7" s="1"/>
  <c r="UYC15" i="7" s="1"/>
  <c r="UYE15" i="7" s="1"/>
  <c r="UYG15" i="7" s="1"/>
  <c r="UYI15" i="7" s="1"/>
  <c r="UYK15" i="7" s="1"/>
  <c r="UYM15" i="7" s="1"/>
  <c r="UYO15" i="7" s="1"/>
  <c r="UYQ15" i="7" s="1"/>
  <c r="UYS15" i="7" s="1"/>
  <c r="UYU15" i="7" s="1"/>
  <c r="UYW15" i="7" s="1"/>
  <c r="UYY15" i="7" s="1"/>
  <c r="UZA15" i="7" s="1"/>
  <c r="UZC15" i="7" s="1"/>
  <c r="UZE15" i="7" s="1"/>
  <c r="UZG15" i="7" s="1"/>
  <c r="UZI15" i="7" s="1"/>
  <c r="UZK15" i="7" s="1"/>
  <c r="UZM15" i="7" s="1"/>
  <c r="UZO15" i="7" s="1"/>
  <c r="UZQ15" i="7" s="1"/>
  <c r="UZS15" i="7" s="1"/>
  <c r="UZU15" i="7" s="1"/>
  <c r="UZW15" i="7" s="1"/>
  <c r="UZY15" i="7" s="1"/>
  <c r="VAA15" i="7" s="1"/>
  <c r="VAC15" i="7" s="1"/>
  <c r="VAE15" i="7" s="1"/>
  <c r="VAG15" i="7" s="1"/>
  <c r="VAI15" i="7" s="1"/>
  <c r="VAK15" i="7" s="1"/>
  <c r="VAM15" i="7" s="1"/>
  <c r="VAO15" i="7" s="1"/>
  <c r="VAQ15" i="7" s="1"/>
  <c r="VAS15" i="7" s="1"/>
  <c r="VAU15" i="7" s="1"/>
  <c r="VAW15" i="7" s="1"/>
  <c r="VAY15" i="7" s="1"/>
  <c r="VBA15" i="7" s="1"/>
  <c r="VBC15" i="7" s="1"/>
  <c r="VBE15" i="7" s="1"/>
  <c r="VBG15" i="7" s="1"/>
  <c r="VBI15" i="7" s="1"/>
  <c r="VBK15" i="7" s="1"/>
  <c r="VBM15" i="7" s="1"/>
  <c r="VBO15" i="7" s="1"/>
  <c r="VBQ15" i="7" s="1"/>
  <c r="VBS15" i="7" s="1"/>
  <c r="VBU15" i="7" s="1"/>
  <c r="VBW15" i="7" s="1"/>
  <c r="VBY15" i="7" s="1"/>
  <c r="VCA15" i="7" s="1"/>
  <c r="VCC15" i="7" s="1"/>
  <c r="VCE15" i="7" s="1"/>
  <c r="VCG15" i="7" s="1"/>
  <c r="VCI15" i="7" s="1"/>
  <c r="VCK15" i="7" s="1"/>
  <c r="VCM15" i="7" s="1"/>
  <c r="VCO15" i="7" s="1"/>
  <c r="VCQ15" i="7" s="1"/>
  <c r="VCS15" i="7" s="1"/>
  <c r="VCU15" i="7" s="1"/>
  <c r="VCW15" i="7" s="1"/>
  <c r="VCY15" i="7" s="1"/>
  <c r="VDA15" i="7" s="1"/>
  <c r="VDC15" i="7" s="1"/>
  <c r="VDE15" i="7" s="1"/>
  <c r="VDG15" i="7" s="1"/>
  <c r="VDI15" i="7" s="1"/>
  <c r="VDK15" i="7" s="1"/>
  <c r="VDM15" i="7" s="1"/>
  <c r="VDO15" i="7" s="1"/>
  <c r="VDQ15" i="7" s="1"/>
  <c r="VDS15" i="7" s="1"/>
  <c r="VDU15" i="7" s="1"/>
  <c r="VDW15" i="7" s="1"/>
  <c r="VDY15" i="7" s="1"/>
  <c r="VEA15" i="7" s="1"/>
  <c r="VEC15" i="7" s="1"/>
  <c r="VEE15" i="7" s="1"/>
  <c r="VEG15" i="7" s="1"/>
  <c r="VEI15" i="7" s="1"/>
  <c r="VEK15" i="7" s="1"/>
  <c r="VEM15" i="7" s="1"/>
  <c r="VEO15" i="7" s="1"/>
  <c r="VEQ15" i="7" s="1"/>
  <c r="VES15" i="7" s="1"/>
  <c r="VEU15" i="7" s="1"/>
  <c r="VEW15" i="7" s="1"/>
  <c r="VEY15" i="7" s="1"/>
  <c r="VFA15" i="7" s="1"/>
  <c r="VFC15" i="7" s="1"/>
  <c r="VFE15" i="7" s="1"/>
  <c r="VFG15" i="7" s="1"/>
  <c r="VFI15" i="7" s="1"/>
  <c r="VFK15" i="7" s="1"/>
  <c r="VFM15" i="7" s="1"/>
  <c r="VFO15" i="7" s="1"/>
  <c r="VFQ15" i="7" s="1"/>
  <c r="VFS15" i="7" s="1"/>
  <c r="VFU15" i="7" s="1"/>
  <c r="VFW15" i="7" s="1"/>
  <c r="VFY15" i="7" s="1"/>
  <c r="VGA15" i="7" s="1"/>
  <c r="VGC15" i="7" s="1"/>
  <c r="VGE15" i="7" s="1"/>
  <c r="VGG15" i="7" s="1"/>
  <c r="VGI15" i="7" s="1"/>
  <c r="VGK15" i="7" s="1"/>
  <c r="VGM15" i="7" s="1"/>
  <c r="VGO15" i="7" s="1"/>
  <c r="VGQ15" i="7" s="1"/>
  <c r="VGS15" i="7" s="1"/>
  <c r="VGU15" i="7" s="1"/>
  <c r="VGW15" i="7" s="1"/>
  <c r="VGY15" i="7" s="1"/>
  <c r="VHA15" i="7" s="1"/>
  <c r="VHC15" i="7" s="1"/>
  <c r="VHE15" i="7" s="1"/>
  <c r="VHG15" i="7" s="1"/>
  <c r="VHI15" i="7" s="1"/>
  <c r="VHK15" i="7" s="1"/>
  <c r="VHM15" i="7" s="1"/>
  <c r="VHO15" i="7" s="1"/>
  <c r="VHQ15" i="7" s="1"/>
  <c r="VHS15" i="7" s="1"/>
  <c r="VHU15" i="7" s="1"/>
  <c r="VHW15" i="7" s="1"/>
  <c r="VHY15" i="7" s="1"/>
  <c r="VIA15" i="7" s="1"/>
  <c r="VIC15" i="7" s="1"/>
  <c r="VIE15" i="7" s="1"/>
  <c r="VIG15" i="7" s="1"/>
  <c r="VII15" i="7" s="1"/>
  <c r="VIK15" i="7" s="1"/>
  <c r="VIM15" i="7" s="1"/>
  <c r="VIO15" i="7" s="1"/>
  <c r="VIQ15" i="7" s="1"/>
  <c r="VIS15" i="7" s="1"/>
  <c r="VIU15" i="7" s="1"/>
  <c r="VIW15" i="7" s="1"/>
  <c r="VIY15" i="7" s="1"/>
  <c r="VJA15" i="7" s="1"/>
  <c r="VJC15" i="7" s="1"/>
  <c r="VJE15" i="7" s="1"/>
  <c r="VJG15" i="7" s="1"/>
  <c r="VJI15" i="7" s="1"/>
  <c r="VJK15" i="7" s="1"/>
  <c r="VJM15" i="7" s="1"/>
  <c r="VJO15" i="7" s="1"/>
  <c r="VJQ15" i="7" s="1"/>
  <c r="VJS15" i="7" s="1"/>
  <c r="VJU15" i="7" s="1"/>
  <c r="VJW15" i="7" s="1"/>
  <c r="VJY15" i="7" s="1"/>
  <c r="VKA15" i="7" s="1"/>
  <c r="VKC15" i="7" s="1"/>
  <c r="VKE15" i="7" s="1"/>
  <c r="VKG15" i="7" s="1"/>
  <c r="VKI15" i="7" s="1"/>
  <c r="VKK15" i="7" s="1"/>
  <c r="VKM15" i="7" s="1"/>
  <c r="VKO15" i="7" s="1"/>
  <c r="VKQ15" i="7" s="1"/>
  <c r="VKS15" i="7" s="1"/>
  <c r="VKU15" i="7" s="1"/>
  <c r="VKW15" i="7" s="1"/>
  <c r="VKY15" i="7" s="1"/>
  <c r="VLA15" i="7" s="1"/>
  <c r="VLC15" i="7" s="1"/>
  <c r="VLE15" i="7" s="1"/>
  <c r="VLG15" i="7" s="1"/>
  <c r="VLI15" i="7" s="1"/>
  <c r="VLK15" i="7" s="1"/>
  <c r="VLM15" i="7" s="1"/>
  <c r="VLO15" i="7" s="1"/>
  <c r="VLQ15" i="7" s="1"/>
  <c r="VLS15" i="7" s="1"/>
  <c r="VLU15" i="7" s="1"/>
  <c r="VLW15" i="7" s="1"/>
  <c r="VLY15" i="7" s="1"/>
  <c r="VMA15" i="7" s="1"/>
  <c r="VMC15" i="7" s="1"/>
  <c r="VME15" i="7" s="1"/>
  <c r="VMG15" i="7" s="1"/>
  <c r="VMI15" i="7" s="1"/>
  <c r="VMK15" i="7" s="1"/>
  <c r="VMM15" i="7" s="1"/>
  <c r="VMO15" i="7" s="1"/>
  <c r="VMQ15" i="7" s="1"/>
  <c r="VMS15" i="7" s="1"/>
  <c r="VMU15" i="7" s="1"/>
  <c r="VMW15" i="7" s="1"/>
  <c r="VMY15" i="7" s="1"/>
  <c r="VNA15" i="7" s="1"/>
  <c r="VNC15" i="7" s="1"/>
  <c r="VNE15" i="7" s="1"/>
  <c r="VNG15" i="7" s="1"/>
  <c r="VNI15" i="7" s="1"/>
  <c r="VNK15" i="7" s="1"/>
  <c r="VNM15" i="7" s="1"/>
  <c r="VNO15" i="7" s="1"/>
  <c r="VNQ15" i="7" s="1"/>
  <c r="VNS15" i="7" s="1"/>
  <c r="VNU15" i="7" s="1"/>
  <c r="VNW15" i="7" s="1"/>
  <c r="VNY15" i="7" s="1"/>
  <c r="VOA15" i="7" s="1"/>
  <c r="VOC15" i="7" s="1"/>
  <c r="VOE15" i="7" s="1"/>
  <c r="VOG15" i="7" s="1"/>
  <c r="VOI15" i="7" s="1"/>
  <c r="VOK15" i="7" s="1"/>
  <c r="VOM15" i="7" s="1"/>
  <c r="VOO15" i="7" s="1"/>
  <c r="VOQ15" i="7" s="1"/>
  <c r="VOS15" i="7" s="1"/>
  <c r="VOU15" i="7" s="1"/>
  <c r="VOW15" i="7" s="1"/>
  <c r="VOY15" i="7" s="1"/>
  <c r="VPA15" i="7" s="1"/>
  <c r="VPC15" i="7" s="1"/>
  <c r="VPE15" i="7" s="1"/>
  <c r="VPG15" i="7" s="1"/>
  <c r="VPI15" i="7" s="1"/>
  <c r="VPK15" i="7" s="1"/>
  <c r="VPM15" i="7" s="1"/>
  <c r="VPO15" i="7" s="1"/>
  <c r="VPQ15" i="7" s="1"/>
  <c r="VPS15" i="7" s="1"/>
  <c r="VPU15" i="7" s="1"/>
  <c r="VPW15" i="7" s="1"/>
  <c r="VPY15" i="7" s="1"/>
  <c r="VQA15" i="7" s="1"/>
  <c r="VQC15" i="7" s="1"/>
  <c r="VQE15" i="7" s="1"/>
  <c r="VQG15" i="7" s="1"/>
  <c r="VQI15" i="7" s="1"/>
  <c r="VQK15" i="7" s="1"/>
  <c r="VQM15" i="7" s="1"/>
  <c r="VQO15" i="7" s="1"/>
  <c r="VQQ15" i="7" s="1"/>
  <c r="VQS15" i="7" s="1"/>
  <c r="VQU15" i="7" s="1"/>
  <c r="VQW15" i="7" s="1"/>
  <c r="VQY15" i="7" s="1"/>
  <c r="VRA15" i="7" s="1"/>
  <c r="VRC15" i="7" s="1"/>
  <c r="VRE15" i="7" s="1"/>
  <c r="VRG15" i="7" s="1"/>
  <c r="VRI15" i="7" s="1"/>
  <c r="VRK15" i="7" s="1"/>
  <c r="VRM15" i="7" s="1"/>
  <c r="VRO15" i="7" s="1"/>
  <c r="VRQ15" i="7" s="1"/>
  <c r="VRS15" i="7" s="1"/>
  <c r="VRU15" i="7" s="1"/>
  <c r="VRW15" i="7" s="1"/>
  <c r="VRY15" i="7" s="1"/>
  <c r="VSA15" i="7" s="1"/>
  <c r="VSC15" i="7" s="1"/>
  <c r="VSE15" i="7" s="1"/>
  <c r="VSG15" i="7" s="1"/>
  <c r="VSI15" i="7" s="1"/>
  <c r="VSK15" i="7" s="1"/>
  <c r="VSM15" i="7" s="1"/>
  <c r="VSO15" i="7" s="1"/>
  <c r="VSQ15" i="7" s="1"/>
  <c r="VSS15" i="7" s="1"/>
  <c r="VSU15" i="7" s="1"/>
  <c r="VSW15" i="7" s="1"/>
  <c r="VSY15" i="7" s="1"/>
  <c r="VTA15" i="7" s="1"/>
  <c r="VTC15" i="7" s="1"/>
  <c r="VTE15" i="7" s="1"/>
  <c r="VTG15" i="7" s="1"/>
  <c r="VTI15" i="7" s="1"/>
  <c r="VTK15" i="7" s="1"/>
  <c r="VTM15" i="7" s="1"/>
  <c r="VTO15" i="7" s="1"/>
  <c r="VTQ15" i="7" s="1"/>
  <c r="VTS15" i="7" s="1"/>
  <c r="VTU15" i="7" s="1"/>
  <c r="VTW15" i="7" s="1"/>
  <c r="VTY15" i="7" s="1"/>
  <c r="VUA15" i="7" s="1"/>
  <c r="VUC15" i="7" s="1"/>
  <c r="VUE15" i="7" s="1"/>
  <c r="VUG15" i="7" s="1"/>
  <c r="VUI15" i="7" s="1"/>
  <c r="VUK15" i="7" s="1"/>
  <c r="VUM15" i="7" s="1"/>
  <c r="VUO15" i="7" s="1"/>
  <c r="VUQ15" i="7" s="1"/>
  <c r="VUS15" i="7" s="1"/>
  <c r="VUU15" i="7" s="1"/>
  <c r="VUW15" i="7" s="1"/>
  <c r="VUY15" i="7" s="1"/>
  <c r="VVA15" i="7" s="1"/>
  <c r="VVC15" i="7" s="1"/>
  <c r="VVE15" i="7" s="1"/>
  <c r="VVG15" i="7" s="1"/>
  <c r="VVI15" i="7" s="1"/>
  <c r="VVK15" i="7" s="1"/>
  <c r="VVM15" i="7" s="1"/>
  <c r="VVO15" i="7" s="1"/>
  <c r="VVQ15" i="7" s="1"/>
  <c r="VVS15" i="7" s="1"/>
  <c r="VVU15" i="7" s="1"/>
  <c r="VVW15" i="7" s="1"/>
  <c r="VVY15" i="7" s="1"/>
  <c r="VWA15" i="7" s="1"/>
  <c r="VWC15" i="7" s="1"/>
  <c r="VWE15" i="7" s="1"/>
  <c r="VWG15" i="7" s="1"/>
  <c r="VWI15" i="7" s="1"/>
  <c r="VWK15" i="7" s="1"/>
  <c r="VWM15" i="7" s="1"/>
  <c r="VWO15" i="7" s="1"/>
  <c r="VWQ15" i="7" s="1"/>
  <c r="VWS15" i="7" s="1"/>
  <c r="VWU15" i="7" s="1"/>
  <c r="VWW15" i="7" s="1"/>
  <c r="VWY15" i="7" s="1"/>
  <c r="VXA15" i="7" s="1"/>
  <c r="VXC15" i="7" s="1"/>
  <c r="VXE15" i="7" s="1"/>
  <c r="VXG15" i="7" s="1"/>
  <c r="VXI15" i="7" s="1"/>
  <c r="VXK15" i="7" s="1"/>
  <c r="VXM15" i="7" s="1"/>
  <c r="VXO15" i="7" s="1"/>
  <c r="VXQ15" i="7" s="1"/>
  <c r="VXS15" i="7" s="1"/>
  <c r="VXU15" i="7" s="1"/>
  <c r="VXW15" i="7" s="1"/>
  <c r="VXY15" i="7" s="1"/>
  <c r="VYA15" i="7" s="1"/>
  <c r="VYC15" i="7" s="1"/>
  <c r="VYE15" i="7" s="1"/>
  <c r="VYG15" i="7" s="1"/>
  <c r="VYI15" i="7" s="1"/>
  <c r="VYK15" i="7" s="1"/>
  <c r="VYM15" i="7" s="1"/>
  <c r="VYO15" i="7" s="1"/>
  <c r="VYQ15" i="7" s="1"/>
  <c r="VYS15" i="7" s="1"/>
  <c r="VYU15" i="7" s="1"/>
  <c r="VYW15" i="7" s="1"/>
  <c r="VYY15" i="7" s="1"/>
  <c r="VZA15" i="7" s="1"/>
  <c r="VZC15" i="7" s="1"/>
  <c r="VZE15" i="7" s="1"/>
  <c r="VZG15" i="7" s="1"/>
  <c r="VZI15" i="7" s="1"/>
  <c r="VZK15" i="7" s="1"/>
  <c r="VZM15" i="7" s="1"/>
  <c r="VZO15" i="7" s="1"/>
  <c r="VZQ15" i="7" s="1"/>
  <c r="VZS15" i="7" s="1"/>
  <c r="VZU15" i="7" s="1"/>
  <c r="VZW15" i="7" s="1"/>
  <c r="VZY15" i="7" s="1"/>
  <c r="WAA15" i="7" s="1"/>
  <c r="WAC15" i="7" s="1"/>
  <c r="WAE15" i="7" s="1"/>
  <c r="WAG15" i="7" s="1"/>
  <c r="WAI15" i="7" s="1"/>
  <c r="WAK15" i="7" s="1"/>
  <c r="WAM15" i="7" s="1"/>
  <c r="WAO15" i="7" s="1"/>
  <c r="WAQ15" i="7" s="1"/>
  <c r="WAS15" i="7" s="1"/>
  <c r="WAU15" i="7" s="1"/>
  <c r="WAW15" i="7" s="1"/>
  <c r="WAY15" i="7" s="1"/>
  <c r="WBA15" i="7" s="1"/>
  <c r="WBC15" i="7" s="1"/>
  <c r="WBE15" i="7" s="1"/>
  <c r="WBG15" i="7" s="1"/>
  <c r="WBI15" i="7" s="1"/>
  <c r="WBK15" i="7" s="1"/>
  <c r="WBM15" i="7" s="1"/>
  <c r="WBO15" i="7" s="1"/>
  <c r="WBQ15" i="7" s="1"/>
  <c r="WBS15" i="7" s="1"/>
  <c r="WBU15" i="7" s="1"/>
  <c r="WBW15" i="7" s="1"/>
  <c r="WBY15" i="7" s="1"/>
  <c r="WCA15" i="7" s="1"/>
  <c r="WCC15" i="7" s="1"/>
  <c r="WCE15" i="7" s="1"/>
  <c r="WCG15" i="7" s="1"/>
  <c r="WCI15" i="7" s="1"/>
  <c r="WCK15" i="7" s="1"/>
  <c r="WCM15" i="7" s="1"/>
  <c r="WCO15" i="7" s="1"/>
  <c r="WCQ15" i="7" s="1"/>
  <c r="WCS15" i="7" s="1"/>
  <c r="WCU15" i="7" s="1"/>
  <c r="WCW15" i="7" s="1"/>
  <c r="WCY15" i="7" s="1"/>
  <c r="WDA15" i="7" s="1"/>
  <c r="WDC15" i="7" s="1"/>
  <c r="WDE15" i="7" s="1"/>
  <c r="WDG15" i="7" s="1"/>
  <c r="WDI15" i="7" s="1"/>
  <c r="WDK15" i="7" s="1"/>
  <c r="WDM15" i="7" s="1"/>
  <c r="WDO15" i="7" s="1"/>
  <c r="WDQ15" i="7" s="1"/>
  <c r="WDS15" i="7" s="1"/>
  <c r="WDU15" i="7" s="1"/>
  <c r="WDW15" i="7" s="1"/>
  <c r="WDY15" i="7" s="1"/>
  <c r="WEA15" i="7" s="1"/>
  <c r="WEC15" i="7" s="1"/>
  <c r="WEE15" i="7" s="1"/>
  <c r="WEG15" i="7" s="1"/>
  <c r="WEI15" i="7" s="1"/>
  <c r="WEK15" i="7" s="1"/>
  <c r="WEM15" i="7" s="1"/>
  <c r="WEO15" i="7" s="1"/>
  <c r="WEQ15" i="7" s="1"/>
  <c r="WES15" i="7" s="1"/>
  <c r="WEU15" i="7" s="1"/>
  <c r="WEW15" i="7" s="1"/>
  <c r="WEY15" i="7" s="1"/>
  <c r="WFA15" i="7" s="1"/>
  <c r="WFC15" i="7" s="1"/>
  <c r="WFE15" i="7" s="1"/>
  <c r="WFG15" i="7" s="1"/>
  <c r="WFI15" i="7" s="1"/>
  <c r="WFK15" i="7" s="1"/>
  <c r="WFM15" i="7" s="1"/>
  <c r="WFO15" i="7" s="1"/>
  <c r="WFQ15" i="7" s="1"/>
  <c r="WFS15" i="7" s="1"/>
  <c r="WFU15" i="7" s="1"/>
  <c r="WFW15" i="7" s="1"/>
  <c r="WFY15" i="7" s="1"/>
  <c r="WGA15" i="7" s="1"/>
  <c r="WGC15" i="7" s="1"/>
  <c r="WGE15" i="7" s="1"/>
  <c r="WGG15" i="7" s="1"/>
  <c r="WGI15" i="7" s="1"/>
  <c r="WGK15" i="7" s="1"/>
  <c r="WGM15" i="7" s="1"/>
  <c r="WGO15" i="7" s="1"/>
  <c r="WGQ15" i="7" s="1"/>
  <c r="WGS15" i="7" s="1"/>
  <c r="WGU15" i="7" s="1"/>
  <c r="WGW15" i="7" s="1"/>
  <c r="WGY15" i="7" s="1"/>
  <c r="WHA15" i="7" s="1"/>
  <c r="WHC15" i="7" s="1"/>
  <c r="WHE15" i="7" s="1"/>
  <c r="WHG15" i="7" s="1"/>
  <c r="WHI15" i="7" s="1"/>
  <c r="WHK15" i="7" s="1"/>
  <c r="WHM15" i="7" s="1"/>
  <c r="WHO15" i="7" s="1"/>
  <c r="WHQ15" i="7" s="1"/>
  <c r="WHS15" i="7" s="1"/>
  <c r="WHU15" i="7" s="1"/>
  <c r="WHW15" i="7" s="1"/>
  <c r="WHY15" i="7" s="1"/>
  <c r="WIA15" i="7" s="1"/>
  <c r="WIC15" i="7" s="1"/>
  <c r="WIE15" i="7" s="1"/>
  <c r="WIG15" i="7" s="1"/>
  <c r="WII15" i="7" s="1"/>
  <c r="WIK15" i="7" s="1"/>
  <c r="WIM15" i="7" s="1"/>
  <c r="WIO15" i="7" s="1"/>
  <c r="WIQ15" i="7" s="1"/>
  <c r="WIS15" i="7" s="1"/>
  <c r="WIU15" i="7" s="1"/>
  <c r="WIW15" i="7" s="1"/>
  <c r="WIY15" i="7" s="1"/>
  <c r="WJA15" i="7" s="1"/>
  <c r="WJC15" i="7" s="1"/>
  <c r="WJE15" i="7" s="1"/>
  <c r="WJG15" i="7" s="1"/>
  <c r="WJI15" i="7" s="1"/>
  <c r="WJK15" i="7" s="1"/>
  <c r="WJM15" i="7" s="1"/>
  <c r="WJO15" i="7" s="1"/>
  <c r="WJQ15" i="7" s="1"/>
  <c r="WJS15" i="7" s="1"/>
  <c r="WJU15" i="7" s="1"/>
  <c r="WJW15" i="7" s="1"/>
  <c r="WJY15" i="7" s="1"/>
  <c r="WKA15" i="7" s="1"/>
  <c r="WKC15" i="7" s="1"/>
  <c r="WKE15" i="7" s="1"/>
  <c r="WKG15" i="7" s="1"/>
  <c r="WKI15" i="7" s="1"/>
  <c r="WKK15" i="7" s="1"/>
  <c r="WKM15" i="7" s="1"/>
  <c r="WKO15" i="7" s="1"/>
  <c r="WKQ15" i="7" s="1"/>
  <c r="WKS15" i="7" s="1"/>
  <c r="WKU15" i="7" s="1"/>
  <c r="WKW15" i="7" s="1"/>
  <c r="WKY15" i="7" s="1"/>
  <c r="WLA15" i="7" s="1"/>
  <c r="WLC15" i="7" s="1"/>
  <c r="WLE15" i="7" s="1"/>
  <c r="WLG15" i="7" s="1"/>
  <c r="WLI15" i="7" s="1"/>
  <c r="WLK15" i="7" s="1"/>
  <c r="WLM15" i="7" s="1"/>
  <c r="WLO15" i="7" s="1"/>
  <c r="WLQ15" i="7" s="1"/>
  <c r="WLS15" i="7" s="1"/>
  <c r="WLU15" i="7" s="1"/>
  <c r="WLW15" i="7" s="1"/>
  <c r="WLY15" i="7" s="1"/>
  <c r="WMA15" i="7" s="1"/>
  <c r="WMC15" i="7" s="1"/>
  <c r="WME15" i="7" s="1"/>
  <c r="WMG15" i="7" s="1"/>
  <c r="WMI15" i="7" s="1"/>
  <c r="WMK15" i="7" s="1"/>
  <c r="WMM15" i="7" s="1"/>
  <c r="WMO15" i="7" s="1"/>
  <c r="WMQ15" i="7" s="1"/>
  <c r="WMS15" i="7" s="1"/>
  <c r="WMU15" i="7" s="1"/>
  <c r="WMW15" i="7" s="1"/>
  <c r="WMY15" i="7" s="1"/>
  <c r="WNA15" i="7" s="1"/>
  <c r="WNC15" i="7" s="1"/>
  <c r="WNE15" i="7" s="1"/>
  <c r="WNG15" i="7" s="1"/>
  <c r="WNI15" i="7" s="1"/>
  <c r="WNK15" i="7" s="1"/>
  <c r="WNM15" i="7" s="1"/>
  <c r="WNO15" i="7" s="1"/>
  <c r="WNQ15" i="7" s="1"/>
  <c r="WNS15" i="7" s="1"/>
  <c r="WNU15" i="7" s="1"/>
  <c r="WNW15" i="7" s="1"/>
  <c r="WNY15" i="7" s="1"/>
  <c r="WOA15" i="7" s="1"/>
  <c r="WOC15" i="7" s="1"/>
  <c r="WOE15" i="7" s="1"/>
  <c r="WOG15" i="7" s="1"/>
  <c r="WOI15" i="7" s="1"/>
  <c r="WOK15" i="7" s="1"/>
  <c r="WOM15" i="7" s="1"/>
  <c r="WOO15" i="7" s="1"/>
  <c r="WOQ15" i="7" s="1"/>
  <c r="WOS15" i="7" s="1"/>
  <c r="WOU15" i="7" s="1"/>
  <c r="WOW15" i="7" s="1"/>
  <c r="WOY15" i="7" s="1"/>
  <c r="WPA15" i="7" s="1"/>
  <c r="WPC15" i="7" s="1"/>
  <c r="WPE15" i="7" s="1"/>
  <c r="WPG15" i="7" s="1"/>
  <c r="WPI15" i="7" s="1"/>
  <c r="WPK15" i="7" s="1"/>
  <c r="WPM15" i="7" s="1"/>
  <c r="WPO15" i="7" s="1"/>
  <c r="WPQ15" i="7" s="1"/>
  <c r="WPS15" i="7" s="1"/>
  <c r="WPU15" i="7" s="1"/>
  <c r="WPW15" i="7" s="1"/>
  <c r="WPY15" i="7" s="1"/>
  <c r="WQA15" i="7" s="1"/>
  <c r="WQC15" i="7" s="1"/>
  <c r="WQE15" i="7" s="1"/>
  <c r="WQG15" i="7" s="1"/>
  <c r="WQI15" i="7" s="1"/>
  <c r="WQK15" i="7" s="1"/>
  <c r="WQM15" i="7" s="1"/>
  <c r="WQO15" i="7" s="1"/>
  <c r="WQQ15" i="7" s="1"/>
  <c r="WQS15" i="7" s="1"/>
  <c r="WQU15" i="7" s="1"/>
  <c r="WQW15" i="7" s="1"/>
  <c r="WQY15" i="7" s="1"/>
  <c r="WRA15" i="7" s="1"/>
  <c r="WRC15" i="7" s="1"/>
  <c r="WRE15" i="7" s="1"/>
  <c r="WRG15" i="7" s="1"/>
  <c r="WRI15" i="7" s="1"/>
  <c r="WRK15" i="7" s="1"/>
  <c r="WRM15" i="7" s="1"/>
  <c r="WRO15" i="7" s="1"/>
  <c r="WRQ15" i="7" s="1"/>
  <c r="WRS15" i="7" s="1"/>
  <c r="WRU15" i="7" s="1"/>
  <c r="WRW15" i="7" s="1"/>
  <c r="WRY15" i="7" s="1"/>
  <c r="WSA15" i="7" s="1"/>
  <c r="WSC15" i="7" s="1"/>
  <c r="WSE15" i="7" s="1"/>
  <c r="WSG15" i="7" s="1"/>
  <c r="WSI15" i="7" s="1"/>
  <c r="WSK15" i="7" s="1"/>
  <c r="WSM15" i="7" s="1"/>
  <c r="WSO15" i="7" s="1"/>
  <c r="WSQ15" i="7" s="1"/>
  <c r="WSS15" i="7" s="1"/>
  <c r="WSU15" i="7" s="1"/>
  <c r="WSW15" i="7" s="1"/>
  <c r="WSY15" i="7" s="1"/>
  <c r="WTA15" i="7" s="1"/>
  <c r="WTC15" i="7" s="1"/>
  <c r="WTE15" i="7" s="1"/>
  <c r="WTG15" i="7" s="1"/>
  <c r="WTI15" i="7" s="1"/>
  <c r="WTK15" i="7" s="1"/>
  <c r="WTM15" i="7" s="1"/>
  <c r="WTO15" i="7" s="1"/>
  <c r="WTQ15" i="7" s="1"/>
  <c r="WTS15" i="7" s="1"/>
  <c r="WTU15" i="7" s="1"/>
  <c r="WTW15" i="7" s="1"/>
  <c r="WTY15" i="7" s="1"/>
  <c r="WUA15" i="7" s="1"/>
  <c r="WUC15" i="7" s="1"/>
  <c r="WUE15" i="7" s="1"/>
  <c r="WUG15" i="7" s="1"/>
  <c r="WUI15" i="7" s="1"/>
  <c r="WUK15" i="7" s="1"/>
  <c r="WUM15" i="7" s="1"/>
  <c r="WUO15" i="7" s="1"/>
  <c r="WUQ15" i="7" s="1"/>
  <c r="WUS15" i="7" s="1"/>
  <c r="WUU15" i="7" s="1"/>
  <c r="WUW15" i="7" s="1"/>
  <c r="WUY15" i="7" s="1"/>
  <c r="WVA15" i="7" s="1"/>
  <c r="WVC15" i="7" s="1"/>
  <c r="WVE15" i="7" s="1"/>
  <c r="WVG15" i="7" s="1"/>
  <c r="WVI15" i="7" s="1"/>
  <c r="WVK15" i="7" s="1"/>
  <c r="WVM15" i="7" s="1"/>
  <c r="WVO15" i="7" s="1"/>
  <c r="WVQ15" i="7" s="1"/>
  <c r="WVS15" i="7" s="1"/>
  <c r="WVU15" i="7" s="1"/>
  <c r="WVW15" i="7" s="1"/>
  <c r="WVY15" i="7" s="1"/>
  <c r="WWA15" i="7" s="1"/>
  <c r="WWC15" i="7" s="1"/>
  <c r="WWE15" i="7" s="1"/>
  <c r="WWG15" i="7" s="1"/>
  <c r="WWI15" i="7" s="1"/>
  <c r="WWK15" i="7" s="1"/>
  <c r="WWM15" i="7" s="1"/>
  <c r="WWO15" i="7" s="1"/>
  <c r="WWQ15" i="7" s="1"/>
  <c r="WWS15" i="7" s="1"/>
  <c r="WWU15" i="7" s="1"/>
  <c r="WWW15" i="7" s="1"/>
  <c r="WWY15" i="7" s="1"/>
  <c r="WXA15" i="7" s="1"/>
  <c r="WXC15" i="7" s="1"/>
  <c r="WXE15" i="7" s="1"/>
  <c r="WXG15" i="7" s="1"/>
  <c r="WXI15" i="7" s="1"/>
  <c r="WXK15" i="7" s="1"/>
  <c r="WXM15" i="7" s="1"/>
  <c r="WXO15" i="7" s="1"/>
  <c r="WXQ15" i="7" s="1"/>
  <c r="WXS15" i="7" s="1"/>
  <c r="WXU15" i="7" s="1"/>
  <c r="WXW15" i="7" s="1"/>
  <c r="WXY15" i="7" s="1"/>
  <c r="WYA15" i="7" s="1"/>
  <c r="WYC15" i="7" s="1"/>
  <c r="WYE15" i="7" s="1"/>
  <c r="WYG15" i="7" s="1"/>
  <c r="WYI15" i="7" s="1"/>
  <c r="WYK15" i="7" s="1"/>
  <c r="WYM15" i="7" s="1"/>
  <c r="WYO15" i="7" s="1"/>
  <c r="WYQ15" i="7" s="1"/>
  <c r="WYS15" i="7" s="1"/>
  <c r="WYU15" i="7" s="1"/>
  <c r="WYW15" i="7" s="1"/>
  <c r="WYY15" i="7" s="1"/>
  <c r="WZA15" i="7" s="1"/>
  <c r="WZC15" i="7" s="1"/>
  <c r="WZE15" i="7" s="1"/>
  <c r="WZG15" i="7" s="1"/>
  <c r="WZI15" i="7" s="1"/>
  <c r="WZK15" i="7" s="1"/>
  <c r="WZM15" i="7" s="1"/>
  <c r="WZO15" i="7" s="1"/>
  <c r="WZQ15" i="7" s="1"/>
  <c r="WZS15" i="7" s="1"/>
  <c r="WZU15" i="7" s="1"/>
  <c r="WZW15" i="7" s="1"/>
  <c r="WZY15" i="7" s="1"/>
  <c r="XAA15" i="7" s="1"/>
  <c r="XAC15" i="7" s="1"/>
  <c r="XAE15" i="7" s="1"/>
  <c r="XAG15" i="7" s="1"/>
  <c r="XAI15" i="7" s="1"/>
  <c r="XAK15" i="7" s="1"/>
  <c r="XAM15" i="7" s="1"/>
  <c r="XAO15" i="7" s="1"/>
  <c r="XAQ15" i="7" s="1"/>
  <c r="XAS15" i="7" s="1"/>
  <c r="XAU15" i="7" s="1"/>
  <c r="XAW15" i="7" s="1"/>
  <c r="XAY15" i="7" s="1"/>
  <c r="XBA15" i="7" s="1"/>
  <c r="XBC15" i="7" s="1"/>
  <c r="XBE15" i="7" s="1"/>
  <c r="XBG15" i="7" s="1"/>
  <c r="XBI15" i="7" s="1"/>
  <c r="XBK15" i="7" s="1"/>
  <c r="XBM15" i="7" s="1"/>
  <c r="XBO15" i="7" s="1"/>
  <c r="XBQ15" i="7" s="1"/>
  <c r="XBS15" i="7" s="1"/>
  <c r="XBU15" i="7" s="1"/>
  <c r="XBW15" i="7" s="1"/>
  <c r="XBY15" i="7" s="1"/>
  <c r="XCA15" i="7" s="1"/>
  <c r="XCC15" i="7" s="1"/>
  <c r="XCE15" i="7" s="1"/>
  <c r="XCG15" i="7" s="1"/>
  <c r="XCI15" i="7" s="1"/>
  <c r="XCK15" i="7" s="1"/>
  <c r="XCM15" i="7" s="1"/>
  <c r="XCO15" i="7" s="1"/>
  <c r="XCQ15" i="7" s="1"/>
  <c r="XCS15" i="7" s="1"/>
  <c r="XCU15" i="7" s="1"/>
  <c r="XCW15" i="7" s="1"/>
  <c r="XCY15" i="7" s="1"/>
  <c r="XDA15" i="7" s="1"/>
  <c r="XDC15" i="7" s="1"/>
  <c r="XDE15" i="7" s="1"/>
  <c r="XDG15" i="7" s="1"/>
  <c r="XDI15" i="7" s="1"/>
  <c r="XDK15" i="7" s="1"/>
  <c r="XDM15" i="7" s="1"/>
  <c r="XDO15" i="7" s="1"/>
  <c r="XDQ15" i="7" s="1"/>
  <c r="XDS15" i="7" s="1"/>
  <c r="XDU15" i="7" s="1"/>
  <c r="XDW15" i="7" s="1"/>
  <c r="XDY15" i="7" s="1"/>
  <c r="XEA15" i="7" s="1"/>
  <c r="XEC15" i="7" s="1"/>
  <c r="XEE15" i="7" s="1"/>
  <c r="XEG15" i="7" s="1"/>
  <c r="XEI15" i="7" s="1"/>
  <c r="XEK15" i="7" s="1"/>
  <c r="XEM15" i="7" s="1"/>
  <c r="XEO15" i="7" s="1"/>
  <c r="XEQ15" i="7" s="1"/>
  <c r="XES15" i="7" s="1"/>
  <c r="XEU15" i="7" s="1"/>
  <c r="XEW15" i="7" s="1"/>
  <c r="XEY15" i="7" s="1"/>
  <c r="XFA15" i="7" s="1"/>
  <c r="XFC15" i="7" s="1"/>
  <c r="AB223" i="20" l="1"/>
  <c r="AD182" i="20"/>
  <c r="F92" i="13"/>
  <c r="F91" i="13"/>
  <c r="F90" i="13"/>
  <c r="F89" i="13"/>
  <c r="F86" i="13"/>
  <c r="F84" i="13"/>
  <c r="F69" i="13"/>
  <c r="F65" i="13"/>
  <c r="F51" i="13"/>
  <c r="F43" i="13"/>
  <c r="F40" i="13"/>
  <c r="F35" i="13"/>
  <c r="F33" i="13"/>
  <c r="F30" i="13"/>
  <c r="F29" i="13"/>
  <c r="C93" i="13"/>
  <c r="C92" i="13"/>
  <c r="C91" i="13"/>
  <c r="C90" i="13"/>
  <c r="C89" i="13"/>
  <c r="C88" i="13"/>
  <c r="C86" i="13"/>
  <c r="C84" i="13"/>
  <c r="C69" i="13"/>
  <c r="C65" i="13"/>
  <c r="C51" i="13"/>
  <c r="C43" i="13"/>
  <c r="C40" i="13"/>
  <c r="C35" i="13"/>
  <c r="C33" i="13"/>
  <c r="C32" i="13"/>
  <c r="C31" i="13"/>
  <c r="C30" i="13"/>
  <c r="C29" i="13"/>
  <c r="C5" i="13"/>
  <c r="C4" i="13"/>
  <c r="S92" i="4"/>
  <c r="S91" i="4"/>
  <c r="S90" i="4"/>
  <c r="S89" i="4"/>
  <c r="S86" i="4"/>
  <c r="S84" i="4"/>
  <c r="S51" i="4"/>
  <c r="S43" i="4"/>
  <c r="S40" i="4"/>
  <c r="S35" i="4"/>
  <c r="S33" i="4"/>
  <c r="S30" i="4"/>
  <c r="S29" i="4"/>
  <c r="G92" i="4"/>
  <c r="G91" i="4"/>
  <c r="G90" i="4"/>
  <c r="G86" i="4"/>
  <c r="G50" i="4"/>
  <c r="G40" i="4"/>
  <c r="G35" i="4"/>
  <c r="G33" i="4"/>
  <c r="G29" i="4"/>
  <c r="G27" i="4"/>
  <c r="F93" i="4"/>
  <c r="F88" i="4"/>
  <c r="F83" i="4"/>
  <c r="F75" i="4"/>
  <c r="F69" i="4"/>
  <c r="F65" i="4"/>
  <c r="F61" i="4"/>
  <c r="F56" i="4"/>
  <c r="F13" i="4"/>
  <c r="F5" i="4"/>
  <c r="F4" i="4"/>
  <c r="E99" i="4"/>
  <c r="E89" i="4"/>
  <c r="E85" i="4"/>
  <c r="E84" i="4"/>
  <c r="E80" i="4"/>
  <c r="E79" i="4"/>
  <c r="E53" i="4"/>
  <c r="E52" i="4"/>
  <c r="E51" i="4"/>
  <c r="E46" i="4"/>
  <c r="E45" i="4"/>
  <c r="E43" i="4"/>
  <c r="E30" i="4"/>
  <c r="C75" i="4"/>
  <c r="C40" i="4"/>
  <c r="AJ1004" i="3"/>
  <c r="AA932" i="3"/>
  <c r="AA915" i="3"/>
  <c r="G665" i="3"/>
  <c r="G664" i="3"/>
  <c r="G663" i="3"/>
  <c r="G662" i="3"/>
  <c r="Z582" i="3" l="1"/>
  <c r="Z581" i="3"/>
  <c r="Z579" i="3"/>
  <c r="J385" i="3" l="1"/>
  <c r="AC384" i="3"/>
  <c r="H316" i="3"/>
  <c r="H315" i="3"/>
  <c r="P314" i="3"/>
  <c r="H314" i="3"/>
  <c r="H313" i="3"/>
  <c r="H312" i="3"/>
  <c r="H311" i="3"/>
  <c r="H310"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9" i="7" l="1"/>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S28" i="7"/>
  <c r="G28" i="7"/>
  <c r="AC28" i="7"/>
  <c r="Q28" i="7"/>
  <c r="AA28" i="7"/>
  <c r="O28" i="7"/>
  <c r="M28" i="7"/>
  <c r="W28" i="7"/>
  <c r="AE28" i="7"/>
  <c r="Y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C81" i="13" s="1"/>
  <c r="R80" i="4"/>
  <c r="R79" i="4"/>
  <c r="S79" i="4" s="1"/>
  <c r="S70" i="4"/>
  <c r="E70" i="13" s="1"/>
  <c r="D81" i="4"/>
  <c r="E81" i="4"/>
  <c r="F81" i="4"/>
  <c r="G81" i="4"/>
  <c r="H81" i="4"/>
  <c r="I81" i="4"/>
  <c r="J81" i="4"/>
  <c r="K81" i="4"/>
  <c r="L81" i="4"/>
  <c r="M81" i="4"/>
  <c r="N81" i="4"/>
  <c r="O81" i="4"/>
  <c r="P81" i="4"/>
  <c r="Q81" i="4"/>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65" i="13"/>
  <c r="E53" i="13"/>
  <c r="F53" i="13" s="1"/>
  <c r="E52" i="13"/>
  <c r="F52" i="13" s="1"/>
  <c r="E51" i="13"/>
  <c r="E50" i="13"/>
  <c r="F50" i="13" s="1"/>
  <c r="E49" i="13"/>
  <c r="E48" i="13"/>
  <c r="E47" i="13"/>
  <c r="E46" i="13"/>
  <c r="F46" i="13" s="1"/>
  <c r="E43" i="13"/>
  <c r="E41" i="13"/>
  <c r="E40" i="13"/>
  <c r="E37" i="13"/>
  <c r="F37" i="13" s="1"/>
  <c r="E35" i="13"/>
  <c r="E34" i="13"/>
  <c r="E33" i="13"/>
  <c r="E32" i="13"/>
  <c r="F32" i="13" s="1"/>
  <c r="E31" i="13"/>
  <c r="F31" i="13" s="1"/>
  <c r="E30" i="13"/>
  <c r="E29" i="13"/>
  <c r="E27" i="13"/>
  <c r="E25" i="13"/>
  <c r="E23" i="13"/>
  <c r="E22" i="13"/>
  <c r="E21" i="13"/>
  <c r="E20" i="13"/>
  <c r="E19" i="13"/>
  <c r="E18" i="13"/>
  <c r="E17" i="13"/>
  <c r="E15" i="13"/>
  <c r="E14" i="13"/>
  <c r="E13" i="13"/>
  <c r="E10" i="13"/>
  <c r="B99" i="13"/>
  <c r="C99" i="13" s="1"/>
  <c r="B95" i="13"/>
  <c r="B94" i="13"/>
  <c r="B93" i="13"/>
  <c r="B92" i="13"/>
  <c r="B91" i="13"/>
  <c r="B90" i="13"/>
  <c r="B89" i="13"/>
  <c r="B88" i="13"/>
  <c r="B87" i="13"/>
  <c r="B86" i="13"/>
  <c r="B85" i="13"/>
  <c r="C85" i="13" s="1"/>
  <c r="B84" i="13"/>
  <c r="B83" i="13"/>
  <c r="C83" i="13" s="1"/>
  <c r="B79" i="13"/>
  <c r="C79" i="13" s="1"/>
  <c r="B76" i="13"/>
  <c r="B75" i="13"/>
  <c r="C75" i="13" s="1"/>
  <c r="C77" i="13" s="1"/>
  <c r="B74" i="13"/>
  <c r="B73" i="13"/>
  <c r="B72" i="13"/>
  <c r="B70" i="13"/>
  <c r="B65" i="13"/>
  <c r="B61" i="13"/>
  <c r="C61" i="13" s="1"/>
  <c r="B60" i="13"/>
  <c r="B59" i="13"/>
  <c r="B58" i="13"/>
  <c r="B57" i="13"/>
  <c r="B56" i="13"/>
  <c r="C56" i="13" s="1"/>
  <c r="C62" i="13" s="1"/>
  <c r="B53" i="13"/>
  <c r="C53" i="13" s="1"/>
  <c r="B52" i="13"/>
  <c r="C52" i="13" s="1"/>
  <c r="B51" i="13"/>
  <c r="B50" i="13"/>
  <c r="C50" i="13" s="1"/>
  <c r="B49" i="13"/>
  <c r="C49" i="13" s="1"/>
  <c r="B48" i="13"/>
  <c r="B47" i="13"/>
  <c r="B46" i="13"/>
  <c r="C46" i="13" s="1"/>
  <c r="B45" i="13"/>
  <c r="C45" i="13" s="1"/>
  <c r="B43" i="13"/>
  <c r="C42" i="4"/>
  <c r="B42" i="13" s="1"/>
  <c r="B41" i="13"/>
  <c r="B40" i="13"/>
  <c r="B37" i="13"/>
  <c r="C37" i="13" s="1"/>
  <c r="C38" i="13" s="1"/>
  <c r="B35" i="13"/>
  <c r="B34" i="13"/>
  <c r="B33" i="13"/>
  <c r="B32" i="13"/>
  <c r="B31" i="13"/>
  <c r="B30" i="13"/>
  <c r="B29" i="13"/>
  <c r="B27" i="13"/>
  <c r="C27" i="13" s="1"/>
  <c r="B25" i="13"/>
  <c r="B23" i="13"/>
  <c r="B22" i="13"/>
  <c r="B21" i="13"/>
  <c r="B20" i="13"/>
  <c r="B19" i="13"/>
  <c r="B18" i="13"/>
  <c r="B17" i="13"/>
  <c r="B5" i="13"/>
  <c r="B6" i="13"/>
  <c r="B7" i="13"/>
  <c r="C8" i="4"/>
  <c r="B8" i="13" s="1"/>
  <c r="B9" i="13"/>
  <c r="B10" i="13"/>
  <c r="B13" i="13"/>
  <c r="C13" i="13" s="1"/>
  <c r="B14" i="13"/>
  <c r="B15" i="13"/>
  <c r="B4" i="13"/>
  <c r="J104" i="13"/>
  <c r="I104" i="13"/>
  <c r="G104" i="13"/>
  <c r="D104" i="13"/>
  <c r="C104" i="13"/>
  <c r="G96" i="13"/>
  <c r="D96" i="13"/>
  <c r="C96" i="13"/>
  <c r="D77" i="13"/>
  <c r="J70" i="13"/>
  <c r="I70" i="13"/>
  <c r="G70" i="13"/>
  <c r="F70" i="13"/>
  <c r="D70" i="13"/>
  <c r="C70" i="13"/>
  <c r="D62" i="13"/>
  <c r="J54" i="13"/>
  <c r="I54" i="13"/>
  <c r="G54" i="13"/>
  <c r="D54" i="13"/>
  <c r="J42" i="13"/>
  <c r="I42" i="13"/>
  <c r="G42" i="13"/>
  <c r="F42" i="13"/>
  <c r="F26" i="13"/>
  <c r="D42" i="13"/>
  <c r="C42" i="13"/>
  <c r="J38" i="13"/>
  <c r="I38" i="13"/>
  <c r="G38" i="13"/>
  <c r="D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R88" i="4"/>
  <c r="R87" i="4"/>
  <c r="R86" i="4"/>
  <c r="R85" i="4"/>
  <c r="S85" i="4" s="1"/>
  <c r="E85" i="13" s="1"/>
  <c r="F85" i="13" s="1"/>
  <c r="F96" i="13" s="1"/>
  <c r="R83" i="4"/>
  <c r="R76" i="4"/>
  <c r="R75" i="4"/>
  <c r="R72" i="4"/>
  <c r="R73" i="4"/>
  <c r="R74" i="4"/>
  <c r="R69" i="4"/>
  <c r="R65" i="4"/>
  <c r="R61" i="4"/>
  <c r="R60" i="4"/>
  <c r="R59" i="4"/>
  <c r="R58" i="4"/>
  <c r="R57" i="4"/>
  <c r="R56" i="4"/>
  <c r="R53" i="4"/>
  <c r="S53" i="4" s="1"/>
  <c r="R52" i="4"/>
  <c r="S52" i="4" s="1"/>
  <c r="R51" i="4"/>
  <c r="R50" i="4"/>
  <c r="S50" i="4" s="1"/>
  <c r="R49" i="4"/>
  <c r="R48" i="4"/>
  <c r="R47" i="4"/>
  <c r="R46" i="4"/>
  <c r="S46" i="4" s="1"/>
  <c r="R45" i="4"/>
  <c r="S45" i="4" s="1"/>
  <c r="S54" i="4" s="1"/>
  <c r="E54" i="13" s="1"/>
  <c r="R43" i="4"/>
  <c r="R41" i="4"/>
  <c r="R40" i="4"/>
  <c r="R37" i="4"/>
  <c r="S37" i="4" s="1"/>
  <c r="R35" i="4"/>
  <c r="R34" i="4"/>
  <c r="R33" i="4"/>
  <c r="R32" i="4"/>
  <c r="S32" i="4" s="1"/>
  <c r="R31" i="4"/>
  <c r="S31" i="4" s="1"/>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AO649" i="3"/>
  <c r="AO651" i="3" s="1"/>
  <c r="S26" i="4"/>
  <c r="E26" i="13" s="1"/>
  <c r="S38" i="4"/>
  <c r="E38"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45" i="13" l="1"/>
  <c r="F45" i="13" s="1"/>
  <c r="E99" i="13"/>
  <c r="F99" i="13" s="1"/>
  <c r="F104" i="13" s="1"/>
  <c r="F38" i="13"/>
  <c r="R81" i="4"/>
  <c r="S80" i="4"/>
  <c r="E80" i="13" s="1"/>
  <c r="F80" i="13" s="1"/>
  <c r="E79" i="13"/>
  <c r="F79" i="13" s="1"/>
  <c r="F81" i="13" s="1"/>
  <c r="F54" i="13"/>
  <c r="C54" i="13"/>
  <c r="N153" i="23"/>
  <c r="B77" i="4"/>
  <c r="D51" i="1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B103" i="4" l="1"/>
  <c r="D104" i="4"/>
  <c r="B104" i="4" s="1"/>
  <c r="N150" i="23" s="1"/>
  <c r="S81" i="4"/>
  <c r="E81"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D105" i="4" l="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E68" i="7" l="1"/>
  <c r="E67" i="7"/>
  <c r="C106" i="11"/>
  <c r="D106" i="11" s="1"/>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71" i="7" l="1"/>
  <c r="E73" i="7" s="1"/>
  <c r="G68" i="7"/>
  <c r="G67"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71" i="7" l="1"/>
  <c r="G73"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7" i="7" l="1"/>
  <c r="K68" i="7"/>
  <c r="I68" i="7"/>
  <c r="I67" i="7"/>
  <c r="AB57" i="15"/>
  <c r="AB59" i="15" s="1"/>
  <c r="AB76" i="15" s="1"/>
  <c r="AB77" i="15" s="1"/>
  <c r="E3" i="21" s="1"/>
  <c r="E7" i="21" s="1"/>
  <c r="E18" i="21" s="1"/>
  <c r="Q5" i="7"/>
  <c r="O44" i="7"/>
  <c r="O48" i="7"/>
  <c r="W21" i="7"/>
  <c r="W34" i="7" s="1"/>
  <c r="Y14" i="7"/>
  <c r="W8" i="7"/>
  <c r="U9" i="7"/>
  <c r="M47" i="7"/>
  <c r="M46" i="7"/>
  <c r="M59" i="7"/>
  <c r="U4" i="7"/>
  <c r="S5" i="7"/>
  <c r="Q7" i="7"/>
  <c r="S6" i="7"/>
  <c r="I71" i="7" l="1"/>
  <c r="I73" i="7" s="1"/>
  <c r="M67" i="7"/>
  <c r="M68" i="7"/>
  <c r="K71" i="7"/>
  <c r="K73" i="7" s="1"/>
  <c r="AB78" i="15"/>
  <c r="AB80" i="15" s="1"/>
  <c r="J81" i="15" s="1"/>
  <c r="M27" i="3"/>
  <c r="P204" i="3" s="1"/>
  <c r="P203" i="3" s="1"/>
  <c r="Q10" i="7"/>
  <c r="Q36" i="7" s="1"/>
  <c r="Q48" i="7" s="1"/>
  <c r="W4" i="7"/>
  <c r="U5" i="7"/>
  <c r="Y8" i="7"/>
  <c r="W9" i="7"/>
  <c r="Y21" i="7"/>
  <c r="Y34" i="7" s="1"/>
  <c r="AA14" i="7"/>
  <c r="S7" i="7"/>
  <c r="S10" i="7" s="1"/>
  <c r="S36" i="7" s="1"/>
  <c r="U6" i="7"/>
  <c r="O59" i="7"/>
  <c r="O46" i="7"/>
  <c r="O47" i="7"/>
  <c r="O68" i="7" l="1"/>
  <c r="O67" i="7"/>
  <c r="M71" i="7"/>
  <c r="M73" i="7" s="1"/>
  <c r="Q44" i="7"/>
  <c r="Q46" i="7" s="1"/>
  <c r="S44" i="7"/>
  <c r="S48" i="7"/>
  <c r="W6" i="7"/>
  <c r="U7" i="7"/>
  <c r="U10" i="7" s="1"/>
  <c r="U36" i="7" s="1"/>
  <c r="Y4" i="7"/>
  <c r="W5" i="7"/>
  <c r="AA21" i="7"/>
  <c r="AA34" i="7" s="1"/>
  <c r="AC14" i="7"/>
  <c r="Y9" i="7"/>
  <c r="AA8" i="7"/>
  <c r="O71" i="7" l="1"/>
  <c r="O73" i="7" s="1"/>
  <c r="Q59" i="7"/>
  <c r="Q47" i="7"/>
  <c r="U44" i="7"/>
  <c r="U48" i="7"/>
  <c r="AE14" i="7"/>
  <c r="AC21" i="7"/>
  <c r="AC34" i="7" s="1"/>
  <c r="W7" i="7"/>
  <c r="W10" i="7" s="1"/>
  <c r="W36" i="7" s="1"/>
  <c r="Y6" i="7"/>
  <c r="AA4" i="7"/>
  <c r="Y5" i="7"/>
  <c r="AA9" i="7"/>
  <c r="AC8" i="7"/>
  <c r="S59" i="7"/>
  <c r="S47" i="7"/>
  <c r="S46" i="7"/>
  <c r="S68" i="7" l="1"/>
  <c r="S67" i="7"/>
  <c r="Q68" i="7"/>
  <c r="Q67" i="7"/>
  <c r="AA6" i="7"/>
  <c r="Y7" i="7"/>
  <c r="Y10" i="7" s="1"/>
  <c r="Y36" i="7" s="1"/>
  <c r="AE8" i="7"/>
  <c r="AC9" i="7"/>
  <c r="AC4" i="7"/>
  <c r="AA5" i="7"/>
  <c r="W48" i="7"/>
  <c r="W44" i="7"/>
  <c r="AG14" i="7"/>
  <c r="AG21" i="7" s="1"/>
  <c r="AG34" i="7" s="1"/>
  <c r="AE21" i="7"/>
  <c r="AE34" i="7" s="1"/>
  <c r="U47" i="7"/>
  <c r="U46" i="7"/>
  <c r="U59" i="7"/>
  <c r="S71" i="7" l="1"/>
  <c r="S73" i="7" s="1"/>
  <c r="Q71" i="7"/>
  <c r="Q73" i="7" s="1"/>
  <c r="U68" i="7"/>
  <c r="U67" i="7"/>
  <c r="W46" i="7"/>
  <c r="W59" i="7"/>
  <c r="W47" i="7"/>
  <c r="Y44" i="7"/>
  <c r="Y48" i="7"/>
  <c r="AE4" i="7"/>
  <c r="AC5" i="7"/>
  <c r="AE9" i="7"/>
  <c r="AG8" i="7"/>
  <c r="AG9" i="7" s="1"/>
  <c r="AA7" i="7"/>
  <c r="AA10" i="7" s="1"/>
  <c r="AA36" i="7" s="1"/>
  <c r="AC6" i="7"/>
  <c r="U71" i="7" l="1"/>
  <c r="U73" i="7" s="1"/>
  <c r="W67" i="7"/>
  <c r="W68" i="7"/>
  <c r="AA48" i="7"/>
  <c r="AA44" i="7"/>
  <c r="AE5" i="7"/>
  <c r="AG4" i="7"/>
  <c r="Y47" i="7"/>
  <c r="Y46" i="7"/>
  <c r="Y59" i="7"/>
  <c r="AC7" i="7"/>
  <c r="AC10" i="7" s="1"/>
  <c r="AC36" i="7" s="1"/>
  <c r="AE6" i="7"/>
  <c r="Y68" i="7" l="1"/>
  <c r="Y67" i="7"/>
  <c r="W71" i="7"/>
  <c r="W73" i="7" s="1"/>
  <c r="AE7" i="7"/>
  <c r="AE10" i="7" s="1"/>
  <c r="AE36" i="7" s="1"/>
  <c r="AG6" i="7"/>
  <c r="AG7" i="7" s="1"/>
  <c r="AC44" i="7"/>
  <c r="AC48" i="7"/>
  <c r="AG5" i="7"/>
  <c r="AA46" i="7"/>
  <c r="AA47" i="7"/>
  <c r="AA59" i="7"/>
  <c r="Y71" i="7" l="1"/>
  <c r="Y73" i="7" s="1"/>
  <c r="AG10" i="7"/>
  <c r="AG36" i="7" s="1"/>
  <c r="AG48" i="7" s="1"/>
  <c r="AE48" i="7"/>
  <c r="AE44" i="7"/>
  <c r="AC46" i="7"/>
  <c r="AC59" i="7"/>
  <c r="AC47" i="7"/>
  <c r="AA71" i="7" l="1"/>
  <c r="AA73" i="7" s="1"/>
  <c r="AG44" i="7"/>
  <c r="AG46" i="7" s="1"/>
  <c r="AE59" i="7"/>
  <c r="AE46" i="7"/>
  <c r="AE47" i="7"/>
  <c r="AC71" i="7" l="1"/>
  <c r="AC73" i="7" s="1"/>
  <c r="AG59" i="7"/>
  <c r="AG47" i="7"/>
  <c r="AE71" i="7" l="1"/>
  <c r="AE73" i="7" s="1"/>
  <c r="AG71" i="7" l="1"/>
  <c r="AG73"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6"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<sst xmlns="http://schemas.openxmlformats.org/spreadsheetml/2006/main" count="5142" uniqueCount="2687">
  <si>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</si>
  <si>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</si>
  <si>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</si>
  <si>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</si>
  <si>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</si>
  <si>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</si>
  <si>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</si>
  <si>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</si>
  <si>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</si>
  <si>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</si>
  <si>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</si>
  <si>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</si>
  <si>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</si>
  <si>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</si>
  <si>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</si>
  <si>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</si>
  <si>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</si>
  <si>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</si>
  <si>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</si>
  <si>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</si>
  <si>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</si>
  <si>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</si>
  <si>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</si>
  <si>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</si>
  <si>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</si>
  <si>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</si>
  <si>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</si>
  <si>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</si>
  <si>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</si>
  <si>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</si>
  <si>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</si>
  <si>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</si>
  <si>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</si>
  <si>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</si>
  <si>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</si>
  <si>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</si>
  <si>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</si>
  <si>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</si>
  <si>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</si>
  <si>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</si>
  <si>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</si>
  <si>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</si>
  <si>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</si>
  <si>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</si>
  <si>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</si>
  <si>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</si>
  <si>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</si>
  <si>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</si>
  <si>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</si>
  <si>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</si>
  <si>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</si>
  <si>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</si>
  <si>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</si>
  <si>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</si>
  <si>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</si>
  <si>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</si>
  <si>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</si>
  <si>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</si>
  <si>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</si>
  <si>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</si>
  <si>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</si>
  <si>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</si>
  <si>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</si>
  <si>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</si>
  <si>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</si>
  <si>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</si>
  <si>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</si>
  <si>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</si>
  <si>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</si>
  <si>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</si>
  <si>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</si>
  <si>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</si>
  <si>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</si>
  <si>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</si>
  <si>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</si>
  <si>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</si>
  <si>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</si>
  <si>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</si>
  <si>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</si>
  <si>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</si>
  <si>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</si>
  <si>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</si>
  <si>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</si>
  <si>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</si>
  <si>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</si>
  <si>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</si>
  <si>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</si>
  <si>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</si>
  <si>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</si>
  <si>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</si>
  <si>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</si>
  <si>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</si>
  <si>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</si>
  <si>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</si>
  <si>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</si>
  <si>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</si>
  <si>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</si>
  <si>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</si>
  <si>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</si>
  <si>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</si>
  <si>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</si>
  <si>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</si>
  <si>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</si>
  <si>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</si>
  <si>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</si>
  <si>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</si>
  <si>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</si>
  <si>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</si>
  <si>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</si>
  <si>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</si>
  <si>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</si>
  <si>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</si>
  <si>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</si>
  <si>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</si>
  <si>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</si>
  <si>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</si>
  <si>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</si>
  <si>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</si>
  <si>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</si>
  <si>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</si>
  <si>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</si>
  <si>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</si>
  <si>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</si>
  <si>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</si>
  <si>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</si>
  <si>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</si>
  <si>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</si>
  <si>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</si>
  <si>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</si>
  <si>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</si>
  <si>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</si>
  <si>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</si>
  <si>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</si>
  <si>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</si>
  <si>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</si>
  <si>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</si>
  <si>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</si>
  <si>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</si>
  <si>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</si>
  <si>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</si>
  <si>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</si>
  <si>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</si>
  <si>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</si>
  <si>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</si>
  <si>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</si>
  <si>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</si>
  <si>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</si>
  <si>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</si>
  <si>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</si>
  <si>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</si>
  <si>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</si>
  <si>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</si>
  <si>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</si>
  <si>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</si>
  <si>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</si>
  <si>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</si>
  <si>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</si>
  <si>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</si>
  <si>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</si>
  <si>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</si>
  <si>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</si>
  <si>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</si>
  <si>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</si>
  <si>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</si>
  <si>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</si>
  <si>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</si>
  <si>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</si>
  <si>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</si>
  <si>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</si>
  <si>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</si>
  <si>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</si>
  <si>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</si>
  <si>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</si>
  <si>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</si>
  <si>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</si>
  <si>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</si>
  <si>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</si>
  <si>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</si>
  <si>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</si>
  <si>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</si>
  <si>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</si>
  <si>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</si>
  <si>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</si>
  <si>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</si>
  <si>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</si>
  <si>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</si>
  <si>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</si>
  <si>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</si>
  <si>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</si>
  <si>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</si>
  <si>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</si>
  <si>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</si>
  <si>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</si>
  <si>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</si>
  <si>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</si>
  <si>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</si>
  <si>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</si>
  <si>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</si>
  <si>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</si>
  <si>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</si>
  <si>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</si>
  <si>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</si>
  <si>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</si>
  <si>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</si>
  <si>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</si>
  <si>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</si>
  <si>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</si>
  <si>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</si>
  <si>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</si>
  <si>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</si>
  <si>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</si>
  <si>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</si>
  <si>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</si>
  <si>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</si>
  <si>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</si>
  <si>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</si>
  <si>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</si>
  <si>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</si>
  <si>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</si>
  <si>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</si>
  <si>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</si>
  <si>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</si>
  <si>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</si>
  <si>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</si>
  <si>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</si>
  <si>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</si>
  <si>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</si>
  <si>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</si>
  <si>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</si>
  <si>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</si>
  <si>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</si>
  <si>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</si>
  <si>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</si>
  <si>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</si>
  <si>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</si>
  <si>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</si>
  <si>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</si>
  <si>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</si>
  <si>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</si>
  <si>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</si>
  <si>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</si>
  <si>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</si>
  <si>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</si>
  <si>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</si>
  <si>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</si>
  <si>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</si>
  <si>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</si>
  <si>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</si>
  <si>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</si>
  <si>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</si>
  <si>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</si>
  <si>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</si>
  <si>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</si>
  <si>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</si>
  <si>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</si>
  <si>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</si>
  <si>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</si>
  <si>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</si>
  <si>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</si>
  <si>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</si>
  <si>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</si>
  <si>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</si>
  <si>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</si>
  <si>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</si>
  <si>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</si>
  <si>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</si>
  <si>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</si>
  <si>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</si>
  <si>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</si>
  <si>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</si>
  <si>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</si>
  <si>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</si>
  <si>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</si>
  <si>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</si>
  <si>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</si>
  <si>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</si>
  <si>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</si>
  <si>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</si>
  <si>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</si>
  <si>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</si>
  <si>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</si>
  <si>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</si>
  <si>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</si>
  <si>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</si>
  <si>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</si>
  <si>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</si>
  <si>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</si>
  <si>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</si>
  <si>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</si>
  <si>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</si>
  <si>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</si>
  <si>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</si>
  <si>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</si>
  <si>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</si>
  <si>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</si>
  <si>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</si>
  <si>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</si>
  <si>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</si>
  <si>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</si>
  <si>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</si>
  <si>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</si>
  <si>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</si>
  <si>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</si>
  <si>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</si>
  <si>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</si>
  <si>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</si>
  <si>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</si>
  <si>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</si>
  <si>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</si>
  <si>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</si>
  <si>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</si>
  <si>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</si>
  <si>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</si>
  <si>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</si>
  <si>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</si>
  <si>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</si>
  <si>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</si>
  <si>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</si>
  <si>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</si>
  <si>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</si>
  <si>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</si>
  <si>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</si>
  <si>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</si>
  <si>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</si>
  <si>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</si>
  <si>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</si>
  <si>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</si>
  <si>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</si>
  <si>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</si>
  <si>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</si>
  <si>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</si>
  <si>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</si>
  <si>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</si>
  <si>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</si>
  <si>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</si>
  <si>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</si>
  <si>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</si>
  <si>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</si>
  <si>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</si>
  <si>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</si>
  <si>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</si>
  <si>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</si>
  <si>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</si>
  <si>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</si>
  <si>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</si>
  <si>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</si>
  <si>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</si>
  <si>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</si>
  <si>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</si>
  <si>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</si>
  <si>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</si>
  <si>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</si>
  <si>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</si>
  <si>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</si>
  <si>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</si>
  <si>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</si>
  <si>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</si>
  <si>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</si>
  <si>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</si>
  <si>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</si>
  <si>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</si>
  <si>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</si>
  <si>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</si>
  <si>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</si>
  <si>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</si>
  <si>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</si>
  <si>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</si>
  <si>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</si>
  <si>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</si>
  <si>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</si>
  <si>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</si>
  <si>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</si>
  <si>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</si>
  <si>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</si>
  <si>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</si>
  <si>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</si>
  <si>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</si>
  <si>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</si>
  <si>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</si>
  <si>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</si>
  <si>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</si>
  <si>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</si>
  <si>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</si>
  <si>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</si>
  <si>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</si>
  <si>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</si>
  <si>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</si>
  <si>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</si>
  <si>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</si>
  <si>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</si>
  <si>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</si>
  <si>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</si>
  <si>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</si>
  <si>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</si>
  <si>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</si>
  <si>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</si>
  <si>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</si>
  <si>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</si>
  <si>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</si>
  <si>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</si>
  <si>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</si>
  <si>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</si>
  <si>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</si>
  <si>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</si>
  <si>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</si>
  <si>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</si>
  <si>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</si>
  <si>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</si>
  <si>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</si>
  <si>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</si>
  <si>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</si>
  <si>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</si>
  <si>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</si>
  <si>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</si>
  <si>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</si>
  <si>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</si>
  <si>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</si>
  <si>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</si>
  <si>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</si>
  <si>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</si>
  <si>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</si>
  <si>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</si>
  <si>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</si>
  <si>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</si>
  <si>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</si>
  <si>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</si>
  <si>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</si>
  <si>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</si>
  <si>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</si>
  <si>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</si>
  <si>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</si>
  <si>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</si>
  <si>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</si>
  <si>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</si>
  <si>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</si>
  <si>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</si>
  <si>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</si>
  <si>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</si>
  <si>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</si>
  <si>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</si>
  <si>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</si>
  <si>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</si>
  <si>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</si>
  <si>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</si>
  <si>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</si>
  <si>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</si>
  <si>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</si>
  <si>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</si>
  <si>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</si>
  <si>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</si>
  <si>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</si>
  <si>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</si>
  <si>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</si>
  <si>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</si>
  <si>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</si>
  <si>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</si>
  <si>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</si>
  <si>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</si>
  <si>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</si>
  <si>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</si>
  <si>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</si>
  <si>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</si>
  <si>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</si>
  <si>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</si>
  <si>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</si>
  <si>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</si>
  <si>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</si>
  <si>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</si>
  <si>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</si>
  <si>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</si>
  <si>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</si>
  <si>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</si>
  <si>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</si>
  <si>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</si>
  <si>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</si>
  <si>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</si>
  <si>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</si>
  <si>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</si>
  <si>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</si>
  <si>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</si>
  <si>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</si>
  <si>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</si>
  <si>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</si>
  <si>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</si>
  <si>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</si>
  <si>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</si>
  <si>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</si>
  <si>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</si>
  <si>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</si>
  <si>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</si>
  <si>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</si>
  <si>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</si>
  <si>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</si>
  <si>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</si>
  <si>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</si>
  <si>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</si>
  <si>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</si>
  <si>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</si>
  <si>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</si>
  <si>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</si>
  <si>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</si>
  <si>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</si>
  <si>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</si>
  <si>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</si>
  <si>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</si>
  <si>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</si>
  <si>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</si>
  <si>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</si>
  <si>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</si>
  <si>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</si>
  <si>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</si>
  <si>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</si>
  <si>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</si>
  <si>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</si>
  <si>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</si>
  <si>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</si>
  <si>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</si>
  <si>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</si>
  <si>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</si>
  <si>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</si>
  <si>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</si>
  <si>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</si>
  <si>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</si>
  <si>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</si>
  <si>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</si>
  <si>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</si>
  <si>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</si>
  <si>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</si>
  <si>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</si>
  <si>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</si>
  <si>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</si>
  <si>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</si>
  <si>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</si>
  <si>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</si>
  <si>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</si>
  <si>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</si>
  <si>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</si>
  <si>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</si>
  <si>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</si>
  <si>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</si>
  <si>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</si>
  <si>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</si>
  <si>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</si>
  <si>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</si>
  <si>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</si>
  <si>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</si>
  <si>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</si>
  <si>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</si>
  <si>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</si>
  <si>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</si>
  <si>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</si>
  <si>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</si>
  <si>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</si>
  <si>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</si>
  <si>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</si>
  <si>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</si>
  <si>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</si>
  <si>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</si>
  <si>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</si>
  <si>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</si>
  <si>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</si>
  <si>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</si>
  <si>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</si>
  <si>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</si>
  <si>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</si>
  <si>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</si>
  <si>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</si>
  <si>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</si>
  <si>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</si>
  <si>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</si>
  <si>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</si>
  <si>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</si>
  <si>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</si>
  <si>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</si>
  <si>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</si>
  <si>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</si>
  <si>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</si>
  <si>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</si>
  <si>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</si>
  <si>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</si>
  <si>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</si>
  <si>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</si>
  <si>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</si>
  <si>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</si>
  <si>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</si>
  <si>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</si>
  <si>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</si>
  <si>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</si>
  <si>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</si>
  <si>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</si>
  <si>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</si>
  <si>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</si>
  <si>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</si>
  <si>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</si>
  <si>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</si>
  <si>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</si>
  <si>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</si>
  <si>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</si>
  <si>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</si>
  <si>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</si>
  <si>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</si>
  <si>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</si>
  <si>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</si>
  <si>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</si>
  <si>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</si>
  <si>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</si>
  <si>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</si>
  <si>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</si>
  <si>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</si>
  <si>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</si>
  <si>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</si>
  <si>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</si>
  <si>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</si>
  <si>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</si>
  <si>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</si>
  <si>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</si>
  <si>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</si>
  <si>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</si>
  <si>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</si>
  <si>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</si>
  <si>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</si>
  <si>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</si>
  <si>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</si>
  <si>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</si>
  <si>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</si>
  <si>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</si>
  <si>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</si>
  <si>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</si>
  <si>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</si>
  <si>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</si>
  <si>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</si>
  <si>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</si>
  <si>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</si>
  <si>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</si>
  <si>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</si>
  <si>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</si>
  <si>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</si>
  <si>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</si>
  <si>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</si>
  <si>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</si>
  <si>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</si>
  <si>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</si>
  <si>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</si>
  <si>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</si>
  <si>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</si>
  <si>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</si>
  <si>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</si>
  <si>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</si>
  <si>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</si>
  <si>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</si>
  <si>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</si>
  <si>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</si>
  <si>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</si>
  <si>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</si>
  <si>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</si>
  <si>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</si>
  <si>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</si>
  <si>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</si>
  <si>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</si>
  <si>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</si>
  <si>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</si>
  <si>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</si>
  <si>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</si>
  <si>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</si>
  <si>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</si>
  <si>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</si>
  <si>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</si>
  <si>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</si>
  <si>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</si>
  <si>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</si>
  <si>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</si>
  <si>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</si>
  <si>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</si>
  <si>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</si>
  <si>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</si>
  <si>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</si>
  <si>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</si>
  <si>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</si>
  <si>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</si>
  <si>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</si>
  <si>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</si>
  <si>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</si>
  <si>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</si>
  <si>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</si>
  <si>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</si>
  <si>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</si>
  <si>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</si>
  <si>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</si>
  <si>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</si>
  <si>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</si>
  <si>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</si>
  <si>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</si>
  <si>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</si>
  <si>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</si>
  <si>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</si>
  <si>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</si>
  <si>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</si>
  <si>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</si>
  <si>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</si>
  <si>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</si>
  <si>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</si>
  <si>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</si>
  <si>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</si>
  <si>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</si>
  <si>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</si>
  <si>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</si>
  <si>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</si>
  <si>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</si>
  <si>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</si>
  <si>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</si>
  <si>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</si>
  <si>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</si>
  <si>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</si>
  <si>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</si>
  <si>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</si>
  <si>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</si>
  <si>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</si>
  <si>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</si>
  <si>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</si>
  <si>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</si>
  <si>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</si>
  <si>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</si>
  <si>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</si>
  <si>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</si>
  <si>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</si>
  <si>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</si>
  <si>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</si>
  <si>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</si>
  <si>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</si>
  <si>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</si>
  <si>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</si>
  <si>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</si>
  <si>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</si>
  <si>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</si>
  <si>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</si>
  <si>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</si>
  <si>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</si>
  <si>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</si>
  <si>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</si>
  <si>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</si>
  <si>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</si>
  <si>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</si>
  <si>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</si>
  <si>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</si>
  <si>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</si>
  <si>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</si>
  <si>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</si>
  <si>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</si>
  <si>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</si>
  <si>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</si>
  <si>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</si>
  <si>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</si>
  <si>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</si>
  <si>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</si>
  <si>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</si>
  <si>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</si>
  <si>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</si>
  <si>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</si>
  <si>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</si>
  <si>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</si>
  <si>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</si>
  <si>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</si>
  <si>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</si>
  <si>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</si>
  <si>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</si>
  <si>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</si>
  <si>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</si>
  <si>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</si>
  <si>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</si>
  <si>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</si>
  <si>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</si>
  <si>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</si>
  <si>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</si>
  <si>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</si>
  <si>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</si>
  <si>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</si>
  <si>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</si>
  <si>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</si>
  <si>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</si>
  <si>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</si>
  <si>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</si>
  <si>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</si>
  <si>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</si>
  <si>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</si>
  <si>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</si>
  <si>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</si>
  <si>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</si>
  <si>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</si>
  <si>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</si>
  <si>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</si>
  <si>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</si>
  <si>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</si>
  <si>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</si>
  <si>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</si>
  <si>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</si>
  <si>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</si>
  <si>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</si>
  <si>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</si>
  <si>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</si>
  <si>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</si>
  <si>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</si>
  <si>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</si>
  <si>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</si>
  <si>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</si>
  <si>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</si>
  <si>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</si>
  <si>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</si>
  <si>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</si>
  <si>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</si>
  <si>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</si>
  <si>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</si>
  <si>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</si>
  <si>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</si>
  <si>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</si>
  <si>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</si>
  <si>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</si>
  <si>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</si>
  <si>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</si>
  <si>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</si>
  <si>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</si>
  <si>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</si>
  <si>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</si>
  <si>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</si>
  <si>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</si>
  <si>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</si>
  <si>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</si>
  <si>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</si>
  <si>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</si>
  <si>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</si>
  <si>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</si>
  <si>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</si>
  <si>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</si>
  <si>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</si>
  <si>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</si>
  <si>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</si>
  <si>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</si>
  <si>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</si>
  <si>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</si>
  <si>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</si>
  <si>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</si>
  <si>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</si>
  <si>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</si>
  <si>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</si>
  <si>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</si>
  <si>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</si>
  <si>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</si>
  <si>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</si>
  <si>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</si>
  <si>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</si>
  <si>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</si>
  <si>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</si>
  <si>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</si>
  <si>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</si>
  <si>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</si>
  <si>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</si>
  <si>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</si>
  <si>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</si>
  <si>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</si>
  <si>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</si>
  <si>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</si>
  <si>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</si>
  <si>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</si>
  <si>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</si>
  <si>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</si>
  <si>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</si>
  <si>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</si>
  <si>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</si>
  <si>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</si>
  <si>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</si>
  <si>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</si>
  <si>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</si>
  <si>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</si>
  <si>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</si>
  <si>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</si>
  <si>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</si>
  <si>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</si>
  <si>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</si>
  <si>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</si>
  <si>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</si>
  <si>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</si>
  <si>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</si>
  <si>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</si>
  <si>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</si>
  <si>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</si>
  <si>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</si>
  <si>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</si>
  <si>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</si>
  <si>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</si>
  <si>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</si>
  <si>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</si>
  <si>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</si>
  <si>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</si>
  <si>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</si>
  <si>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</si>
  <si>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</si>
  <si>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</si>
  <si>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</si>
  <si>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</si>
  <si>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</si>
  <si>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</si>
  <si>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</si>
  <si>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</si>
  <si>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</si>
  <si>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</si>
  <si>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</si>
  <si>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</si>
  <si>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</si>
  <si>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</si>
  <si>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</si>
  <si>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</si>
  <si>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</si>
  <si>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</si>
  <si>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</si>
  <si>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</si>
  <si>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</si>
  <si>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</si>
  <si>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</si>
  <si>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</si>
  <si>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</si>
  <si>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</si>
  <si>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</si>
  <si>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</si>
  <si>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</si>
  <si>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</si>
  <si>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</si>
  <si>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</si>
  <si>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</si>
  <si>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</si>
  <si>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</si>
  <si>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</si>
  <si>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</si>
  <si>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</si>
  <si>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</si>
  <si>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</si>
  <si>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</si>
  <si>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</si>
  <si>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</si>
  <si>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</si>
  <si>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</si>
  <si>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</si>
  <si>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</si>
  <si>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</si>
  <si>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</si>
  <si>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</si>
  <si>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</si>
  <si>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</si>
  <si>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</si>
  <si>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</si>
  <si>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</si>
  <si>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</si>
  <si>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</si>
  <si>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</si>
  <si>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</si>
  <si>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</si>
  <si>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</si>
  <si>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</si>
  <si>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</si>
  <si>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</si>
  <si>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</si>
  <si>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</si>
  <si>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</si>
  <si>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</si>
  <si>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</si>
  <si>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</si>
  <si>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</si>
  <si>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</si>
  <si>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</si>
  <si>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</si>
  <si>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</si>
  <si>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</si>
  <si>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</si>
  <si>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</si>
  <si>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</si>
  <si>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</si>
  <si>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</si>
  <si>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</si>
  <si>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</si>
  <si>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</si>
  <si>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</si>
  <si>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</si>
  <si>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</si>
  <si>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</si>
  <si>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</si>
  <si>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</si>
  <si>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</si>
  <si>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</si>
  <si>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</si>
  <si>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</si>
  <si>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</si>
  <si>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</si>
  <si>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</si>
  <si>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</si>
  <si>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</si>
  <si>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</si>
  <si>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</si>
  <si>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</si>
  <si>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</si>
  <si>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</si>
  <si>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</si>
  <si>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</si>
  <si>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</si>
  <si>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</si>
  <si>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</si>
  <si>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</si>
  <si>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</si>
  <si>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</si>
  <si>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</si>
  <si>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</si>
  <si>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</si>
  <si>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</si>
  <si>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</si>
  <si>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</si>
  <si>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</si>
  <si>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</si>
  <si>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</si>
  <si>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</si>
  <si>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</si>
  <si>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</si>
  <si>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</si>
  <si>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</si>
  <si>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</si>
  <si>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</si>
  <si>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</si>
  <si>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</si>
  <si>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</si>
  <si>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</si>
  <si>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</si>
  <si>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</si>
  <si>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</si>
  <si>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</si>
  <si>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</si>
  <si>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</si>
  <si>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</si>
  <si>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</si>
  <si>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</si>
  <si>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</si>
  <si>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</si>
  <si>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</si>
  <si>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</si>
  <si>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</si>
  <si>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</si>
  <si>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</si>
  <si>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</si>
  <si>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</si>
  <si>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</si>
  <si>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</si>
  <si>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</si>
  <si>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</si>
  <si>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</si>
  <si>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</si>
  <si>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</si>
  <si>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</si>
  <si>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</si>
  <si>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</si>
  <si>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</si>
  <si>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</si>
  <si>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</si>
  <si>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</si>
  <si>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</si>
  <si>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</si>
  <si>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</si>
  <si>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</si>
  <si>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</si>
  <si>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</si>
  <si>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</si>
  <si>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</si>
  <si>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</si>
  <si>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</si>
  <si>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</si>
  <si>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</si>
  <si>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</si>
  <si>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</si>
  <si>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</si>
  <si>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</si>
  <si>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</si>
  <si>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</si>
  <si>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</si>
  <si>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</si>
  <si>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</si>
  <si>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</si>
  <si>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</si>
  <si>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</si>
  <si>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</si>
  <si>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</si>
  <si>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</si>
  <si>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</si>
  <si>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</si>
  <si>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</si>
  <si>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</si>
  <si>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</si>
  <si>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</si>
  <si>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</si>
  <si>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</si>
  <si>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</si>
  <si>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</si>
  <si>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</si>
  <si>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</si>
  <si>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</si>
  <si>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</si>
  <si>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</si>
  <si>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</si>
  <si>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</si>
  <si>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</si>
  <si>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</si>
  <si>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</si>
  <si>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</si>
  <si>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</si>
  <si>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</si>
  <si>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</si>
  <si>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</si>
  <si>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</si>
  <si>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</si>
  <si>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</si>
  <si>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</si>
  <si>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</si>
  <si>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</si>
  <si>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</si>
  <si>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</si>
  <si>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</si>
  <si>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</si>
  <si>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</si>
  <si>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</si>
  <si>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</si>
  <si>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</si>
  <si>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</si>
  <si>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</si>
  <si>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</si>
  <si>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</si>
  <si>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</si>
  <si>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</si>
  <si>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</si>
  <si>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</si>
  <si>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</si>
  <si>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</si>
  <si>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</si>
  <si>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</si>
  <si>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</si>
  <si>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</si>
  <si>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</si>
  <si>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</si>
  <si>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</si>
  <si>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</si>
  <si>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</si>
  <si>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</si>
  <si>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</si>
  <si>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</si>
  <si>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</si>
  <si>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</si>
  <si>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</si>
  <si>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</si>
  <si>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</si>
  <si>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</si>
  <si>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</si>
  <si>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</si>
  <si>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</si>
  <si>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</si>
  <si>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</si>
  <si>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</si>
  <si>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</si>
  <si>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</si>
  <si>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</si>
  <si>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</si>
  <si>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</si>
  <si>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</si>
  <si>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</si>
  <si>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</si>
  <si>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</si>
  <si>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</si>
  <si>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</si>
  <si>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</si>
  <si>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</si>
  <si>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</si>
  <si>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</si>
  <si>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</si>
  <si>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</si>
  <si>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</si>
  <si>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</si>
  <si>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</si>
  <si>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</si>
  <si>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</si>
  <si>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</si>
  <si>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</si>
  <si>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</si>
  <si>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</si>
  <si>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</si>
  <si>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</si>
  <si>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</si>
  <si>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</si>
  <si>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</si>
  <si>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</si>
  <si>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</si>
  <si>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</si>
  <si>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</si>
  <si>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</si>
  <si>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</si>
  <si>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</si>
  <si>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</si>
  <si>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</si>
  <si>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</si>
  <si>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</si>
  <si>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</si>
  <si>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</si>
  <si>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</si>
  <si>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</si>
  <si>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</si>
  <si>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</si>
  <si>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</si>
  <si>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</si>
  <si>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</si>
  <si>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</si>
  <si>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</si>
  <si>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</si>
  <si>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</si>
  <si>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</si>
  <si>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</si>
  <si>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</si>
  <si>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</si>
  <si>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</si>
  <si>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</si>
  <si>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</si>
  <si>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</si>
  <si>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</si>
  <si>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</si>
  <si>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</si>
  <si>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</si>
  <si>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</si>
  <si>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</si>
  <si>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</si>
  <si>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</si>
  <si>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</si>
  <si>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</si>
  <si>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</si>
  <si>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</si>
  <si>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</si>
  <si>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</si>
  <si>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</si>
  <si>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</si>
  <si>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</si>
  <si>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</si>
  <si>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</si>
  <si>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</si>
  <si>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</si>
  <si>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</si>
  <si>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</si>
  <si>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</si>
  <si>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</si>
  <si>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</si>
  <si>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</si>
  <si>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</si>
  <si>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</si>
  <si>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</si>
  <si>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</si>
  <si>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</si>
  <si>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</si>
  <si>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</si>
  <si>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</si>
  <si>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</si>
  <si>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</si>
  <si>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</si>
  <si>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</si>
  <si>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</si>
  <si>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</si>
  <si>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</si>
  <si>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</si>
  <si>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</si>
  <si>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</si>
  <si>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</si>
  <si>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</si>
  <si>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</si>
  <si>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</si>
  <si>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</si>
  <si>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</si>
  <si>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</si>
  <si>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</si>
  <si>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</si>
  <si>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</si>
  <si>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</si>
  <si>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</si>
  <si>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</si>
  <si>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</si>
  <si>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</si>
  <si>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</si>
  <si>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</si>
  <si>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</si>
  <si>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</si>
  <si>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</si>
  <si>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</si>
  <si>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</si>
  <si>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</si>
  <si>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</si>
  <si>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</si>
  <si>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</si>
  <si>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</si>
  <si>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</si>
  <si>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</si>
  <si>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</si>
  <si>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</si>
  <si>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</si>
  <si>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</si>
  <si>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</si>
  <si>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</si>
  <si>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</si>
  <si>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</si>
  <si>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</si>
  <si>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</si>
  <si>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</si>
  <si>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</si>
  <si>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</si>
  <si>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</si>
  <si>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</si>
  <si>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</si>
  <si>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</si>
  <si>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</si>
  <si>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</si>
  <si>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</si>
  <si>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</si>
  <si>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</si>
  <si>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</si>
  <si>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</si>
  <si>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</si>
  <si>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</si>
  <si>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</si>
  <si>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</si>
  <si>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</si>
  <si>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</si>
  <si>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</si>
  <si>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</si>
  <si>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</si>
  <si>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</si>
  <si>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</si>
  <si>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</si>
  <si>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</si>
  <si>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</si>
  <si>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</si>
  <si>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</si>
  <si>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</si>
  <si>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</si>
  <si>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</si>
  <si>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</si>
  <si>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</si>
  <si>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</si>
  <si>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</si>
  <si>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</si>
  <si>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</si>
  <si>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</si>
  <si>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</si>
  <si>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</si>
  <si>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</si>
  <si>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</si>
  <si>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</si>
  <si>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</si>
  <si>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</si>
  <si>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</si>
  <si>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</si>
  <si>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</si>
  <si>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</si>
  <si>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</si>
  <si>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</si>
  <si>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</si>
  <si>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</si>
  <si>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</si>
  <si>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</si>
  <si>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</si>
  <si>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</si>
  <si>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</si>
  <si>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</si>
  <si>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</si>
  <si>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</si>
  <si>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</si>
  <si>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</si>
  <si>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</si>
  <si>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</si>
  <si>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</si>
  <si>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</si>
  <si>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</si>
  <si>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</si>
  <si>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</si>
  <si>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</si>
  <si>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</si>
  <si>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</si>
  <si>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</si>
  <si>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</si>
  <si>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</si>
  <si>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</si>
  <si>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</si>
  <si>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</si>
  <si>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</si>
  <si>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</si>
  <si>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</si>
  <si>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</si>
  <si>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</si>
  <si>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</si>
  <si>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</si>
  <si>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</si>
  <si>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</si>
  <si>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</si>
  <si>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</si>
  <si>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</si>
  <si>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</si>
  <si>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</si>
  <si>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</si>
  <si>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</si>
  <si>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</si>
  <si>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</si>
  <si>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</si>
  <si>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</si>
  <si>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</si>
  <si>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</si>
  <si>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</si>
  <si>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</si>
  <si>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</si>
  <si>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</si>
  <si>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</si>
  <si>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</si>
  <si>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</si>
  <si>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</si>
  <si>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</si>
  <si>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</si>
  <si>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</si>
  <si>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</si>
  <si>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</si>
  <si>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</si>
  <si>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</si>
  <si>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</si>
  <si>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</si>
  <si>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</si>
  <si>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</si>
  <si>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</si>
  <si>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</si>
  <si>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</si>
  <si>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</si>
  <si>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</si>
  <si>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</si>
  <si>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</si>
  <si>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</si>
  <si>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</si>
  <si>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</si>
  <si>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</si>
  <si>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</si>
  <si>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</si>
  <si>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</si>
  <si>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</si>
  <si>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</si>
  <si>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</si>
  <si>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</si>
  <si>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</si>
  <si>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</si>
  <si>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</si>
  <si>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</si>
  <si>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</si>
  <si>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</si>
  <si>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</si>
  <si>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</si>
  <si>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</si>
  <si>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</si>
  <si>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</si>
  <si>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</si>
  <si>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</si>
  <si>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</si>
  <si>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</si>
  <si>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</si>
  <si>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</si>
  <si>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</si>
  <si>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</si>
  <si>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</si>
  <si>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</si>
  <si>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</si>
  <si>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</si>
  <si>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</si>
  <si>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</si>
  <si>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</si>
  <si>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</si>
  <si>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</si>
  <si>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</si>
  <si>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</si>
  <si>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</si>
  <si>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</si>
  <si>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</si>
  <si>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</si>
  <si>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</si>
  <si>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</si>
  <si>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</si>
  <si>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</si>
  <si>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</si>
  <si>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</si>
  <si>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</si>
  <si>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</si>
  <si>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</si>
  <si>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</si>
  <si>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</si>
  <si>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</si>
  <si>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</si>
  <si>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</si>
  <si>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</si>
  <si>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</si>
  <si>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</si>
  <si>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</si>
  <si>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</si>
  <si>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</si>
  <si>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</si>
  <si>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</si>
  <si>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</si>
  <si>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</si>
  <si>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</si>
  <si>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</si>
  <si>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</si>
  <si>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</si>
  <si>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</si>
  <si>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</si>
  <si>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</si>
  <si>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</si>
  <si>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</si>
  <si>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</si>
  <si>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</si>
  <si>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</si>
  <si>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</si>
  <si>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</si>
  <si>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</si>
  <si>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</si>
  <si>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</si>
  <si>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</si>
  <si>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</si>
  <si>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</si>
  <si>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</si>
  <si>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</si>
  <si>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</si>
  <si>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</si>
  <si>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</si>
  <si>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</si>
  <si>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</si>
  <si>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</si>
  <si>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</si>
  <si>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</si>
  <si>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</si>
  <si>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</si>
  <si>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</si>
  <si>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</si>
  <si>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</si>
  <si>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</si>
  <si>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</si>
  <si>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</si>
  <si>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</si>
  <si>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</si>
  <si>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</si>
  <si>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</si>
  <si>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</si>
  <si>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</si>
  <si>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</si>
  <si>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</si>
  <si>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</si>
  <si>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</si>
  <si>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</si>
  <si>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</si>
  <si>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</si>
  <si>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</si>
  <si>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</si>
  <si>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</si>
  <si>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</si>
  <si>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</si>
  <si>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</si>
  <si>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</si>
  <si>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</si>
  <si>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</si>
  <si>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</si>
  <si>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</si>
  <si>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</si>
  <si>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</si>
  <si>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</si>
  <si>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</si>
  <si>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</si>
  <si>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</si>
  <si>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</si>
  <si>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</si>
  <si>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</si>
  <si>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</si>
  <si>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</si>
  <si>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</si>
  <si>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</si>
  <si>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</si>
  <si>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</si>
  <si>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</si>
  <si>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</si>
  <si>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</si>
  <si>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</si>
  <si>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</si>
  <si>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</si>
  <si>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</si>
  <si>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</si>
  <si>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</si>
  <si>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</si>
  <si>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</si>
  <si>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</si>
  <si>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</si>
  <si>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</si>
  <si>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</si>
  <si>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</si>
  <si>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</si>
  <si>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</si>
  <si>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</si>
  <si>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</si>
  <si>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</si>
  <si>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</si>
  <si>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</si>
  <si>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</si>
  <si>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</si>
  <si>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</si>
  <si>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</si>
  <si>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</si>
  <si>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</si>
  <si>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</si>
  <si>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</si>
  <si>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</si>
  <si>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</si>
  <si>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</si>
  <si>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</si>
  <si>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</si>
  <si>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</si>
  <si>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</si>
  <si>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</si>
  <si>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</si>
  <si>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</si>
  <si>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</si>
  <si>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</si>
  <si>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</si>
  <si>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</si>
  <si>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</si>
  <si>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</si>
  <si>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</si>
  <si>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</si>
  <si>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</si>
  <si>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</si>
  <si>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</si>
  <si>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</si>
  <si>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</si>
  <si>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</si>
  <si>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</si>
  <si>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</si>
  <si>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</si>
  <si>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</si>
  <si>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</si>
  <si>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</si>
  <si>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</si>
  <si>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</si>
  <si>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</si>
  <si>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</si>
  <si>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</si>
  <si>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</si>
  <si>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</si>
  <si>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</si>
  <si>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</si>
  <si>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</si>
  <si>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</si>
  <si>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</si>
  <si>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</si>
  <si>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</si>
  <si>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</si>
  <si>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</si>
  <si>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</si>
  <si>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</si>
  <si>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</si>
  <si>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</si>
  <si>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</si>
  <si>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</si>
  <si>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</si>
  <si>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</si>
  <si>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</si>
  <si>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</si>
  <si>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</si>
  <si>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</si>
  <si>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</si>
  <si>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</si>
  <si>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</si>
  <si>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</si>
  <si>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</si>
  <si>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</si>
  <si>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</si>
  <si>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</si>
  <si>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</si>
  <si>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</si>
  <si>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</si>
  <si>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</si>
  <si>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</si>
  <si>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</si>
  <si>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</si>
  <si>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</si>
  <si>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</si>
  <si>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</si>
  <si>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</si>
  <si>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</si>
  <si>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</si>
  <si>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</si>
  <si>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</si>
  <si>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</si>
  <si>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</si>
  <si>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</si>
  <si>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</si>
  <si>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</si>
  <si>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</si>
  <si>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</si>
  <si>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</si>
  <si>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</si>
  <si>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</si>
  <si>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</si>
  <si>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</si>
  <si>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</si>
  <si>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</si>
  <si>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</si>
  <si>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</si>
  <si>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</si>
  <si>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</si>
  <si>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</si>
  <si>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</si>
  <si>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</si>
  <si>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</si>
  <si>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</si>
  <si>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</si>
  <si>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</si>
  <si>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</si>
  <si>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</si>
  <si>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</si>
  <si>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</si>
  <si>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</si>
  <si>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</si>
  <si>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</si>
  <si>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</si>
  <si>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</si>
  <si>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</si>
  <si>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</si>
  <si>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</si>
  <si>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</si>
  <si>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</si>
  <si>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</si>
  <si>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</si>
  <si>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</si>
  <si>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</si>
  <si>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</si>
  <si>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</si>
  <si>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</si>
  <si>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</si>
  <si>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</si>
  <si>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</si>
  <si>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</si>
  <si>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</si>
  <si>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</si>
  <si>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</si>
  <si>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</si>
  <si>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</si>
  <si>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</si>
  <si>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</si>
  <si>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</si>
  <si>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</si>
  <si>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</si>
  <si>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</si>
  <si>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</si>
  <si>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</si>
  <si>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</si>
  <si>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</si>
  <si>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</si>
  <si>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</si>
  <si>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</si>
  <si>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</si>
  <si>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</si>
  <si>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</si>
  <si>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</si>
  <si>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</si>
  <si>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</si>
  <si>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</si>
  <si>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</si>
  <si>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</si>
  <si>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</si>
  <si>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</si>
  <si>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</si>
  <si>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</si>
  <si>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</si>
  <si>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</si>
  <si>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</si>
  <si>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</si>
  <si>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</si>
  <si>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</si>
  <si>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</si>
  <si>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</si>
  <si>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</si>
  <si>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</si>
  <si>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</si>
  <si>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</si>
  <si>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</si>
  <si>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</si>
  <si>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</si>
  <si>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</si>
  <si>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</si>
  <si>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</si>
  <si>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</si>
  <si>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</si>
  <si>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</si>
  <si>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</si>
  <si>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</si>
  <si>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</si>
  <si>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</si>
  <si>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</si>
  <si>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</si>
  <si>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</si>
  <si>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</si>
  <si>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</si>
  <si>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</si>
  <si>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</si>
  <si>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</si>
  <si>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</si>
  <si>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</si>
  <si>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</si>
  <si>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</si>
  <si>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</si>
  <si>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</si>
  <si>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</si>
  <si>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</si>
  <si>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</si>
  <si>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</si>
  <si>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</si>
  <si>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</si>
  <si>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</si>
  <si>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</si>
  <si>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</si>
  <si>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</si>
  <si>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</si>
  <si>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</si>
  <si>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</si>
  <si>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</si>
  <si>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</si>
  <si>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</si>
  <si>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</si>
  <si>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</si>
  <si>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</si>
  <si>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</si>
  <si>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</si>
  <si>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</si>
  <si>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</si>
  <si>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</si>
  <si>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</si>
  <si>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</si>
  <si>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</si>
  <si>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</si>
  <si>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</si>
  <si>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</si>
  <si>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</si>
  <si>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</si>
  <si>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</si>
  <si>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</si>
  <si>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</si>
  <si>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</si>
  <si>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</si>
  <si>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</si>
  <si>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</si>
  <si>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</si>
  <si>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</si>
  <si>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</si>
  <si>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</si>
  <si>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</si>
  <si>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</si>
  <si>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</si>
  <si>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</si>
  <si>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</si>
  <si>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</si>
  <si>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</si>
  <si>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</si>
  <si>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</si>
  <si>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</si>
  <si>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</si>
  <si>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</si>
  <si>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</si>
  <si>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</si>
  <si>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</si>
  <si>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</si>
  <si>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</si>
  <si>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</si>
  <si>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</si>
  <si>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</si>
  <si>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</si>
  <si>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</si>
  <si>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</si>
  <si>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</si>
  <si>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</si>
  <si>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</si>
  <si>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</si>
  <si>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</si>
  <si>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</si>
  <si>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</si>
  <si>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</si>
  <si>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</si>
  <si>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</si>
  <si>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</si>
  <si>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</si>
  <si>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</si>
  <si>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</si>
  <si>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</si>
  <si>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</si>
  <si>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</si>
  <si>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</si>
  <si>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</si>
  <si>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</si>
  <si>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</si>
  <si>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</si>
  <si>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</si>
  <si>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</si>
  <si>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</si>
  <si>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</si>
  <si>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</si>
  <si>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</si>
  <si>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</si>
  <si>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</si>
  <si>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</si>
  <si>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</si>
  <si>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</si>
  <si>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</si>
  <si>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</si>
  <si>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</si>
  <si>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</si>
  <si>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</si>
  <si>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</si>
  <si>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</si>
  <si>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</si>
  <si>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</si>
  <si>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</si>
  <si>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</si>
  <si>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</si>
  <si>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</si>
  <si>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</si>
  <si>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</si>
  <si>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</si>
  <si>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</si>
  <si>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</si>
  <si>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</si>
  <si>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</si>
  <si>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</si>
  <si>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</si>
  <si>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</si>
  <si>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</si>
  <si>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</si>
  <si>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</si>
  <si>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</si>
  <si>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</si>
  <si>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</si>
  <si>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</si>
  <si>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</si>
  <si>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</si>
  <si>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</si>
  <si>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</si>
  <si>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</si>
  <si>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</si>
  <si>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</si>
  <si>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</si>
  <si>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</si>
  <si>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</si>
  <si>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</si>
  <si>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</si>
  <si>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</si>
  <si>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</si>
  <si>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</si>
  <si>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</si>
  <si>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</si>
  <si>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</si>
  <si>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</si>
  <si>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</si>
  <si>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</si>
  <si>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</si>
  <si>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</si>
  <si>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</si>
  <si>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</si>
  <si>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</si>
  <si>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</si>
  <si>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</si>
  <si>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</si>
  <si>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</si>
  <si>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</si>
  <si>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</si>
  <si>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</si>
  <si>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</si>
  <si>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</si>
  <si>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</si>
  <si>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</si>
  <si>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</si>
  <si>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</si>
  <si>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</si>
  <si>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</si>
  <si>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</si>
  <si>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</si>
  <si>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</si>
  <si>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</si>
  <si>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</si>
  <si>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</si>
  <si>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</si>
  <si>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</si>
  <si>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</si>
  <si>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</si>
  <si>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</si>
  <si>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</si>
  <si>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</si>
  <si>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</si>
  <si>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</si>
  <si>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</si>
  <si>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</si>
  <si>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</si>
  <si>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</si>
  <si>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</si>
  <si>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</si>
  <si>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</si>
  <si>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</si>
  <si>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</si>
  <si>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</si>
  <si>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</si>
  <si>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</si>
  <si>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</si>
  <si>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</si>
  <si>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</si>
  <si>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</si>
  <si>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</si>
  <si>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</si>
  <si>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</si>
  <si>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</si>
  <si>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</si>
  <si>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</si>
  <si>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</si>
  <si>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</si>
  <si>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</si>
  <si>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</si>
  <si>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</si>
  <si>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</si>
  <si>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</si>
  <si>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</si>
  <si>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</si>
  <si>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</si>
  <si>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</si>
  <si>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</si>
  <si>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</si>
  <si>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</si>
  <si>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</si>
  <si>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</si>
  <si>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</si>
  <si>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</si>
  <si>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</si>
  <si>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</si>
  <si>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</si>
  <si>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</si>
  <si>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</si>
  <si>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</si>
  <si>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</si>
  <si>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</si>
  <si>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</si>
  <si>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</si>
  <si>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</si>
  <si>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</si>
  <si>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</si>
  <si>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</si>
  <si>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</si>
  <si>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</si>
  <si>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</si>
  <si>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</si>
  <si>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</si>
  <si>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</si>
  <si>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</si>
  <si>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</si>
  <si>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</si>
  <si>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</si>
  <si>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</si>
  <si>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</si>
  <si>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</si>
  <si>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</si>
  <si>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</si>
  <si>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</si>
  <si>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</si>
  <si>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</si>
  <si>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</si>
  <si>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</si>
  <si>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</si>
  <si>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</si>
  <si>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</si>
  <si>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</si>
  <si>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</si>
  <si>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</si>
  <si>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</si>
  <si>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</si>
  <si>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</si>
  <si>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</si>
  <si>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</si>
  <si>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</si>
  <si>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</si>
  <si>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</si>
  <si>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</si>
  <si>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</si>
  <si>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</si>
  <si>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</si>
  <si>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</si>
  <si>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</si>
  <si>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</si>
  <si>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</si>
  <si>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</si>
  <si>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</si>
  <si>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</si>
  <si>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</si>
  <si>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</si>
  <si>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</si>
  <si>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</si>
  <si>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</si>
  <si>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</si>
  <si>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</si>
  <si>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</si>
  <si>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</si>
  <si>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</si>
  <si>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</si>
  <si>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</si>
  <si>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</si>
  <si>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</si>
  <si>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</si>
  <si>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</si>
  <si>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</si>
  <si>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</si>
  <si>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</si>
  <si>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</si>
  <si>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</si>
  <si>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</si>
  <si>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</si>
  <si>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</si>
  <si>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</si>
  <si>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</si>
  <si>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</si>
  <si>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</si>
  <si>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</si>
  <si>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</si>
  <si>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</si>
  <si>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</si>
  <si>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</si>
  <si>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</si>
  <si>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</si>
  <si>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</si>
  <si>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</si>
  <si>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</si>
  <si>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</si>
  <si>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</si>
  <si>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</si>
  <si>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</si>
  <si>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</si>
  <si>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</si>
  <si>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</si>
  <si>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</si>
  <si>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</si>
  <si>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</si>
  <si>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</si>
  <si>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</si>
  <si>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</si>
  <si>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</si>
  <si>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</si>
  <si>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</si>
  <si>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</si>
  <si>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</si>
  <si>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</si>
  <si>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</si>
  <si>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</si>
  <si>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</si>
  <si>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</si>
  <si>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</si>
  <si>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</si>
  <si>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</si>
  <si>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</si>
  <si>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</si>
  <si>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</si>
  <si>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</si>
  <si>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</si>
  <si>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</si>
  <si>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</si>
  <si>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</si>
  <si>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</si>
  <si>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</si>
  <si>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</si>
  <si>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</si>
  <si>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</si>
  <si>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</si>
  <si>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</si>
  <si>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</si>
  <si>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</si>
  <si>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</si>
  <si>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</si>
  <si>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</si>
  <si>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</si>
  <si>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</si>
  <si>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</si>
  <si>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</si>
  <si>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</si>
  <si>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</si>
  <si>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</si>
  <si>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</si>
  <si>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</si>
  <si>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</si>
  <si>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</si>
  <si>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</si>
  <si>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</si>
  <si>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</si>
  <si>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</si>
  <si>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</si>
  <si>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</si>
  <si>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</si>
  <si>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</si>
  <si>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</si>
  <si>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</si>
  <si>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</si>
  <si>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</si>
  <si>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</si>
  <si>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</si>
  <si>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</si>
  <si>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</si>
  <si>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</si>
  <si>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</si>
  <si>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</si>
  <si>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</si>
  <si>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</si>
  <si>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</si>
  <si>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</si>
  <si>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</si>
  <si>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</si>
  <si>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</si>
  <si>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</si>
  <si>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</si>
  <si>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</si>
  <si>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</si>
  <si>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</si>
  <si>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</si>
  <si>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</si>
  <si>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</si>
  <si>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</si>
  <si>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</si>
  <si>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</si>
  <si>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</si>
  <si>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</si>
  <si>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</si>
  <si>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</si>
  <si>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</si>
  <si>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</si>
  <si>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</si>
  <si>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</si>
  <si>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</si>
  <si>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</si>
  <si>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</si>
  <si>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</si>
  <si>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</si>
  <si>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</si>
  <si>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</si>
  <si>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</si>
  <si>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</si>
  <si>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</si>
  <si>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</si>
  <si>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</si>
  <si>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</si>
  <si>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</si>
  <si>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</si>
  <si>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</si>
  <si>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</si>
  <si>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</si>
  <si>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</si>
  <si>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</si>
  <si>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</si>
  <si>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</si>
  <si>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</si>
  <si>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</si>
  <si>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</si>
  <si>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</si>
  <si>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</si>
  <si>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</si>
  <si>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</si>
  <si>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</si>
  <si>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</si>
  <si>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</si>
  <si>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</si>
  <si>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</si>
  <si>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</si>
  <si>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</si>
  <si>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</si>
  <si>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</si>
  <si>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</si>
  <si>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</si>
  <si>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</si>
  <si>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</si>
  <si>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</si>
  <si>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</si>
  <si>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</si>
  <si>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</si>
  <si>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</si>
  <si>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</si>
  <si>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</si>
  <si>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</si>
  <si>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</si>
  <si>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</si>
  <si>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</si>
  <si>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</si>
  <si>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</si>
  <si>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</si>
  <si>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</si>
  <si>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</si>
  <si>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</si>
  <si>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</si>
  <si>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</si>
  <si>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</si>
  <si>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</si>
  <si>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</si>
  <si>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</si>
  <si>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</si>
  <si>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</si>
  <si>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</si>
  <si>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</si>
  <si>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</si>
  <si>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</si>
  <si>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</si>
  <si>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</si>
  <si>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</si>
  <si>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</si>
  <si>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</si>
  <si>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</si>
  <si>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</si>
  <si>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</si>
  <si>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</si>
  <si>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</si>
  <si>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</si>
  <si>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</si>
  <si>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</si>
  <si>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</si>
  <si>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</si>
  <si>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</si>
  <si>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</si>
  <si>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</si>
  <si>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</si>
  <si>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</si>
  <si>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</si>
  <si>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</si>
  <si>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</si>
  <si>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</si>
  <si>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</si>
  <si>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</si>
  <si>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</si>
  <si>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</si>
  <si>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</si>
  <si>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</si>
  <si>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</si>
  <si>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</si>
  <si>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</si>
  <si>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</si>
  <si>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</si>
  <si>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</si>
  <si>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</si>
  <si>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</si>
  <si>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</si>
  <si>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</si>
  <si>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</si>
  <si>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</si>
  <si>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</si>
  <si>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</si>
  <si>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</si>
  <si>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</si>
  <si>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</si>
  <si>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</si>
  <si>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</si>
  <si>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</si>
  <si>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</si>
  <si>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</si>
  <si>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</si>
  <si>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</si>
  <si>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</si>
  <si>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</si>
  <si>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</si>
  <si>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</si>
  <si>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</si>
  <si>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</si>
  <si>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</si>
  <si>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</si>
  <si>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</si>
  <si>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</si>
  <si>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</si>
  <si>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</si>
  <si>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</si>
  <si>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</si>
  <si>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</si>
  <si>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</si>
  <si>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</si>
  <si>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</si>
  <si>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</si>
  <si>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</si>
  <si>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</si>
  <si>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</si>
  <si>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</si>
  <si>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</si>
  <si>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</si>
  <si>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</si>
  <si>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</si>
  <si>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</si>
  <si>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</si>
  <si>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</si>
  <si>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</si>
  <si>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</si>
  <si>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</si>
  <si>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</si>
  <si>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</si>
  <si>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</si>
  <si>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</si>
  <si>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</si>
  <si>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</si>
  <si>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</si>
  <si>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</si>
  <si>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</si>
  <si>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</si>
  <si>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</si>
  <si>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</si>
  <si>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</si>
  <si>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</si>
  <si>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</si>
  <si>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</si>
  <si>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</si>
  <si>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</si>
  <si>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</si>
  <si>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</si>
  <si>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</si>
  <si>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</si>
  <si>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</si>
  <si>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</si>
  <si>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</si>
  <si>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</si>
  <si>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</si>
  <si>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</si>
  <si>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</si>
  <si>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</si>
  <si>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</si>
  <si>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</si>
  <si>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</si>
  <si>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</si>
  <si>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</si>
  <si>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</si>
  <si>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</si>
  <si>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</si>
  <si>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</si>
  <si>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</si>
  <si>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</si>
  <si>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</si>
  <si>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</si>
  <si>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</si>
  <si>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</si>
  <si>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</si>
  <si>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</si>
  <si>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</si>
  <si>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</si>
  <si>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</si>
  <si>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</si>
  <si>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</si>
  <si>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</si>
  <si>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</si>
  <si>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</si>
  <si>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</si>
  <si>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</si>
  <si>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</si>
  <si>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</si>
  <si>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</si>
  <si>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</si>
  <si>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</si>
  <si>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</si>
  <si>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</si>
  <si>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</si>
  <si>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</si>
  <si>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</si>
  <si>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</si>
  <si>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</si>
  <si>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</si>
  <si>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</si>
  <si>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</si>
  <si>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</si>
  <si>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</si>
  <si>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</si>
  <si>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</si>
  <si>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</si>
  <si>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</si>
  <si>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</si>
  <si>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</si>
  <si>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</si>
  <si>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</si>
  <si>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</si>
  <si>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</si>
  <si>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</si>
  <si>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</si>
  <si>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</si>
  <si>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</si>
  <si>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</si>
  <si>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</si>
  <si>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</si>
  <si>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</si>
  <si>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</si>
  <si>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</si>
  <si>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</si>
  <si>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</si>
  <si>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</si>
  <si>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</si>
  <si>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</si>
  <si>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</si>
  <si>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</si>
  <si>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</si>
  <si>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</si>
  <si>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</si>
  <si>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</si>
  <si>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</si>
  <si>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</si>
  <si>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</si>
  <si>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</si>
  <si>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</si>
  <si>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</si>
  <si>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</si>
  <si>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</si>
  <si>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</si>
  <si>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</si>
  <si>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</si>
  <si>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</si>
  <si>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</si>
  <si>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</si>
  <si>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</si>
  <si>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</si>
  <si>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</si>
  <si>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</si>
  <si>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</si>
  <si>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</si>
  <si>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</si>
  <si>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Barry Apartments</t>
  </si>
  <si>
    <t>Timothy Elliot</t>
  </si>
  <si>
    <t>Community Housing Program Manager</t>
  </si>
  <si>
    <t>1200 W. 7th Street, 8th Floor</t>
  </si>
  <si>
    <t>(217) 808-8596</t>
  </si>
  <si>
    <t>(213) 808-8910</t>
  </si>
  <si>
    <t>timothy.elliot@lacity.org</t>
  </si>
  <si>
    <t>CDLAC-TCAC Joint Application (submitting concurrently)</t>
  </si>
  <si>
    <t>2444 Barry Ave.</t>
  </si>
  <si>
    <t>4260-032-034, 035, 036</t>
  </si>
  <si>
    <t>Highest Resource</t>
  </si>
  <si>
    <t>$500M</t>
  </si>
  <si>
    <t>Irvine</t>
  </si>
  <si>
    <t>CA</t>
  </si>
  <si>
    <t>Managing GP</t>
  </si>
  <si>
    <t>AHG Barry, LLC</t>
  </si>
  <si>
    <t>13520 Evening Creek Dr. N Suite 160</t>
  </si>
  <si>
    <t>Administrative GP</t>
  </si>
  <si>
    <t>Cristina Martinez</t>
  </si>
  <si>
    <t>(858) 386-5170</t>
  </si>
  <si>
    <t>(858) 679-9076</t>
  </si>
  <si>
    <t>Cristina@affirmedhousing.com</t>
  </si>
  <si>
    <t xml:space="preserve">Affirmed Housing Group, Inc. </t>
  </si>
  <si>
    <t>Affirmed Housing Group, Inc.</t>
  </si>
  <si>
    <t>Cristina@affirmedhouisng.com</t>
  </si>
  <si>
    <t>Developer</t>
  </si>
  <si>
    <t>13520 Evening Creek Dr. N. #160</t>
  </si>
  <si>
    <t>San Diego, CA 92128</t>
  </si>
  <si>
    <t>Withee Malcolm Architects</t>
  </si>
  <si>
    <t>2251 West 190th Street</t>
  </si>
  <si>
    <t>Torrance, CA 90504</t>
  </si>
  <si>
    <t>(310) 217-8885</t>
  </si>
  <si>
    <t>(310) 217-0425</t>
  </si>
  <si>
    <t>TBD</t>
  </si>
  <si>
    <t>Katten Muchin Rosenman, LLP</t>
  </si>
  <si>
    <t>2029 Century Park East, Suite 2600</t>
  </si>
  <si>
    <t>Los Angeles, CA 90067-3012</t>
  </si>
  <si>
    <t>David Cohen</t>
  </si>
  <si>
    <t>(312) 902-5284</t>
  </si>
  <si>
    <t>(312) 902-1061</t>
  </si>
  <si>
    <t>David.Cohen@katten.com</t>
  </si>
  <si>
    <t>Novogradac and Company LLP</t>
  </si>
  <si>
    <t>2033 N. Main Street, Suite 400</t>
  </si>
  <si>
    <t>Walnut Creek, CA 94596</t>
  </si>
  <si>
    <t>Jim Kroger</t>
  </si>
  <si>
    <t>(925) 949-4222</t>
  </si>
  <si>
    <t>jim.kroger@novoco.com</t>
  </si>
  <si>
    <t>Cushman &amp; Wakefield Western, Inc.</t>
  </si>
  <si>
    <t>18111 Von Karman Ave. Suite 1000</t>
  </si>
  <si>
    <t>Irvine, CA 92612</t>
  </si>
  <si>
    <t>Steven Evans</t>
  </si>
  <si>
    <t>(949) 955-7648</t>
  </si>
  <si>
    <t>steve.evans@cushwake.com</t>
  </si>
  <si>
    <t>1200 West 7th Street 8th Floor</t>
  </si>
  <si>
    <t>Los Angeles, CA 90017</t>
  </si>
  <si>
    <t>Carmen Velazquez</t>
  </si>
  <si>
    <t>(213) 808-8691</t>
  </si>
  <si>
    <t>carmen.velazquez@lacity.org</t>
  </si>
  <si>
    <t>Partner Energy</t>
  </si>
  <si>
    <t>Los Angeles, CA 90502</t>
  </si>
  <si>
    <t>Molly Coon</t>
  </si>
  <si>
    <t>(310) 220-6274</t>
  </si>
  <si>
    <t>(310) 334-3521</t>
  </si>
  <si>
    <t>mcoon@ptenergy.com</t>
  </si>
  <si>
    <t>WNC Inc.</t>
  </si>
  <si>
    <t>17782 Sky Park Circle</t>
  </si>
  <si>
    <t>Irvine, CA 92614-6404</t>
  </si>
  <si>
    <t>Jessica Captanis</t>
  </si>
  <si>
    <t>(949) 439-2616</t>
  </si>
  <si>
    <t>jcaptanis@wncinc.com</t>
  </si>
  <si>
    <t>Raney Planning &amp; Management</t>
  </si>
  <si>
    <t>1501 Sports Dr. Suite A</t>
  </si>
  <si>
    <t>Sacramento, CA 95834</t>
  </si>
  <si>
    <t>Stefanie Williams</t>
  </si>
  <si>
    <t>(916) 372-6100</t>
  </si>
  <si>
    <t>(916) 419-6108</t>
  </si>
  <si>
    <t>swilliams@laurinassociates.com</t>
  </si>
  <si>
    <t>EMG</t>
  </si>
  <si>
    <t>10461 Mill Run Circle, Suite 1100</t>
  </si>
  <si>
    <t>Ownings Mills, MD 21117</t>
  </si>
  <si>
    <t>Mark Surdam</t>
  </si>
  <si>
    <t>(800) 733-0660</t>
  </si>
  <si>
    <t>msurdam@emgcorp</t>
  </si>
  <si>
    <t>Solari Enterprises</t>
  </si>
  <si>
    <t>1507 W Yale Avenue</t>
  </si>
  <si>
    <t>Orange, CA 92867</t>
  </si>
  <si>
    <t>Gianna Richards</t>
  </si>
  <si>
    <t>(714) 282-2520</t>
  </si>
  <si>
    <t>gianna@solari-ent.com</t>
  </si>
  <si>
    <t>Nady E. Gobrial, Sofie R. Gobrial, Trustees of the Gobrial Trust, Paul E. Larson</t>
  </si>
  <si>
    <t>Trustee/Seller</t>
  </si>
  <si>
    <t>2426 20th St., Apt. C. Santa Monica, CA 80405</t>
  </si>
  <si>
    <t>Other (Specify below)</t>
  </si>
  <si>
    <t>One Building, 6 stories, 61 units</t>
  </si>
  <si>
    <t>Restricted Density Multiple Dwelling</t>
  </si>
  <si>
    <t>Yes, 78 feet maximum</t>
  </si>
  <si>
    <t>None</t>
  </si>
  <si>
    <t>Construction Loan (Tax Exempt) - Banner Bank</t>
  </si>
  <si>
    <t>Taxable Construction Loan - Banner Bank</t>
  </si>
  <si>
    <t>Variable</t>
  </si>
  <si>
    <t>Fixed</t>
  </si>
  <si>
    <t>HCIDLA HHH Funding</t>
  </si>
  <si>
    <t xml:space="preserve">Tax Credit Equity Investor - WNC Inc. </t>
  </si>
  <si>
    <t>701 B Street</t>
  </si>
  <si>
    <t>Waheed Karim</t>
  </si>
  <si>
    <t>(619) 231-8500</t>
  </si>
  <si>
    <t>Construction Loan</t>
  </si>
  <si>
    <t xml:space="preserve">1200 West 7th Street </t>
  </si>
  <si>
    <t>(213) 808-8638</t>
  </si>
  <si>
    <t>17782 Sky Park Cir.</t>
  </si>
  <si>
    <t>(714) 662-5565</t>
  </si>
  <si>
    <t>Tax Credit Equity</t>
  </si>
  <si>
    <t>Tranche B Loan - Banner</t>
  </si>
  <si>
    <t>GP Equity Contribution</t>
  </si>
  <si>
    <t>Permanent Loan</t>
  </si>
  <si>
    <t>1200 West 7th Street</t>
  </si>
  <si>
    <t>Residual Receipts Loan</t>
  </si>
  <si>
    <t>San Diego, CA</t>
  </si>
  <si>
    <t>0</t>
  </si>
  <si>
    <t>(credit checks, deposits)</t>
  </si>
  <si>
    <t>(AC &amp; City Fee)</t>
  </si>
  <si>
    <t>Housing Authority of the City of Los Angeles</t>
  </si>
  <si>
    <t>(General Office Costs)</t>
  </si>
  <si>
    <t>(Cleaning &amp; Building Supplies)</t>
  </si>
  <si>
    <t>(Payroll Burden/Taxes)</t>
  </si>
  <si>
    <t>Other (Misc. State &amp; Local Fees, issuer fee):</t>
  </si>
  <si>
    <t>HACLA HUD PBVs</t>
  </si>
  <si>
    <t>Project-based vouchers (PBVs)</t>
  </si>
  <si>
    <t>20 years</t>
  </si>
  <si>
    <t>Other: Interest Prior to Conversion</t>
  </si>
  <si>
    <t>Other: Partnership &amp; Transaction</t>
  </si>
  <si>
    <t>Other: PSH Lease-Up Fees</t>
  </si>
  <si>
    <t>Solari Enterprises, Inc</t>
  </si>
  <si>
    <t>1 bedroom</t>
  </si>
  <si>
    <t>84 hours/yr</t>
  </si>
  <si>
    <t>1.5 FTE</t>
  </si>
  <si>
    <t>In Kind</t>
  </si>
  <si>
    <t>Cash Flow from Operations</t>
  </si>
  <si>
    <t>Department of Health Services</t>
  </si>
  <si>
    <t>Compass for Affordable Housing</t>
  </si>
  <si>
    <t>Homeless Health Care Los Angeles</t>
  </si>
  <si>
    <t>Katelyn Silverwood</t>
  </si>
  <si>
    <t>(858) 679-2463</t>
  </si>
  <si>
    <t>katelyn@compassfah.org</t>
  </si>
  <si>
    <t>Equity Contribution</t>
  </si>
  <si>
    <t>Other: HHH Construction Interest &amp; Taxable Construction Loan Interest &amp; Construction Services Fees (Bank)</t>
  </si>
  <si>
    <t>AHG Barry, LLC managed by Affirmed Housing Group, Inc.</t>
  </si>
  <si>
    <t>40%/60% Average Income</t>
  </si>
  <si>
    <t>Jimmy Silverwood</t>
  </si>
  <si>
    <t>858-679-2828</t>
  </si>
  <si>
    <t>james@affirmedhousing.com</t>
  </si>
  <si>
    <t>0.13 FTE</t>
  </si>
  <si>
    <t>Not Applicable</t>
  </si>
  <si>
    <t>Provided</t>
  </si>
  <si>
    <t>PO Box 502977</t>
  </si>
  <si>
    <t>RD 1.5-1, 29 units/acre</t>
  </si>
  <si>
    <t>RD 1.5-1, unlimited density (61 units per city Letter of Determination)</t>
  </si>
  <si>
    <t>Dirk Thelen</t>
  </si>
  <si>
    <t>dthelen@witheemalcolm.com</t>
  </si>
  <si>
    <t>680 Knox St., Suite 150</t>
  </si>
  <si>
    <t>Housing Authority of the City of Los Angeles. Owner paying for 30% AMI units utilities (PSH units)</t>
  </si>
  <si>
    <t>Above residual receipts line for cash flow</t>
  </si>
  <si>
    <t>balance</t>
  </si>
  <si>
    <t>GP</t>
  </si>
  <si>
    <t>30 Day LIBOR +3.40%</t>
  </si>
  <si>
    <t>30 Day LIBOR + 4.40%</t>
  </si>
  <si>
    <t>Anne Sewill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</si>
</sst>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10" fillId="5" borderId="0" xfId="0" applyNumberFormat="1" applyFont="1" applyFill="1"/>
    <xf numFmtId="183" fontId="10" fillId="0" borderId="0" xfId="4505" applyNumberFormat="1" applyFont="1" applyAlignment="1">
      <alignment horizontal="center"/>
    </xf>
    <xf numFmtId="9" fontId="10" fillId="0" borderId="11" xfId="4495" applyFont="1" applyBorder="1" applyAlignment="1">
      <alignment horizontal="center"/>
    </xf>
    <xf numFmtId="9" fontId="10" fillId="0" borderId="0" xfId="4495" applyFont="1" applyFill="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0" fillId="5" borderId="3" xfId="0" quotePrefix="1"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 fontId="0" fillId="44" borderId="3" xfId="0" quotePrefix="1"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3" fontId="10" fillId="5" borderId="11" xfId="0" quotePrefix="1" applyNumberFormat="1" applyFont="1" applyFill="1"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1193"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4" t="s">
        <v>582</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5"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6" t="s">
        <v>1389</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6"/>
    </row>
    <row r="8" spans="1:38">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6"/>
    </row>
    <row r="9" spans="1:38">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6" t="s">
        <v>1393</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6"/>
    </row>
    <row r="12" spans="1:38">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6"/>
    </row>
    <row r="13" spans="1:38" s="717" customFormat="1">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6"/>
    </row>
    <row r="14" spans="1:38" s="717" customFormat="1" ht="13.15"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15"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63" t="s">
        <v>2409</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c r="A34" s="149"/>
      <c r="C34" s="5"/>
    </row>
    <row r="35" spans="1:38">
      <c r="A35" s="149"/>
      <c r="D35" s="1877" t="s">
        <v>2410</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c r="A37" s="149"/>
      <c r="D37" s="250"/>
      <c r="E37" s="1870" t="s">
        <v>1093</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1392</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689</v>
      </c>
      <c r="F42" s="1862" t="s">
        <v>1359</v>
      </c>
    </row>
    <row r="43" spans="1:38" s="1862"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9" t="s">
        <v>1473</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70" customFormat="1">
      <c r="A46" s="149"/>
      <c r="B46" s="717"/>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70" customFormat="1" ht="13.15" customHeight="1">
      <c r="A47" s="149"/>
      <c r="B47" s="717"/>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7" t="s">
        <v>1395</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609</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68" t="s">
        <v>1475</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1367</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7"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66" t="s">
        <v>1370</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7" t="s">
        <v>1449</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1" t="s">
        <v>1440</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1489</v>
      </c>
    </row>
    <row r="370" spans="1:38" s="1873"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M42" sqref="M42"/>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2" t="s">
        <v>1878</v>
      </c>
      <c r="B1" s="3272"/>
      <c r="C1" s="3272"/>
      <c r="D1" s="3272"/>
      <c r="E1" s="3272"/>
      <c r="F1" s="3272"/>
      <c r="G1" s="3272"/>
      <c r="H1" s="3272"/>
      <c r="I1" s="3272"/>
    </row>
    <row r="2" spans="1:11" ht="15">
      <c r="A2" s="1336"/>
      <c r="B2" s="1336"/>
      <c r="E2" s="1337"/>
      <c r="I2" s="1339"/>
      <c r="K2" s="1340"/>
    </row>
    <row r="3" spans="1:11">
      <c r="A3" s="1341" t="s">
        <v>1585</v>
      </c>
      <c r="B3" s="1341"/>
      <c r="C3" s="1334" t="s">
        <v>2181</v>
      </c>
      <c r="E3" s="1826">
        <f>ROUND(Application!AM564+'Basis &amp; Credits'!AB77,0)</f>
        <v>29645291</v>
      </c>
      <c r="F3" s="1342"/>
      <c r="K3" s="1413"/>
    </row>
    <row r="4" spans="1:11" s="1343" customFormat="1" ht="15" customHeight="1">
      <c r="C4" s="1343" t="s">
        <v>1879</v>
      </c>
      <c r="E4" s="1419">
        <f>Application!AD1037</f>
        <v>0.24780701754385964</v>
      </c>
      <c r="F4" s="1344"/>
      <c r="H4" s="1345"/>
      <c r="K4" s="1632"/>
    </row>
    <row r="5" spans="1:11" s="1346" customFormat="1" ht="15" customHeight="1">
      <c r="A5" s="3273"/>
      <c r="B5" s="3273"/>
      <c r="D5" s="1346" t="s">
        <v>2182</v>
      </c>
      <c r="E5" s="1347">
        <f>IF('CDLAC Points System'!C274="Yes",0.2,0)</f>
        <v>0.2</v>
      </c>
      <c r="F5" s="1344"/>
      <c r="H5" s="1345"/>
      <c r="K5" s="1633"/>
    </row>
    <row r="6" spans="1:11" s="1346" customFormat="1" ht="15" customHeight="1">
      <c r="A6" s="1496"/>
      <c r="B6" s="1496"/>
      <c r="D6" s="1346" t="s">
        <v>2183</v>
      </c>
      <c r="E6" s="1347">
        <f>IF(AND((Application!W464&gt;=(0.5*Application!G753)),Application!D210="Special Needs",(OR(Application!M354="Yes",Application!M355="Yes"))),0.2," ")</f>
        <v>0.2</v>
      </c>
      <c r="F6" s="1344"/>
      <c r="H6" s="1345"/>
      <c r="K6" s="1633"/>
    </row>
    <row r="7" spans="1:11" ht="15">
      <c r="A7" s="1336"/>
      <c r="B7" s="1336"/>
      <c r="C7" s="1334" t="s">
        <v>2185</v>
      </c>
      <c r="E7" s="1417">
        <f>E3-(E3*(E4+(MAX(E5,E6))))</f>
        <v>16369921.653070176</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34</v>
      </c>
      <c r="G11" s="1361">
        <v>0.9</v>
      </c>
      <c r="H11" s="1362"/>
      <c r="I11" s="1363">
        <f>E11*G11</f>
        <v>30.6</v>
      </c>
      <c r="J11" s="1354"/>
      <c r="K11" s="1358"/>
    </row>
    <row r="12" spans="1:11" ht="15">
      <c r="A12" s="1336"/>
      <c r="B12" s="1336"/>
      <c r="C12" s="1354" t="s">
        <v>1887</v>
      </c>
      <c r="D12" s="1354"/>
      <c r="E12" s="1414">
        <f>Application!BS635+Application!BS644+Application!CX658</f>
        <v>15</v>
      </c>
      <c r="G12" s="1361">
        <v>1</v>
      </c>
      <c r="H12" s="1362"/>
      <c r="I12" s="1363">
        <f>E12*G12</f>
        <v>15</v>
      </c>
      <c r="J12" s="1354"/>
    </row>
    <row r="13" spans="1:11" ht="15">
      <c r="A13" s="1336"/>
      <c r="B13" s="1336"/>
      <c r="C13" s="1354" t="s">
        <v>1888</v>
      </c>
      <c r="D13" s="1354"/>
      <c r="E13" s="1414">
        <f>Application!BX635+Application!BX644+Application!DC658</f>
        <v>9</v>
      </c>
      <c r="G13" s="1361">
        <v>1.25</v>
      </c>
      <c r="H13" s="1362"/>
      <c r="I13" s="1363">
        <f>E13*G13</f>
        <v>11.25</v>
      </c>
      <c r="J13" s="1354"/>
    </row>
    <row r="14" spans="1:11" ht="15">
      <c r="A14" s="1336"/>
      <c r="B14" s="1336"/>
      <c r="C14" s="1354" t="s">
        <v>1889</v>
      </c>
      <c r="D14" s="1354"/>
      <c r="E14" s="1414">
        <f>Application!CC635+Application!CC644+Application!DH658</f>
        <v>3</v>
      </c>
      <c r="G14" s="1361">
        <f>1.5+0.25*0</f>
        <v>1.5</v>
      </c>
      <c r="H14" s="1362"/>
      <c r="I14" s="1363">
        <f>IF(E14/E16&lt;=30%,E14*G14,TRUNC(0.3*E16)*G14+(E14-TRUNC(0.3*E16))*G13)</f>
        <v>4.5</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61</v>
      </c>
      <c r="G16" s="1337"/>
      <c r="I16" s="1418">
        <f>SUM(I11:I15)</f>
        <v>61.35</v>
      </c>
    </row>
    <row r="17" spans="1:9" ht="15">
      <c r="A17" s="1336"/>
      <c r="B17" s="1336"/>
      <c r="E17" s="1337"/>
      <c r="I17" s="1365"/>
    </row>
    <row r="18" spans="1:9" ht="15">
      <c r="A18" s="1341" t="s">
        <v>1590</v>
      </c>
      <c r="B18" s="1341"/>
      <c r="C18" s="1366" t="s">
        <v>1891</v>
      </c>
      <c r="D18" s="1338"/>
      <c r="E18" s="1367">
        <f>E7/I16</f>
        <v>266828.38880309986</v>
      </c>
      <c r="F18" s="1368"/>
      <c r="G18" s="1369"/>
      <c r="H18" s="1370"/>
      <c r="I18" s="1365"/>
    </row>
    <row r="21" spans="1:9" ht="14.25" customHeight="1">
      <c r="A21" s="3274" t="s">
        <v>2180</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4" spans="1:9">
      <c r="A24" s="3274"/>
      <c r="B24" s="3274"/>
      <c r="C24" s="3274"/>
      <c r="D24" s="3274"/>
      <c r="E24" s="3274"/>
      <c r="F24" s="3274"/>
      <c r="G24" s="3274"/>
      <c r="H24" s="3274"/>
      <c r="I24" s="3274"/>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tabSelected="1" view="pageBreakPreview" topLeftCell="A37" zoomScaleNormal="100" zoomScaleSheetLayoutView="100" workbookViewId="0">
      <selection activeCell="AB57" sqref="AB57:AF59"/>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7" t="s">
        <v>1522</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9" t="str">
        <f xml:space="preserve"> IF(T25=100%,'Sources and Basis Breakdown'!G2,'Sources and Basis Breakdown'!F2)</f>
        <v>30% PVC for New Const/
Rehabilitation
DDA/QCT
Building(s)</v>
      </c>
      <c r="U7" s="3319"/>
      <c r="V7" s="3319"/>
      <c r="W7" s="3319"/>
      <c r="X7" s="3319"/>
      <c r="Y7" s="3319" t="str">
        <f>IF(T25=100%," ",'Sources and Basis Breakdown'!G2)</f>
        <v>30% PVC for New Const/
Rehabilitation
NON-DDA/
NON-QCT Building(s)</v>
      </c>
      <c r="Z7" s="3319"/>
      <c r="AA7" s="3319"/>
      <c r="AB7" s="3319"/>
      <c r="AC7" s="3319"/>
      <c r="AD7" s="3319" t="str">
        <f xml:space="preserve"> IF(T25=100%, 'Sources and Basis Breakdown'!J2,'Sources and Basis Breakdown'!I2)</f>
        <v>30% PVC for Acquisition
DDA/QCT Building(s)</v>
      </c>
      <c r="AE7" s="3319"/>
      <c r="AF7" s="3319"/>
      <c r="AG7" s="3319"/>
      <c r="AH7" s="3319"/>
      <c r="AI7" s="3319" t="str">
        <f>IF(T25=100%," ",'Sources and Basis Breakdown'!J2)</f>
        <v>30% PVC for Acquisition
NON-DDA/
NON-QCT Building(s)</v>
      </c>
      <c r="AJ7" s="3319"/>
      <c r="AK7" s="3319"/>
      <c r="AL7" s="3319"/>
      <c r="AM7" s="331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9"/>
      <c r="U8" s="3319"/>
      <c r="V8" s="3319"/>
      <c r="W8" s="3319"/>
      <c r="X8" s="3319"/>
      <c r="Y8" s="3319"/>
      <c r="Z8" s="3319"/>
      <c r="AA8" s="3319"/>
      <c r="AB8" s="3319"/>
      <c r="AC8" s="3319"/>
      <c r="AD8" s="3319"/>
      <c r="AE8" s="3319"/>
      <c r="AF8" s="3319"/>
      <c r="AG8" s="3319"/>
      <c r="AH8" s="3319"/>
      <c r="AI8" s="3319"/>
      <c r="AJ8" s="3319"/>
      <c r="AK8" s="3319"/>
      <c r="AL8" s="3319"/>
      <c r="AM8" s="331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9"/>
      <c r="U9" s="3319"/>
      <c r="V9" s="3319"/>
      <c r="W9" s="3319"/>
      <c r="X9" s="3319"/>
      <c r="Y9" s="3319"/>
      <c r="Z9" s="3319"/>
      <c r="AA9" s="3319"/>
      <c r="AB9" s="3319"/>
      <c r="AC9" s="3319"/>
      <c r="AD9" s="3319"/>
      <c r="AE9" s="3319"/>
      <c r="AF9" s="3319"/>
      <c r="AG9" s="3319"/>
      <c r="AH9" s="3319"/>
      <c r="AI9" s="3319"/>
      <c r="AJ9" s="3319"/>
      <c r="AK9" s="3319"/>
      <c r="AL9" s="3319"/>
      <c r="AM9" s="331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9"/>
      <c r="U10" s="3319"/>
      <c r="V10" s="3319"/>
      <c r="W10" s="3319"/>
      <c r="X10" s="3319"/>
      <c r="Y10" s="3319"/>
      <c r="Z10" s="3319"/>
      <c r="AA10" s="3319"/>
      <c r="AB10" s="3319"/>
      <c r="AC10" s="3319"/>
      <c r="AD10" s="3319"/>
      <c r="AE10" s="3319"/>
      <c r="AF10" s="3319"/>
      <c r="AG10" s="3319"/>
      <c r="AH10" s="3319"/>
      <c r="AI10" s="3319"/>
      <c r="AJ10" s="3319"/>
      <c r="AK10" s="3319"/>
      <c r="AL10" s="3319"/>
      <c r="AM10" s="331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7" t="s">
        <v>393</v>
      </c>
      <c r="C11" s="3288"/>
      <c r="D11" s="3288"/>
      <c r="E11" s="3288"/>
      <c r="F11" s="3288"/>
      <c r="G11" s="3288"/>
      <c r="H11" s="3288"/>
      <c r="I11" s="3288"/>
      <c r="J11" s="3288"/>
      <c r="K11" s="3288"/>
      <c r="L11" s="3288"/>
      <c r="M11" s="3288"/>
      <c r="N11" s="3288"/>
      <c r="O11" s="3288"/>
      <c r="P11" s="3288"/>
      <c r="Q11" s="3288"/>
      <c r="R11" s="3288"/>
      <c r="S11" s="3289"/>
      <c r="T11" s="3320">
        <f>IF('Sources and Basis Breakdown'!F107=0,'Sources and Basis Breakdown'!E107,'Sources and Basis Breakdown'!F107)</f>
        <v>31657341</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2" t="s">
        <v>529</v>
      </c>
      <c r="C12" s="3313"/>
      <c r="D12" s="3313"/>
      <c r="E12" s="3313"/>
      <c r="F12" s="3313"/>
      <c r="G12" s="3313"/>
      <c r="H12" s="3313"/>
      <c r="I12" s="3313"/>
      <c r="J12" s="3313"/>
      <c r="K12" s="3313"/>
      <c r="L12" s="3313"/>
      <c r="M12" s="3313"/>
      <c r="N12" s="3313"/>
      <c r="O12" s="3313"/>
      <c r="P12" s="3313"/>
      <c r="Q12" s="3313"/>
      <c r="R12" s="3313"/>
      <c r="S12" s="3314"/>
      <c r="T12" s="3275"/>
      <c r="U12" s="3276"/>
      <c r="V12" s="3276"/>
      <c r="W12" s="3276"/>
      <c r="X12" s="3277"/>
      <c r="Y12" s="3275"/>
      <c r="Z12" s="3276"/>
      <c r="AA12" s="3276"/>
      <c r="AB12" s="3276"/>
      <c r="AC12" s="3277"/>
      <c r="AD12" s="3275"/>
      <c r="AE12" s="3276"/>
      <c r="AF12" s="3276"/>
      <c r="AG12" s="3276"/>
      <c r="AH12" s="3277"/>
      <c r="AI12" s="3275"/>
      <c r="AJ12" s="3276"/>
      <c r="AK12" s="3276"/>
      <c r="AL12" s="3276"/>
      <c r="AM12" s="327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5" t="s">
        <v>530</v>
      </c>
      <c r="D13" s="3315"/>
      <c r="E13" s="3315"/>
      <c r="F13" s="3315"/>
      <c r="G13" s="3315"/>
      <c r="H13" s="3315"/>
      <c r="I13" s="3315"/>
      <c r="J13" s="3315"/>
      <c r="K13" s="3315"/>
      <c r="L13" s="3315"/>
      <c r="M13" s="3315"/>
      <c r="N13" s="3315"/>
      <c r="O13" s="3315"/>
      <c r="P13" s="3315"/>
      <c r="Q13" s="3315"/>
      <c r="R13" s="3315"/>
      <c r="S13" s="3316"/>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5" t="s">
        <v>531</v>
      </c>
      <c r="D14" s="3315"/>
      <c r="E14" s="3315"/>
      <c r="F14" s="3315"/>
      <c r="G14" s="3315"/>
      <c r="H14" s="3315"/>
      <c r="I14" s="3315"/>
      <c r="J14" s="3315"/>
      <c r="K14" s="3315"/>
      <c r="L14" s="3315"/>
      <c r="M14" s="3315"/>
      <c r="N14" s="3315"/>
      <c r="O14" s="3315"/>
      <c r="P14" s="3315"/>
      <c r="Q14" s="3315"/>
      <c r="R14" s="3315"/>
      <c r="S14" s="3316"/>
      <c r="T14" s="3278"/>
      <c r="U14" s="3279"/>
      <c r="V14" s="3279"/>
      <c r="W14" s="3279"/>
      <c r="X14" s="3279"/>
      <c r="Y14" s="3278"/>
      <c r="Z14" s="3279"/>
      <c r="AA14" s="3279"/>
      <c r="AB14" s="3279"/>
      <c r="AC14" s="3279"/>
      <c r="AD14" s="3279"/>
      <c r="AE14" s="3279"/>
      <c r="AF14" s="3279"/>
      <c r="AG14" s="3279"/>
      <c r="AH14" s="3279"/>
      <c r="AI14" s="3279"/>
      <c r="AJ14" s="3279"/>
      <c r="AK14" s="3279"/>
      <c r="AL14" s="3279"/>
      <c r="AM14" s="327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5" t="s">
        <v>532</v>
      </c>
      <c r="D15" s="3315"/>
      <c r="E15" s="3315"/>
      <c r="F15" s="3315"/>
      <c r="G15" s="3315"/>
      <c r="H15" s="3315"/>
      <c r="I15" s="3315"/>
      <c r="J15" s="3315"/>
      <c r="K15" s="3315"/>
      <c r="L15" s="3315"/>
      <c r="M15" s="3315"/>
      <c r="N15" s="3315"/>
      <c r="O15" s="3315"/>
      <c r="P15" s="3315"/>
      <c r="Q15" s="3315"/>
      <c r="R15" s="3315"/>
      <c r="S15" s="3316"/>
      <c r="T15" s="3278"/>
      <c r="U15" s="3279"/>
      <c r="V15" s="3279"/>
      <c r="W15" s="3279"/>
      <c r="X15" s="3279"/>
      <c r="Y15" s="3278"/>
      <c r="Z15" s="3279"/>
      <c r="AA15" s="3279"/>
      <c r="AB15" s="3279"/>
      <c r="AC15" s="3279"/>
      <c r="AD15" s="3279"/>
      <c r="AE15" s="3279"/>
      <c r="AF15" s="3279"/>
      <c r="AG15" s="3279"/>
      <c r="AH15" s="3279"/>
      <c r="AI15" s="3279"/>
      <c r="AJ15" s="3279"/>
      <c r="AK15" s="3279"/>
      <c r="AL15" s="3279"/>
      <c r="AM15" s="327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5" t="s">
        <v>863</v>
      </c>
      <c r="D16" s="3315"/>
      <c r="E16" s="3315"/>
      <c r="F16" s="3315"/>
      <c r="G16" s="3315"/>
      <c r="H16" s="3315"/>
      <c r="I16" s="3315"/>
      <c r="J16" s="3315"/>
      <c r="K16" s="3315"/>
      <c r="L16" s="3315"/>
      <c r="M16" s="3315"/>
      <c r="N16" s="3315"/>
      <c r="O16" s="3315"/>
      <c r="P16" s="3315"/>
      <c r="Q16" s="3315"/>
      <c r="R16" s="3315"/>
      <c r="S16" s="3316"/>
      <c r="T16" s="3278"/>
      <c r="U16" s="3279"/>
      <c r="V16" s="3279"/>
      <c r="W16" s="3279"/>
      <c r="X16" s="3279"/>
      <c r="Y16" s="3278"/>
      <c r="Z16" s="3279"/>
      <c r="AA16" s="3279"/>
      <c r="AB16" s="3279"/>
      <c r="AC16" s="3279"/>
      <c r="AD16" s="3279"/>
      <c r="AE16" s="3279"/>
      <c r="AF16" s="3279"/>
      <c r="AG16" s="3279"/>
      <c r="AH16" s="3279"/>
      <c r="AI16" s="3279"/>
      <c r="AJ16" s="3279"/>
      <c r="AK16" s="3279"/>
      <c r="AL16" s="3279"/>
      <c r="AM16" s="327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5" t="s">
        <v>533</v>
      </c>
      <c r="D17" s="3315"/>
      <c r="E17" s="3315"/>
      <c r="F17" s="3315"/>
      <c r="G17" s="3315"/>
      <c r="H17" s="3315"/>
      <c r="I17" s="3315"/>
      <c r="J17" s="3315"/>
      <c r="K17" s="3315"/>
      <c r="L17" s="3315"/>
      <c r="M17" s="3315"/>
      <c r="N17" s="3315"/>
      <c r="O17" s="3315"/>
      <c r="P17" s="3315"/>
      <c r="Q17" s="3315"/>
      <c r="R17" s="3315"/>
      <c r="S17" s="3316"/>
      <c r="T17" s="3278"/>
      <c r="U17" s="3279"/>
      <c r="V17" s="3279"/>
      <c r="W17" s="3279"/>
      <c r="X17" s="3279"/>
      <c r="Y17" s="3278"/>
      <c r="Z17" s="3279"/>
      <c r="AA17" s="3279"/>
      <c r="AB17" s="3279"/>
      <c r="AC17" s="3279"/>
      <c r="AD17" s="3279"/>
      <c r="AE17" s="3279"/>
      <c r="AF17" s="3279"/>
      <c r="AG17" s="3279"/>
      <c r="AH17" s="3279"/>
      <c r="AI17" s="3279"/>
      <c r="AJ17" s="3279"/>
      <c r="AK17" s="3279"/>
      <c r="AL17" s="3279"/>
      <c r="AM17" s="327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0" t="s">
        <v>1038</v>
      </c>
      <c r="D18" s="3310"/>
      <c r="E18" s="3310"/>
      <c r="F18" s="3310"/>
      <c r="G18" s="3310"/>
      <c r="H18" s="3310"/>
      <c r="I18" s="3310"/>
      <c r="J18" s="3310"/>
      <c r="K18" s="3310"/>
      <c r="L18" s="3310"/>
      <c r="M18" s="3310"/>
      <c r="N18" s="3310"/>
      <c r="O18" s="3310"/>
      <c r="P18" s="3310"/>
      <c r="Q18" s="3310"/>
      <c r="R18" s="3310"/>
      <c r="S18" s="3311"/>
      <c r="T18" s="3278"/>
      <c r="U18" s="3279"/>
      <c r="V18" s="3279"/>
      <c r="W18" s="3279"/>
      <c r="X18" s="3279"/>
      <c r="Y18" s="3278"/>
      <c r="Z18" s="3279"/>
      <c r="AA18" s="3279"/>
      <c r="AB18" s="3279"/>
      <c r="AC18" s="3279"/>
      <c r="AD18" s="3279"/>
      <c r="AE18" s="3279"/>
      <c r="AF18" s="3279"/>
      <c r="AG18" s="3279"/>
      <c r="AH18" s="3279"/>
      <c r="AI18" s="3279"/>
      <c r="AJ18" s="3279"/>
      <c r="AK18" s="3279"/>
      <c r="AL18" s="3279"/>
      <c r="AM18" s="327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0" t="s">
        <v>1038</v>
      </c>
      <c r="D19" s="3310"/>
      <c r="E19" s="3310"/>
      <c r="F19" s="3310"/>
      <c r="G19" s="3310"/>
      <c r="H19" s="3310"/>
      <c r="I19" s="3310"/>
      <c r="J19" s="3310"/>
      <c r="K19" s="3310"/>
      <c r="L19" s="3310"/>
      <c r="M19" s="3310"/>
      <c r="N19" s="3310"/>
      <c r="O19" s="3310"/>
      <c r="P19" s="3310"/>
      <c r="Q19" s="3310"/>
      <c r="R19" s="3310"/>
      <c r="S19" s="3311"/>
      <c r="T19" s="3278"/>
      <c r="U19" s="3279"/>
      <c r="V19" s="3279"/>
      <c r="W19" s="3279"/>
      <c r="X19" s="3279"/>
      <c r="Y19" s="3278"/>
      <c r="Z19" s="3279"/>
      <c r="AA19" s="3279"/>
      <c r="AB19" s="3279"/>
      <c r="AC19" s="3279"/>
      <c r="AD19" s="3279"/>
      <c r="AE19" s="3279"/>
      <c r="AF19" s="3279"/>
      <c r="AG19" s="3279"/>
      <c r="AH19" s="3279"/>
      <c r="AI19" s="3279"/>
      <c r="AJ19" s="3279"/>
      <c r="AK19" s="3279"/>
      <c r="AL19" s="3279"/>
      <c r="AM19" s="327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7" t="s">
        <v>534</v>
      </c>
      <c r="C20" s="3288"/>
      <c r="D20" s="3288"/>
      <c r="E20" s="3288"/>
      <c r="F20" s="3288"/>
      <c r="G20" s="3288"/>
      <c r="H20" s="3288"/>
      <c r="I20" s="3288"/>
      <c r="J20" s="3288"/>
      <c r="K20" s="3288"/>
      <c r="L20" s="3288"/>
      <c r="M20" s="3288"/>
      <c r="N20" s="3288"/>
      <c r="O20" s="3288"/>
      <c r="P20" s="3288"/>
      <c r="Q20" s="3288"/>
      <c r="R20" s="3288"/>
      <c r="S20" s="3289"/>
      <c r="T20" s="3280">
        <f>SUM(T13:X19)</f>
        <v>0</v>
      </c>
      <c r="U20" s="3281"/>
      <c r="V20" s="3281"/>
      <c r="W20" s="3281"/>
      <c r="X20" s="3281"/>
      <c r="Y20" s="3280">
        <f>SUM(Y13:AC19)</f>
        <v>0</v>
      </c>
      <c r="Z20" s="3281"/>
      <c r="AA20" s="3281"/>
      <c r="AB20" s="3281"/>
      <c r="AC20" s="3281"/>
      <c r="AD20" s="3282">
        <f>SUM(AD13:AH19)</f>
        <v>0</v>
      </c>
      <c r="AE20" s="3283"/>
      <c r="AF20" s="3283"/>
      <c r="AG20" s="3283"/>
      <c r="AH20" s="3280"/>
      <c r="AI20" s="3282">
        <f>SUM(AI13:AM19)</f>
        <v>0</v>
      </c>
      <c r="AJ20" s="3283"/>
      <c r="AK20" s="3283"/>
      <c r="AL20" s="3283"/>
      <c r="AM20" s="328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7" t="s">
        <v>1494</v>
      </c>
      <c r="C21" s="3288"/>
      <c r="D21" s="3288"/>
      <c r="E21" s="3288"/>
      <c r="F21" s="3288"/>
      <c r="G21" s="3288"/>
      <c r="H21" s="3288"/>
      <c r="I21" s="3288"/>
      <c r="J21" s="3288"/>
      <c r="K21" s="3288"/>
      <c r="L21" s="3288"/>
      <c r="M21" s="3288"/>
      <c r="N21" s="3288"/>
      <c r="O21" s="3288"/>
      <c r="P21" s="3288"/>
      <c r="Q21" s="3288"/>
      <c r="R21" s="3288"/>
      <c r="S21" s="3289"/>
      <c r="T21" s="3278"/>
      <c r="U21" s="3279"/>
      <c r="V21" s="3279"/>
      <c r="W21" s="3279"/>
      <c r="X21" s="3279"/>
      <c r="Y21" s="3278"/>
      <c r="Z21" s="3279"/>
      <c r="AA21" s="3279"/>
      <c r="AB21" s="3279"/>
      <c r="AC21" s="3279"/>
      <c r="AD21" s="3275"/>
      <c r="AE21" s="3276"/>
      <c r="AF21" s="3276"/>
      <c r="AG21" s="3276"/>
      <c r="AH21" s="3277"/>
      <c r="AI21" s="3275"/>
      <c r="AJ21" s="3276"/>
      <c r="AK21" s="3276"/>
      <c r="AL21" s="3276"/>
      <c r="AM21" s="327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7" t="s">
        <v>535</v>
      </c>
      <c r="C22" s="3288"/>
      <c r="D22" s="3288"/>
      <c r="E22" s="3288"/>
      <c r="F22" s="3288"/>
      <c r="G22" s="3288"/>
      <c r="H22" s="3288"/>
      <c r="I22" s="3288"/>
      <c r="J22" s="3288"/>
      <c r="K22" s="3288"/>
      <c r="L22" s="3288"/>
      <c r="M22" s="3288"/>
      <c r="N22" s="3288"/>
      <c r="O22" s="3288"/>
      <c r="P22" s="3288"/>
      <c r="Q22" s="3288"/>
      <c r="R22" s="3288"/>
      <c r="S22" s="3289"/>
      <c r="T22" s="3324">
        <f>(T20+T21)*-1</f>
        <v>0</v>
      </c>
      <c r="U22" s="3325"/>
      <c r="V22" s="3325"/>
      <c r="W22" s="3325"/>
      <c r="X22" s="3325"/>
      <c r="Y22" s="3324">
        <f>(Y20+Y21)*-1</f>
        <v>0</v>
      </c>
      <c r="Z22" s="3325"/>
      <c r="AA22" s="3325"/>
      <c r="AB22" s="3325"/>
      <c r="AC22" s="3325"/>
      <c r="AD22" s="3326">
        <f>(AD20)*-1</f>
        <v>0</v>
      </c>
      <c r="AE22" s="3327"/>
      <c r="AF22" s="3327"/>
      <c r="AG22" s="3327"/>
      <c r="AH22" s="3324"/>
      <c r="AI22" s="3326">
        <f>(AI20)*-1</f>
        <v>0</v>
      </c>
      <c r="AJ22" s="3327"/>
      <c r="AK22" s="3327"/>
      <c r="AL22" s="3327"/>
      <c r="AM22" s="332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90" t="s">
        <v>536</v>
      </c>
      <c r="C23" s="3291"/>
      <c r="D23" s="3291"/>
      <c r="E23" s="3291"/>
      <c r="F23" s="3291"/>
      <c r="G23" s="3291"/>
      <c r="H23" s="3291"/>
      <c r="I23" s="3291"/>
      <c r="J23" s="3291"/>
      <c r="K23" s="3291"/>
      <c r="L23" s="3291"/>
      <c r="M23" s="3291"/>
      <c r="N23" s="3291"/>
      <c r="O23" s="3291"/>
      <c r="P23" s="3291"/>
      <c r="Q23" s="3291"/>
      <c r="R23" s="3291"/>
      <c r="S23" s="3292"/>
      <c r="T23" s="3280">
        <f>T11+T22</f>
        <v>31657341</v>
      </c>
      <c r="U23" s="3281"/>
      <c r="V23" s="3281"/>
      <c r="W23" s="3281"/>
      <c r="X23" s="3281"/>
      <c r="Y23" s="3280">
        <f>Y11+Y22</f>
        <v>0</v>
      </c>
      <c r="Z23" s="3281"/>
      <c r="AA23" s="3281"/>
      <c r="AB23" s="3281"/>
      <c r="AC23" s="3281"/>
      <c r="AD23" s="3280">
        <f>AD11+AD22</f>
        <v>0</v>
      </c>
      <c r="AE23" s="3281"/>
      <c r="AF23" s="3281"/>
      <c r="AG23" s="3281"/>
      <c r="AH23" s="3281"/>
      <c r="AI23" s="3280">
        <f>AI11+AI22</f>
        <v>0</v>
      </c>
      <c r="AJ23" s="3281"/>
      <c r="AK23" s="3281"/>
      <c r="AL23" s="3281"/>
      <c r="AM23" s="328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7" t="s">
        <v>1039</v>
      </c>
      <c r="C24" s="3288"/>
      <c r="D24" s="3288"/>
      <c r="E24" s="3288"/>
      <c r="F24" s="3288"/>
      <c r="G24" s="3288"/>
      <c r="H24" s="3288"/>
      <c r="I24" s="3288"/>
      <c r="J24" s="3288"/>
      <c r="K24" s="3288"/>
      <c r="L24" s="3288"/>
      <c r="M24" s="3288"/>
      <c r="N24" s="3288"/>
      <c r="O24" s="3288"/>
      <c r="P24" s="3288"/>
      <c r="Q24" s="3288"/>
      <c r="R24" s="3288"/>
      <c r="S24" s="3289"/>
      <c r="T24" s="3282">
        <f>Application!AJ1032</f>
        <v>52689885.079999998</v>
      </c>
      <c r="U24" s="3283"/>
      <c r="V24" s="3283"/>
      <c r="W24" s="3283"/>
      <c r="X24" s="3283"/>
      <c r="Y24" s="3283"/>
      <c r="Z24" s="3283"/>
      <c r="AA24" s="3283"/>
      <c r="AB24" s="3283"/>
      <c r="AC24" s="3283"/>
      <c r="AD24" s="3283"/>
      <c r="AE24" s="3283"/>
      <c r="AF24" s="3283"/>
      <c r="AG24" s="3283"/>
      <c r="AH24" s="3283"/>
      <c r="AI24" s="3283"/>
      <c r="AJ24" s="3283"/>
      <c r="AK24" s="3283"/>
      <c r="AL24" s="3283"/>
      <c r="AM24" s="328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4" t="s">
        <v>1495</v>
      </c>
      <c r="C25" s="3295"/>
      <c r="D25" s="3295"/>
      <c r="E25" s="3295"/>
      <c r="F25" s="3295"/>
      <c r="G25" s="3295"/>
      <c r="H25" s="3295"/>
      <c r="I25" s="3295"/>
      <c r="J25" s="3295"/>
      <c r="K25" s="3295"/>
      <c r="L25" s="3295"/>
      <c r="M25" s="3295"/>
      <c r="N25" s="3295"/>
      <c r="O25" s="3295"/>
      <c r="P25" s="3295"/>
      <c r="Q25" s="3295"/>
      <c r="R25" s="3295"/>
      <c r="S25" s="3296"/>
      <c r="T25" s="3328">
        <f>IF(OR(Application!T195="yes",Application!T194="yes"),1.3,1)</f>
        <v>1.3</v>
      </c>
      <c r="U25" s="3329"/>
      <c r="V25" s="3329"/>
      <c r="W25" s="3329"/>
      <c r="X25" s="3329"/>
      <c r="Y25" s="3328">
        <v>1</v>
      </c>
      <c r="Z25" s="3329"/>
      <c r="AA25" s="3329"/>
      <c r="AB25" s="3329"/>
      <c r="AC25" s="3329"/>
      <c r="AD25" s="3328">
        <v>1</v>
      </c>
      <c r="AE25" s="3329"/>
      <c r="AF25" s="3329"/>
      <c r="AG25" s="3329"/>
      <c r="AH25" s="3330"/>
      <c r="AI25" s="3328">
        <v>1</v>
      </c>
      <c r="AJ25" s="3329"/>
      <c r="AK25" s="3329"/>
      <c r="AL25" s="3329"/>
      <c r="AM25" s="333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7" t="s">
        <v>537</v>
      </c>
      <c r="C26" s="3288"/>
      <c r="D26" s="3288"/>
      <c r="E26" s="3288"/>
      <c r="F26" s="3288"/>
      <c r="G26" s="3288"/>
      <c r="H26" s="3288"/>
      <c r="I26" s="3288"/>
      <c r="J26" s="3288"/>
      <c r="K26" s="3288"/>
      <c r="L26" s="3288"/>
      <c r="M26" s="3288"/>
      <c r="N26" s="3288"/>
      <c r="O26" s="3288"/>
      <c r="P26" s="3288"/>
      <c r="Q26" s="3288"/>
      <c r="R26" s="3288"/>
      <c r="S26" s="3289"/>
      <c r="T26" s="3331">
        <f>T23*T25</f>
        <v>41154543.300000004</v>
      </c>
      <c r="U26" s="3332"/>
      <c r="V26" s="3332"/>
      <c r="W26" s="3332"/>
      <c r="X26" s="3332"/>
      <c r="Y26" s="3331">
        <f>Y23*Y25</f>
        <v>0</v>
      </c>
      <c r="Z26" s="3332"/>
      <c r="AA26" s="3332"/>
      <c r="AB26" s="3332"/>
      <c r="AC26" s="3332"/>
      <c r="AD26" s="3331">
        <f>AD23*AD25</f>
        <v>0</v>
      </c>
      <c r="AE26" s="3332"/>
      <c r="AF26" s="3332"/>
      <c r="AG26" s="3332"/>
      <c r="AH26" s="3332"/>
      <c r="AI26" s="3331">
        <f>AI23*AI25</f>
        <v>0</v>
      </c>
      <c r="AJ26" s="3332"/>
      <c r="AK26" s="3332"/>
      <c r="AL26" s="3332"/>
      <c r="AM26" s="333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97" t="s">
        <v>447</v>
      </c>
      <c r="C27" s="3298"/>
      <c r="D27" s="3298"/>
      <c r="E27" s="3298"/>
      <c r="F27" s="3298"/>
      <c r="G27" s="3298"/>
      <c r="H27" s="3298"/>
      <c r="I27" s="3298"/>
      <c r="J27" s="3298"/>
      <c r="K27" s="3298"/>
      <c r="L27" s="3298"/>
      <c r="M27" s="3298"/>
      <c r="N27" s="3298"/>
      <c r="O27" s="3298"/>
      <c r="P27" s="3298"/>
      <c r="Q27" s="3298"/>
      <c r="R27" s="3298"/>
      <c r="S27" s="3299"/>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7" t="s">
        <v>538</v>
      </c>
      <c r="C28" s="3288"/>
      <c r="D28" s="3288"/>
      <c r="E28" s="3288"/>
      <c r="F28" s="3288"/>
      <c r="G28" s="3288"/>
      <c r="H28" s="3288"/>
      <c r="I28" s="3288"/>
      <c r="J28" s="3288"/>
      <c r="K28" s="3288"/>
      <c r="L28" s="3288"/>
      <c r="M28" s="3288"/>
      <c r="N28" s="3288"/>
      <c r="O28" s="3288"/>
      <c r="P28" s="3288"/>
      <c r="Q28" s="3288"/>
      <c r="R28" s="3288"/>
      <c r="S28" s="3289"/>
      <c r="T28" s="3300">
        <f>IF(ISERROR((T26*T27)),0,(T26*T27))</f>
        <v>41154543.300000004</v>
      </c>
      <c r="U28" s="3301"/>
      <c r="V28" s="3301"/>
      <c r="W28" s="3301"/>
      <c r="X28" s="3301"/>
      <c r="Y28" s="3300">
        <f>IF(ISERROR((Y26*Y27)),0,(Y26*Y27))</f>
        <v>0</v>
      </c>
      <c r="Z28" s="3301"/>
      <c r="AA28" s="3301"/>
      <c r="AB28" s="3301"/>
      <c r="AC28" s="3301"/>
      <c r="AD28" s="3300">
        <f>IF(ISERROR((AD26*AD27)),0,(AD26*AD27))</f>
        <v>0</v>
      </c>
      <c r="AE28" s="3301"/>
      <c r="AF28" s="3301"/>
      <c r="AG28" s="3301"/>
      <c r="AH28" s="3301"/>
      <c r="AI28" s="3300">
        <f>IF(ISERROR((AI26*AI27)),0,(AI26*AI27))</f>
        <v>0</v>
      </c>
      <c r="AJ28" s="3301"/>
      <c r="AK28" s="3301"/>
      <c r="AL28" s="3301"/>
      <c r="AM28" s="330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7" t="s">
        <v>555</v>
      </c>
      <c r="C29" s="3288"/>
      <c r="D29" s="3288"/>
      <c r="E29" s="3288"/>
      <c r="F29" s="3288"/>
      <c r="G29" s="3288"/>
      <c r="H29" s="3288"/>
      <c r="I29" s="3288"/>
      <c r="J29" s="3288"/>
      <c r="K29" s="3288"/>
      <c r="L29" s="3288"/>
      <c r="M29" s="3288"/>
      <c r="N29" s="3288"/>
      <c r="O29" s="3288"/>
      <c r="P29" s="3288"/>
      <c r="Q29" s="3288"/>
      <c r="R29" s="3288"/>
      <c r="S29" s="3289"/>
      <c r="T29" s="3282">
        <f>T28+Y28+AD28+AI28</f>
        <v>41154543.300000004</v>
      </c>
      <c r="U29" s="3283"/>
      <c r="V29" s="3283"/>
      <c r="W29" s="3283"/>
      <c r="X29" s="3283"/>
      <c r="Y29" s="3283"/>
      <c r="Z29" s="3283"/>
      <c r="AA29" s="3283"/>
      <c r="AB29" s="3283"/>
      <c r="AC29" s="3283"/>
      <c r="AD29" s="3283"/>
      <c r="AE29" s="3283"/>
      <c r="AF29" s="3283"/>
      <c r="AG29" s="3283"/>
      <c r="AH29" s="3283"/>
      <c r="AI29" s="3283"/>
      <c r="AJ29" s="3283"/>
      <c r="AK29" s="3283"/>
      <c r="AL29" s="3283"/>
      <c r="AM29" s="328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3" t="s">
        <v>1497</v>
      </c>
      <c r="C30" s="3293"/>
      <c r="D30" s="3293"/>
      <c r="E30" s="3293"/>
      <c r="F30" s="3293"/>
      <c r="G30" s="3293"/>
      <c r="H30" s="3293"/>
      <c r="I30" s="3293"/>
      <c r="J30" s="3293"/>
      <c r="K30" s="3293"/>
      <c r="L30" s="3293"/>
      <c r="M30" s="3293"/>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3" t="s">
        <v>1496</v>
      </c>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3"/>
      <c r="AK31" s="3293"/>
      <c r="AL31" s="3293"/>
      <c r="AM31" s="329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9" t="s">
        <v>1345</v>
      </c>
      <c r="Z35" s="3319"/>
      <c r="AA35" s="3319"/>
      <c r="AB35" s="3319"/>
      <c r="AC35" s="3319"/>
      <c r="AD35" s="3345" t="s">
        <v>380</v>
      </c>
      <c r="AE35" s="3345"/>
      <c r="AF35" s="3345"/>
      <c r="AG35" s="3345"/>
      <c r="AH35" s="334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9"/>
      <c r="Z36" s="3319"/>
      <c r="AA36" s="3319"/>
      <c r="AB36" s="3319"/>
      <c r="AC36" s="3319"/>
      <c r="AD36" s="3345"/>
      <c r="AE36" s="3345"/>
      <c r="AF36" s="3345"/>
      <c r="AG36" s="3345"/>
      <c r="AH36" s="334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9"/>
      <c r="Z37" s="3319"/>
      <c r="AA37" s="3319"/>
      <c r="AB37" s="3319"/>
      <c r="AC37" s="3319"/>
      <c r="AD37" s="3345"/>
      <c r="AE37" s="3345"/>
      <c r="AF37" s="3345"/>
      <c r="AG37" s="3345"/>
      <c r="AH37" s="334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7" t="s">
        <v>538</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281">
        <f>IF(T24&gt;=(T23+Y23+AD23+AI23),T28+Y28,0)</f>
        <v>41154543.300000004</v>
      </c>
      <c r="Z38" s="3281"/>
      <c r="AA38" s="3281"/>
      <c r="AB38" s="3281"/>
      <c r="AC38" s="3281"/>
      <c r="AD38" s="3281">
        <f>IF(T24&gt;=(T23+Y23+AD23+AI23),AD28+AI28,0)</f>
        <v>0</v>
      </c>
      <c r="AE38" s="3281"/>
      <c r="AF38" s="3281"/>
      <c r="AG38" s="3281"/>
      <c r="AH38" s="328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7" t="s">
        <v>2179</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46">
        <v>0.04</v>
      </c>
      <c r="Z39" s="3346"/>
      <c r="AA39" s="3346"/>
      <c r="AB39" s="3346"/>
      <c r="AC39" s="3346"/>
      <c r="AD39" s="3346">
        <v>0.04</v>
      </c>
      <c r="AE39" s="3346"/>
      <c r="AF39" s="3346"/>
      <c r="AG39" s="3346"/>
      <c r="AH39" s="334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7" t="s">
        <v>676</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281">
        <f>ROUND(Y38*Y39,0)</f>
        <v>1646182</v>
      </c>
      <c r="Z40" s="3281"/>
      <c r="AA40" s="3281"/>
      <c r="AB40" s="3281"/>
      <c r="AC40" s="3281"/>
      <c r="AD40" s="3280">
        <f>ROUND(AD38*AD39,0)</f>
        <v>0</v>
      </c>
      <c r="AE40" s="3281"/>
      <c r="AF40" s="3281"/>
      <c r="AG40" s="3281"/>
      <c r="AH40" s="328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7" t="s">
        <v>677</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02">
        <f>Y40+AD40</f>
        <v>1646182</v>
      </c>
      <c r="Z41" s="3303"/>
      <c r="AA41" s="3303"/>
      <c r="AB41" s="3303"/>
      <c r="AC41" s="3303"/>
      <c r="AD41" s="3303"/>
      <c r="AE41" s="3303"/>
      <c r="AF41" s="3303"/>
      <c r="AG41" s="3303"/>
      <c r="AH41" s="330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5" t="s">
        <v>1511</v>
      </c>
      <c r="B44" s="3285"/>
      <c r="C44" s="3285"/>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3285"/>
      <c r="BO44" s="3285"/>
      <c r="BP44" s="3285"/>
      <c r="BQ44" s="3285"/>
      <c r="BR44" s="3285"/>
      <c r="BS44" s="3285"/>
      <c r="BT44" s="3285"/>
      <c r="BU44" s="3285"/>
      <c r="BV44" s="3285"/>
      <c r="BW44" s="3285"/>
      <c r="BX44" s="32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5">
        <f>'Sources and Uses Budget'!B105-'Sources and Uses Budget'!B15</f>
        <v>38278805</v>
      </c>
      <c r="AC47" s="3306"/>
      <c r="AD47" s="3306"/>
      <c r="AE47" s="3306"/>
      <c r="AF47" s="330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5">
        <f>Application!AO649-MIN('Sources and Uses Budget'!B15,Application!AG394)</f>
        <v>15105441</v>
      </c>
      <c r="AC48" s="3306"/>
      <c r="AD48" s="3306"/>
      <c r="AE48" s="3306"/>
      <c r="AF48" s="330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5">
        <f>AB47-AB48</f>
        <v>23173364</v>
      </c>
      <c r="AC49" s="3306"/>
      <c r="AD49" s="3306"/>
      <c r="AE49" s="3306"/>
      <c r="AF49" s="330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8">
        <v>0.91080000000000005</v>
      </c>
      <c r="AC50" s="3339"/>
      <c r="AD50" s="3339"/>
      <c r="AE50" s="3339"/>
      <c r="AF50" s="334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1" t="s">
        <v>2375</v>
      </c>
      <c r="F51" s="3341"/>
      <c r="G51" s="3341"/>
      <c r="H51" s="3341"/>
      <c r="I51" s="3341"/>
      <c r="J51" s="3341"/>
      <c r="K51" s="3341"/>
      <c r="L51" s="3341"/>
      <c r="M51" s="3341"/>
      <c r="N51" s="3341"/>
      <c r="O51" s="3341"/>
      <c r="P51" s="3341"/>
      <c r="Q51" s="3341"/>
      <c r="R51" s="3341"/>
      <c r="S51" s="3341"/>
      <c r="T51" s="3341"/>
      <c r="U51" s="3341"/>
      <c r="V51" s="3341"/>
      <c r="W51" s="3341"/>
      <c r="X51" s="3341"/>
      <c r="Y51" s="3341"/>
      <c r="Z51" s="334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1"/>
      <c r="F52" s="3341"/>
      <c r="G52" s="3341"/>
      <c r="H52" s="3341"/>
      <c r="I52" s="3341"/>
      <c r="J52" s="3341"/>
      <c r="K52" s="3341"/>
      <c r="L52" s="3341"/>
      <c r="M52" s="3341"/>
      <c r="N52" s="3341"/>
      <c r="O52" s="3341"/>
      <c r="P52" s="3341"/>
      <c r="Q52" s="3341"/>
      <c r="R52" s="3341"/>
      <c r="S52" s="3341"/>
      <c r="T52" s="3341"/>
      <c r="U52" s="3341"/>
      <c r="V52" s="3341"/>
      <c r="W52" s="3341"/>
      <c r="X52" s="3341"/>
      <c r="Y52" s="3341"/>
      <c r="Z52" s="334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5">
        <f>ROUND(IF(ISERROR((AB49/AB50)),0,(AB49/AB50)),0)</f>
        <v>25442868</v>
      </c>
      <c r="AC54" s="3306"/>
      <c r="AD54" s="3306"/>
      <c r="AE54" s="3306"/>
      <c r="AF54" s="330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5">
        <f>(AB54/10)</f>
        <v>2544286.7999999998</v>
      </c>
      <c r="AC55" s="3306"/>
      <c r="AD55" s="3306"/>
      <c r="AE55" s="3306"/>
      <c r="AF55" s="330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2">
        <f>(IF((Y41&lt;AB55),Y41,AB55))</f>
        <v>1646182</v>
      </c>
      <c r="AC56" s="3343"/>
      <c r="AD56" s="3343"/>
      <c r="AE56" s="3343"/>
      <c r="AF56" s="334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5">
        <f>ROUND((10*AB56*AB50),0)</f>
        <v>14993426</v>
      </c>
      <c r="AC57" s="3306"/>
      <c r="AD57" s="3306"/>
      <c r="AE57" s="3306"/>
      <c r="AF57" s="330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3">
        <f>AB49-AB57</f>
        <v>8179938</v>
      </c>
      <c r="AC59" s="3333"/>
      <c r="AD59" s="3333"/>
      <c r="AE59" s="3333"/>
      <c r="AF59" s="333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5" t="str">
        <f>IF(Application!AP204="yes","Farmworker State Credit", "State Credit" )</f>
        <v>State Credit</v>
      </c>
      <c r="B61" s="3285"/>
      <c r="C61" s="3285"/>
      <c r="D61" s="3285"/>
      <c r="E61" s="3285"/>
      <c r="F61" s="3285"/>
      <c r="G61" s="3285"/>
      <c r="H61" s="3285"/>
      <c r="I61" s="3285"/>
      <c r="J61" s="3285"/>
      <c r="K61" s="3285"/>
      <c r="L61" s="3285"/>
      <c r="M61" s="3285"/>
      <c r="N61" s="3285"/>
      <c r="O61" s="3285"/>
      <c r="P61" s="3285"/>
      <c r="Q61" s="3285"/>
      <c r="R61" s="3285"/>
      <c r="S61" s="3285"/>
      <c r="T61" s="3285"/>
      <c r="U61" s="3285"/>
      <c r="V61" s="3285"/>
      <c r="W61" s="3285"/>
      <c r="X61" s="3285"/>
      <c r="Y61" s="3285"/>
      <c r="Z61" s="3285"/>
      <c r="AA61" s="3285"/>
      <c r="AB61" s="3285"/>
      <c r="AC61" s="3285"/>
      <c r="AD61" s="3285"/>
      <c r="AE61" s="3285"/>
      <c r="AF61" s="3285"/>
      <c r="AG61" s="3285"/>
      <c r="AH61" s="3285"/>
      <c r="AI61" s="3285"/>
      <c r="AJ61" s="3285"/>
      <c r="AK61" s="3285"/>
      <c r="AL61" s="3285"/>
      <c r="AM61" s="3285"/>
      <c r="AN61" s="3285"/>
      <c r="AO61" s="3285"/>
      <c r="AP61" s="3285"/>
      <c r="AQ61" s="3285"/>
      <c r="AR61" s="3285"/>
      <c r="AS61" s="3285"/>
      <c r="AT61" s="3285"/>
      <c r="AU61" s="3285"/>
      <c r="AV61" s="3285"/>
      <c r="AW61" s="3285"/>
      <c r="AX61" s="3285"/>
      <c r="AY61" s="3285"/>
      <c r="AZ61" s="3285"/>
      <c r="BA61" s="3285"/>
      <c r="BB61" s="3285"/>
      <c r="BC61" s="3285"/>
      <c r="BD61" s="3285"/>
      <c r="BE61" s="3285"/>
      <c r="BF61" s="3285"/>
      <c r="BG61" s="3285"/>
      <c r="BH61" s="3285"/>
      <c r="BI61" s="3285"/>
      <c r="BJ61" s="3285"/>
      <c r="BK61" s="3285"/>
      <c r="BL61" s="3285"/>
      <c r="BM61" s="3285"/>
      <c r="BN61" s="3285"/>
      <c r="BO61" s="3285"/>
      <c r="BP61" s="3285"/>
      <c r="BQ61" s="3285"/>
      <c r="BR61" s="3285"/>
      <c r="BS61" s="3285"/>
      <c r="BT61" s="3285"/>
      <c r="BU61" s="3285"/>
      <c r="BV61" s="3285"/>
      <c r="BW61" s="3285"/>
      <c r="BX61" s="32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34" t="s">
        <v>1067</v>
      </c>
      <c r="Z63" s="3334"/>
      <c r="AA63" s="3334"/>
      <c r="AB63" s="3334"/>
      <c r="AC63" s="3334"/>
      <c r="AD63" s="3334" t="s">
        <v>380</v>
      </c>
      <c r="AE63" s="3334"/>
      <c r="AF63" s="3334"/>
      <c r="AG63" s="3334"/>
      <c r="AH63" s="333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35">
        <f>IF(Application!Z204="(select)",0,((T23*T27)+Y28))</f>
        <v>31657341</v>
      </c>
      <c r="Z64" s="3336"/>
      <c r="AA64" s="3336"/>
      <c r="AB64" s="3336"/>
      <c r="AC64" s="3337"/>
      <c r="AD64" s="3335">
        <f>IF(AND(Application!AP204="yes",Application!M357="yes"),AD28+AI28,0)</f>
        <v>0</v>
      </c>
      <c r="AE64" s="3336"/>
      <c r="AF64" s="3336"/>
      <c r="AG64" s="3336"/>
      <c r="AH64" s="333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2">
        <f>IF(Application!AP204="yes",0.75,IF(Application!Z203="15% set-aside",0.13,IF(Application!Z203="15% set-aside with qualifying low value rehab",0.95,0.3)))</f>
        <v>0.3</v>
      </c>
      <c r="Z67" s="3352"/>
      <c r="AA67" s="3352"/>
      <c r="AB67" s="3352"/>
      <c r="AC67" s="3352"/>
      <c r="AD67" s="3352">
        <f>IF(Application!AP204="yes",0.75,IF(Application!Z203="15% set-aside with qualifying low value rehab", 0.95,0.13))</f>
        <v>0.13</v>
      </c>
      <c r="AE67" s="3352"/>
      <c r="AF67" s="3352"/>
      <c r="AG67" s="3352"/>
      <c r="AH67" s="335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53">
        <f>ROUND(Y64*Y67,0)</f>
        <v>9497202</v>
      </c>
      <c r="Z68" s="3354"/>
      <c r="AA68" s="3354"/>
      <c r="AB68" s="3354"/>
      <c r="AC68" s="3354"/>
      <c r="AD68" s="3353" t="str">
        <f>IF(Application!D210="At-Risk",AD64*AD67,"$0")</f>
        <v>$0</v>
      </c>
      <c r="AE68" s="3354"/>
      <c r="AF68" s="3354"/>
      <c r="AG68" s="3354"/>
      <c r="AH68" s="335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8">
        <v>0.86129999999999995</v>
      </c>
      <c r="AC71" s="3339"/>
      <c r="AD71" s="3339"/>
      <c r="AE71" s="3339"/>
      <c r="AF71" s="334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5" t="s">
        <v>1482</v>
      </c>
      <c r="F72" s="3355"/>
      <c r="G72" s="3355"/>
      <c r="H72" s="3355"/>
      <c r="I72" s="3355"/>
      <c r="J72" s="3355"/>
      <c r="K72" s="3355"/>
      <c r="L72" s="3355"/>
      <c r="M72" s="3355"/>
      <c r="N72" s="3355"/>
      <c r="O72" s="3355"/>
      <c r="P72" s="3355"/>
      <c r="Q72" s="3355"/>
      <c r="R72" s="3355"/>
      <c r="S72" s="3355"/>
      <c r="T72" s="3355"/>
      <c r="U72" s="3355"/>
      <c r="V72" s="3355"/>
      <c r="W72" s="3355"/>
      <c r="X72" s="3355"/>
      <c r="Y72" s="3355"/>
      <c r="Z72" s="3355"/>
      <c r="AA72" s="335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5"/>
      <c r="F73" s="3355"/>
      <c r="G73" s="3355"/>
      <c r="H73" s="3355"/>
      <c r="I73" s="3355"/>
      <c r="J73" s="3355"/>
      <c r="K73" s="3355"/>
      <c r="L73" s="3355"/>
      <c r="M73" s="3355"/>
      <c r="N73" s="3355"/>
      <c r="O73" s="3355"/>
      <c r="P73" s="3355"/>
      <c r="Q73" s="3355"/>
      <c r="R73" s="3355"/>
      <c r="S73" s="3355"/>
      <c r="T73" s="3355"/>
      <c r="U73" s="3355"/>
      <c r="V73" s="3355"/>
      <c r="W73" s="3355"/>
      <c r="X73" s="3355"/>
      <c r="Y73" s="3355"/>
      <c r="Z73" s="3355"/>
      <c r="AA73" s="335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5"/>
      <c r="F74" s="3355"/>
      <c r="G74" s="3355"/>
      <c r="H74" s="3355"/>
      <c r="I74" s="3355"/>
      <c r="J74" s="3355"/>
      <c r="K74" s="3355"/>
      <c r="L74" s="3355"/>
      <c r="M74" s="3355"/>
      <c r="N74" s="3355"/>
      <c r="O74" s="3355"/>
      <c r="P74" s="3355"/>
      <c r="Q74" s="3355"/>
      <c r="R74" s="3355"/>
      <c r="S74" s="3355"/>
      <c r="T74" s="3355"/>
      <c r="U74" s="3355"/>
      <c r="V74" s="3355"/>
      <c r="W74" s="3355"/>
      <c r="X74" s="3355"/>
      <c r="Y74" s="3355"/>
      <c r="Z74" s="3355"/>
      <c r="AA74" s="335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7">
        <f>ROUND(IF(ISERROR((AB59/AB71)),0,(AB59/AB71)),0)</f>
        <v>9497200</v>
      </c>
      <c r="AC76" s="3347"/>
      <c r="AD76" s="3347"/>
      <c r="AE76" s="3347"/>
      <c r="AF76" s="334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8">
        <f>IF((Y68+AD68&lt;AB76),Y68+AD68,AB76)</f>
        <v>9497200</v>
      </c>
      <c r="AC77" s="3349"/>
      <c r="AD77" s="3349"/>
      <c r="AE77" s="3349"/>
      <c r="AF77" s="335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1">
        <f>AB77*AB71</f>
        <v>8179938.3599999994</v>
      </c>
      <c r="AC78" s="3351"/>
      <c r="AD78" s="3351"/>
      <c r="AE78" s="3351"/>
      <c r="AF78" s="335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3">
        <f>AB49-(AB57+AB78)</f>
        <v>-0.35999999940395355</v>
      </c>
      <c r="AC80" s="3333"/>
      <c r="AD80" s="3333"/>
      <c r="AE80" s="3333"/>
      <c r="AF80" s="333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5"/>
      <c r="B83" s="3285"/>
      <c r="C83" s="3285"/>
      <c r="D83" s="3285"/>
      <c r="E83" s="3285"/>
      <c r="F83" s="3285"/>
      <c r="G83" s="3285"/>
      <c r="H83" s="3285"/>
      <c r="I83" s="3285"/>
      <c r="J83" s="3285"/>
      <c r="K83" s="3285"/>
      <c r="L83" s="3285"/>
      <c r="M83" s="3285"/>
      <c r="N83" s="3285"/>
      <c r="O83" s="3285"/>
      <c r="P83" s="3285"/>
      <c r="Q83" s="3285"/>
      <c r="R83" s="3285"/>
      <c r="S83" s="3285"/>
      <c r="T83" s="3285"/>
      <c r="U83" s="3285"/>
      <c r="V83" s="3285"/>
      <c r="W83" s="3285"/>
      <c r="X83" s="3285"/>
      <c r="Y83" s="3285"/>
      <c r="Z83" s="3285"/>
      <c r="AA83" s="3285"/>
      <c r="AB83" s="3285"/>
      <c r="AC83" s="3285"/>
      <c r="AD83" s="3285"/>
      <c r="AE83" s="3285"/>
      <c r="AF83" s="3285"/>
      <c r="AG83" s="3285"/>
      <c r="AH83" s="3285"/>
      <c r="AI83" s="3285"/>
      <c r="AJ83" s="3285"/>
      <c r="AK83" s="3285"/>
      <c r="AL83" s="3285"/>
      <c r="AM83" s="3285"/>
      <c r="AN83" s="3285"/>
      <c r="AO83" s="3285"/>
      <c r="AP83" s="3285"/>
      <c r="AQ83" s="3285"/>
      <c r="AR83" s="3285"/>
      <c r="AS83" s="3285"/>
      <c r="AT83" s="3285"/>
      <c r="AU83" s="3285"/>
      <c r="AV83" s="3285"/>
      <c r="AW83" s="3285"/>
      <c r="AX83" s="3285"/>
      <c r="AY83" s="3285"/>
      <c r="AZ83" s="3285"/>
      <c r="BA83" s="3285"/>
      <c r="BB83" s="3285"/>
      <c r="BC83" s="3285"/>
      <c r="BD83" s="3285"/>
      <c r="BE83" s="3285"/>
      <c r="BF83" s="3285"/>
      <c r="BG83" s="3285"/>
      <c r="BH83" s="3285"/>
      <c r="BI83" s="3285"/>
      <c r="BJ83" s="3285"/>
      <c r="BK83" s="3285"/>
      <c r="BL83" s="3285"/>
      <c r="BM83" s="3285"/>
      <c r="BN83" s="3285"/>
      <c r="BO83" s="3285"/>
      <c r="BP83" s="3285"/>
      <c r="BQ83" s="3285"/>
      <c r="BR83" s="3285"/>
      <c r="BS83" s="3285"/>
      <c r="BT83" s="3285"/>
      <c r="BU83" s="3285"/>
      <c r="BV83" s="3285"/>
      <c r="BW83" s="3285"/>
      <c r="BX83" s="3285"/>
    </row>
    <row r="84" spans="1:98" ht="13.5" thickTop="1"/>
    <row r="85" spans="1:98" ht="12.75">
      <c r="A85" s="794"/>
      <c r="C85" s="334"/>
      <c r="Z85" s="619"/>
      <c r="AA85" s="619"/>
      <c r="AB85" s="619"/>
      <c r="AC85" s="619"/>
      <c r="AD85" s="619"/>
      <c r="AE85" s="619"/>
      <c r="AF85" s="619"/>
      <c r="AG85" s="619"/>
      <c r="AH85" s="619"/>
    </row>
    <row r="86" spans="1:98" ht="12.75">
      <c r="D86" s="334"/>
      <c r="Z86" s="619"/>
      <c r="AA86" s="619"/>
      <c r="AB86" s="3286"/>
      <c r="AC86" s="3286"/>
      <c r="AD86" s="3286"/>
      <c r="AE86" s="3286"/>
      <c r="AF86" s="3286"/>
      <c r="AG86" s="619"/>
      <c r="AH86" s="619"/>
    </row>
    <row r="87" spans="1:98" ht="13.5" thickBot="1">
      <c r="D87" s="334"/>
      <c r="Z87" s="619"/>
      <c r="AA87" s="619"/>
      <c r="AB87" s="3284"/>
      <c r="AC87" s="3284"/>
      <c r="AD87" s="3284"/>
      <c r="AE87" s="3284"/>
      <c r="AF87" s="328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6" zoomScaleNormal="100" zoomScaleSheetLayoutView="80" workbookViewId="0">
      <selection activeCell="I29" sqref="I2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8" t="s">
        <v>1935</v>
      </c>
      <c r="B1" s="3358"/>
      <c r="C1" s="3358"/>
      <c r="D1" s="3358"/>
      <c r="E1" s="3358"/>
      <c r="F1" s="3358"/>
      <c r="G1" s="3358"/>
      <c r="H1" s="3358"/>
      <c r="I1" s="3358"/>
      <c r="J1" s="3358"/>
      <c r="K1" s="335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8"/>
      <c r="B2" s="3358"/>
      <c r="C2" s="3358"/>
      <c r="D2" s="3358"/>
      <c r="E2" s="3358"/>
      <c r="F2" s="3358"/>
      <c r="G2" s="3358"/>
      <c r="H2" s="3358"/>
      <c r="I2" s="3358"/>
      <c r="J2" s="3358"/>
      <c r="K2" s="335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9" t="s">
        <v>1936</v>
      </c>
      <c r="D4" s="3359"/>
      <c r="E4" s="3359"/>
      <c r="F4" s="3359"/>
      <c r="G4" s="3359"/>
      <c r="H4" s="3359"/>
      <c r="I4" s="3359"/>
      <c r="J4" s="3359"/>
    </row>
    <row r="5" spans="1:33">
      <c r="C5" s="3359"/>
      <c r="D5" s="3359"/>
      <c r="E5" s="3359"/>
      <c r="F5" s="3359"/>
      <c r="G5" s="3359"/>
      <c r="H5" s="3359"/>
      <c r="I5" s="3359"/>
      <c r="J5" s="3359"/>
    </row>
    <row r="6" spans="1:33">
      <c r="C6" s="1426"/>
      <c r="D6" s="1426"/>
      <c r="E6" s="1426"/>
      <c r="F6" s="1426"/>
      <c r="G6" s="1426"/>
      <c r="H6" s="1426"/>
      <c r="I6" s="1426"/>
      <c r="J6" s="1426"/>
    </row>
    <row r="7" spans="1:33">
      <c r="C7" s="1427" t="s">
        <v>1937</v>
      </c>
      <c r="D7" s="1426"/>
      <c r="E7" s="3360" t="str">
        <f>Application!H16</f>
        <v>Compass for Affordable Housing</v>
      </c>
      <c r="F7" s="3360"/>
      <c r="G7" s="3360"/>
      <c r="H7" s="1426"/>
      <c r="I7" s="1427" t="s">
        <v>1938</v>
      </c>
      <c r="J7" s="1428">
        <f>Application!AG437+Application!AG439</f>
        <v>60</v>
      </c>
    </row>
    <row r="8" spans="1:33">
      <c r="C8" s="1427" t="s">
        <v>1939</v>
      </c>
      <c r="D8" s="1426"/>
      <c r="E8" s="3360" t="str">
        <f>Application!H18</f>
        <v>Barry Apartments</v>
      </c>
      <c r="F8" s="3360"/>
      <c r="G8" s="3360"/>
      <c r="H8" s="1426"/>
      <c r="I8" s="1427" t="s">
        <v>1940</v>
      </c>
      <c r="J8" s="1429">
        <f>Application!CS663</f>
        <v>73</v>
      </c>
    </row>
    <row r="9" spans="1:33" ht="14.25" customHeight="1">
      <c r="C9" s="1427" t="s">
        <v>1941</v>
      </c>
      <c r="D9" s="1426"/>
      <c r="E9" s="3361" t="str">
        <f>Application!D210</f>
        <v>Special Needs</v>
      </c>
      <c r="F9" s="3361"/>
      <c r="G9" s="3361"/>
      <c r="H9" s="1426"/>
      <c r="I9" s="1427" t="s">
        <v>1942</v>
      </c>
      <c r="J9" s="1430">
        <v>34</v>
      </c>
      <c r="N9" s="1431"/>
    </row>
    <row r="10" spans="1:33" ht="26.85" customHeight="1">
      <c r="C10" s="3359" t="s">
        <v>1943</v>
      </c>
      <c r="D10" s="3359"/>
      <c r="E10" s="3362" t="str">
        <f>Application!D213</f>
        <v>At least 20% 1-bedroom units and 10% larger than 1-bedroom units</v>
      </c>
      <c r="F10" s="3362"/>
      <c r="G10" s="3362"/>
      <c r="H10" s="1426"/>
      <c r="I10" s="1432" t="s">
        <v>1944</v>
      </c>
      <c r="J10" s="1433">
        <f>IF(J9&gt;0,J8-J9,J8)</f>
        <v>39</v>
      </c>
      <c r="N10" s="1431"/>
    </row>
    <row r="11" spans="1:33">
      <c r="C11" s="1434"/>
      <c r="N11" s="1431"/>
    </row>
    <row r="12" spans="1:33" ht="15" customHeight="1">
      <c r="C12" s="3363" t="s">
        <v>1945</v>
      </c>
      <c r="D12" s="3364"/>
      <c r="E12" s="3365"/>
      <c r="F12" s="3356" t="s">
        <v>1946</v>
      </c>
      <c r="G12" s="3356" t="s">
        <v>1947</v>
      </c>
      <c r="H12" s="3369" t="s">
        <v>2161</v>
      </c>
      <c r="I12" s="3356" t="s">
        <v>2160</v>
      </c>
      <c r="J12" s="3356" t="s">
        <v>1948</v>
      </c>
      <c r="N12" s="1431"/>
    </row>
    <row r="13" spans="1:33" ht="68.25" customHeight="1">
      <c r="C13" s="3366"/>
      <c r="D13" s="3367"/>
      <c r="E13" s="3368"/>
      <c r="F13" s="3357"/>
      <c r="G13" s="3357"/>
      <c r="H13" s="3370"/>
      <c r="I13" s="3357"/>
      <c r="J13" s="3357"/>
    </row>
    <row r="14" spans="1:33" ht="15" customHeight="1">
      <c r="C14" s="1435" t="s">
        <v>1949</v>
      </c>
      <c r="D14" s="1436"/>
      <c r="E14" s="1436"/>
      <c r="F14" s="1437"/>
      <c r="G14" s="1437"/>
      <c r="H14" s="1438"/>
      <c r="I14" s="1438"/>
      <c r="J14" s="1438"/>
    </row>
    <row r="15" spans="1:33">
      <c r="C15" s="1439" t="s">
        <v>1950</v>
      </c>
      <c r="D15" s="1424" t="s">
        <v>1951</v>
      </c>
      <c r="F15" s="1440" t="s">
        <v>2671</v>
      </c>
      <c r="G15" s="1441">
        <v>15000</v>
      </c>
      <c r="H15" s="1442" t="s">
        <v>2221</v>
      </c>
      <c r="I15" s="1442" t="s">
        <v>2657</v>
      </c>
      <c r="J15" s="1442" t="s">
        <v>2659</v>
      </c>
    </row>
    <row r="16" spans="1:33">
      <c r="C16" s="1439" t="s">
        <v>1952</v>
      </c>
      <c r="D16" s="1424" t="s">
        <v>1953</v>
      </c>
      <c r="F16" s="1440"/>
      <c r="G16" s="1443"/>
      <c r="H16" s="1442"/>
      <c r="I16" s="1442"/>
      <c r="J16" s="1442"/>
    </row>
    <row r="17" spans="3:10">
      <c r="C17" s="1439" t="s">
        <v>1836</v>
      </c>
      <c r="D17" s="1424" t="s">
        <v>1954</v>
      </c>
      <c r="F17" s="1440" t="s">
        <v>2654</v>
      </c>
      <c r="G17" s="1443">
        <v>7500</v>
      </c>
      <c r="H17" s="1442" t="s">
        <v>2221</v>
      </c>
      <c r="I17" s="1442" t="s">
        <v>2657</v>
      </c>
      <c r="J17" s="1442" t="s">
        <v>2659</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t="s">
        <v>2655</v>
      </c>
      <c r="G23" s="1443">
        <f>5400*34</f>
        <v>183600</v>
      </c>
      <c r="H23" s="1442" t="s">
        <v>2656</v>
      </c>
      <c r="I23" s="1442" t="s">
        <v>2658</v>
      </c>
      <c r="J23" s="1442" t="s">
        <v>2660</v>
      </c>
    </row>
    <row r="24" spans="3:10">
      <c r="C24" s="1439" t="s">
        <v>1964</v>
      </c>
      <c r="D24" s="1425" t="s">
        <v>1965</v>
      </c>
      <c r="E24" s="1425"/>
      <c r="F24" s="1440"/>
      <c r="G24" s="1443"/>
      <c r="H24" s="1442"/>
      <c r="I24" s="1442"/>
      <c r="J24" s="1442"/>
    </row>
    <row r="25" spans="3:10">
      <c r="C25" s="1439" t="s">
        <v>1966</v>
      </c>
      <c r="D25" s="1424" t="s">
        <v>1954</v>
      </c>
      <c r="E25" s="1425"/>
      <c r="F25" s="1440" t="s">
        <v>2654</v>
      </c>
      <c r="G25" s="1443">
        <v>7500</v>
      </c>
      <c r="H25" s="1442" t="s">
        <v>2221</v>
      </c>
      <c r="I25" s="1442" t="s">
        <v>2657</v>
      </c>
      <c r="J25" s="1442" t="s">
        <v>2659</v>
      </c>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213600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XFD218"/>
  <sheetViews>
    <sheetView topLeftCell="A50" zoomScaleNormal="100" zoomScaleSheetLayoutView="100" workbookViewId="0">
      <selection activeCell="G66" sqref="G66"/>
    </sheetView>
  </sheetViews>
  <sheetFormatPr defaultColWidth="0" defaultRowHeight="12.75" zeroHeight="1"/>
  <cols>
    <col min="1" max="1" width="3.7109375" customWidth="1"/>
    <col min="2" max="2" width="27.7109375" customWidth="1"/>
    <col min="3" max="3" width="9.8554687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16384" ht="18">
      <c r="A1" s="340" t="s">
        <v>936</v>
      </c>
      <c r="B1" s="340"/>
    </row>
    <row r="2" spans="1:16384"/>
    <row r="3" spans="1:1638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16384" s="354" customFormat="1" ht="14.25">
      <c r="A4" s="354" t="s">
        <v>899</v>
      </c>
      <c r="C4" s="374">
        <v>1.0249999999999999</v>
      </c>
      <c r="E4" s="354">
        <f>Application!Y799</f>
        <v>693024</v>
      </c>
      <c r="G4" s="354">
        <f>E4*$C$4</f>
        <v>710349.6</v>
      </c>
      <c r="I4" s="354">
        <f>G4*$C$4</f>
        <v>728108.34</v>
      </c>
      <c r="K4" s="354">
        <f>I4*$C$4</f>
        <v>746311.04849999992</v>
      </c>
      <c r="M4" s="354">
        <f>K4*$C$4</f>
        <v>764968.82471249986</v>
      </c>
      <c r="O4" s="354">
        <f>M4*$C$4</f>
        <v>784093.04533031234</v>
      </c>
      <c r="Q4" s="354">
        <f>O4*$C$4</f>
        <v>803695.37146357005</v>
      </c>
      <c r="S4" s="354">
        <f>Q4*$C$4</f>
        <v>823787.75575015927</v>
      </c>
      <c r="U4" s="354">
        <f>S4*$C$4</f>
        <v>844382.44964391319</v>
      </c>
      <c r="W4" s="354">
        <f>U4*$C$4</f>
        <v>865492.01088501094</v>
      </c>
      <c r="Y4" s="354">
        <f>W4*$C$4</f>
        <v>887129.31115713611</v>
      </c>
      <c r="AA4" s="354">
        <f>Y4*$C$4</f>
        <v>909307.54393606447</v>
      </c>
      <c r="AC4" s="354">
        <f>AA4*$C$4</f>
        <v>932040.23253446596</v>
      </c>
      <c r="AE4" s="354">
        <f>AC4*$C$4</f>
        <v>955341.23834782757</v>
      </c>
      <c r="AG4" s="354">
        <f>AE4*$C$4</f>
        <v>979224.76930652314</v>
      </c>
    </row>
    <row r="5" spans="1:16384" s="339" customFormat="1" ht="14.25">
      <c r="B5" s="339" t="s">
        <v>900</v>
      </c>
      <c r="C5" s="375">
        <v>7.4999999999999997E-2</v>
      </c>
      <c r="E5" s="356">
        <f>-E4*$C$5</f>
        <v>-51976.799999999996</v>
      </c>
      <c r="F5" s="356"/>
      <c r="G5" s="356">
        <f>-G4*$C$5</f>
        <v>-53276.219999999994</v>
      </c>
      <c r="H5" s="356"/>
      <c r="I5" s="356">
        <f>-I4*$C$5</f>
        <v>-54608.125499999995</v>
      </c>
      <c r="J5" s="356"/>
      <c r="K5" s="356">
        <f>-K4*$C$5</f>
        <v>-55973.328637499995</v>
      </c>
      <c r="L5" s="356"/>
      <c r="M5" s="356">
        <f>-M4*$C$5</f>
        <v>-57372.661853437487</v>
      </c>
      <c r="N5" s="356"/>
      <c r="O5" s="356">
        <f>-O4*$C$5</f>
        <v>-58806.978399773427</v>
      </c>
      <c r="P5" s="356"/>
      <c r="Q5" s="356">
        <f>-Q4*$C$5</f>
        <v>-60277.152859767753</v>
      </c>
      <c r="R5" s="356"/>
      <c r="S5" s="356">
        <f>-S4*$C$5</f>
        <v>-61784.081681261945</v>
      </c>
      <c r="T5" s="356"/>
      <c r="U5" s="356">
        <f>-U4*$C$5</f>
        <v>-63328.683723293485</v>
      </c>
      <c r="V5" s="356"/>
      <c r="W5" s="356">
        <f>-W4*$C$5</f>
        <v>-64911.900816375819</v>
      </c>
      <c r="X5" s="356"/>
      <c r="Y5" s="356">
        <f>-Y4*$C$5</f>
        <v>-66534.698336785208</v>
      </c>
      <c r="Z5" s="356"/>
      <c r="AA5" s="356">
        <f>-AA4*$C$5</f>
        <v>-68198.065795204835</v>
      </c>
      <c r="AB5" s="356"/>
      <c r="AC5" s="356">
        <f>-AC4*$C$5</f>
        <v>-69903.01744008495</v>
      </c>
      <c r="AD5" s="356"/>
      <c r="AE5" s="356">
        <f>-AE4*$C$5</f>
        <v>-71650.592876087059</v>
      </c>
      <c r="AF5" s="356"/>
      <c r="AG5" s="356">
        <f>-AG4*$C$5</f>
        <v>-73441.857697989239</v>
      </c>
    </row>
    <row r="6" spans="1:16384" s="339" customFormat="1" ht="14.25">
      <c r="A6" s="339" t="s">
        <v>898</v>
      </c>
      <c r="C6" s="374">
        <v>1.0249999999999999</v>
      </c>
      <c r="E6" s="357">
        <f>Application!Z807</f>
        <v>313632</v>
      </c>
      <c r="F6" s="357"/>
      <c r="G6" s="357">
        <f>E6*$C$6</f>
        <v>321472.8</v>
      </c>
      <c r="H6" s="357"/>
      <c r="I6" s="357">
        <f>G6*$C$6</f>
        <v>329509.61999999994</v>
      </c>
      <c r="J6" s="357"/>
      <c r="K6" s="357">
        <f>I6*$C$6</f>
        <v>337747.36049999989</v>
      </c>
      <c r="L6" s="357"/>
      <c r="M6" s="357">
        <f>K6*$C$6</f>
        <v>346191.04451249988</v>
      </c>
      <c r="N6" s="357"/>
      <c r="O6" s="357">
        <f>M6*$C$6</f>
        <v>354845.82062531234</v>
      </c>
      <c r="P6" s="357"/>
      <c r="Q6" s="357">
        <f>O6*$C$6</f>
        <v>363716.96614094509</v>
      </c>
      <c r="R6" s="357"/>
      <c r="S6" s="357">
        <f>Q6*$C$6</f>
        <v>372809.89029446867</v>
      </c>
      <c r="T6" s="357"/>
      <c r="U6" s="357">
        <f>S6*$C$6</f>
        <v>382130.13755183038</v>
      </c>
      <c r="V6" s="357"/>
      <c r="W6" s="357">
        <f>U6*$C$6</f>
        <v>391683.39099062613</v>
      </c>
      <c r="X6" s="357"/>
      <c r="Y6" s="357">
        <f>W6*$C$6</f>
        <v>401475.47576539172</v>
      </c>
      <c r="Z6" s="357"/>
      <c r="AA6" s="357">
        <f>Y6*$C$6</f>
        <v>411512.36265952646</v>
      </c>
      <c r="AB6" s="357"/>
      <c r="AC6" s="357">
        <f>AA6*$C$6</f>
        <v>421800.17172601458</v>
      </c>
      <c r="AD6" s="357"/>
      <c r="AE6" s="357">
        <f>AC6*$C$6</f>
        <v>432345.17601916491</v>
      </c>
      <c r="AF6" s="357"/>
      <c r="AG6" s="357">
        <f>AE6*$C$6</f>
        <v>443153.80541964399</v>
      </c>
    </row>
    <row r="7" spans="1:16384" s="339" customFormat="1" ht="14.25">
      <c r="B7" s="339" t="s">
        <v>900</v>
      </c>
      <c r="C7" s="375">
        <v>7.4999999999999997E-2</v>
      </c>
      <c r="E7" s="356">
        <f>-E6*$C$7</f>
        <v>-23522.399999999998</v>
      </c>
      <c r="F7" s="356"/>
      <c r="G7" s="356">
        <f>-G6*$C$7</f>
        <v>-24110.46</v>
      </c>
      <c r="H7" s="356"/>
      <c r="I7" s="356">
        <f>-I6*$C$7</f>
        <v>-24713.221499999996</v>
      </c>
      <c r="J7" s="356"/>
      <c r="K7" s="356">
        <f>-K6*$C$7</f>
        <v>-25331.052037499991</v>
      </c>
      <c r="L7" s="356"/>
      <c r="M7" s="356">
        <f>-M6*$C$7</f>
        <v>-25964.328338437492</v>
      </c>
      <c r="N7" s="356"/>
      <c r="O7" s="356">
        <f>-O6*$C$7</f>
        <v>-26613.436546898425</v>
      </c>
      <c r="P7" s="356"/>
      <c r="Q7" s="356">
        <f>-Q6*$C$7</f>
        <v>-27278.772460570883</v>
      </c>
      <c r="R7" s="356"/>
      <c r="S7" s="356">
        <f>-S6*$C$7</f>
        <v>-27960.741772085148</v>
      </c>
      <c r="T7" s="356"/>
      <c r="U7" s="356">
        <f>-U6*$C$7</f>
        <v>-28659.760316387277</v>
      </c>
      <c r="V7" s="356"/>
      <c r="W7" s="356">
        <f>-W6*$C$7</f>
        <v>-29376.254324296959</v>
      </c>
      <c r="X7" s="356"/>
      <c r="Y7" s="356">
        <f>-Y6*$C$7</f>
        <v>-30110.660682404377</v>
      </c>
      <c r="Z7" s="356"/>
      <c r="AA7" s="356">
        <f>-AA6*$C$7</f>
        <v>-30863.427199464484</v>
      </c>
      <c r="AB7" s="356"/>
      <c r="AC7" s="356">
        <f>-AC6*$C$7</f>
        <v>-31635.012879451093</v>
      </c>
      <c r="AD7" s="356"/>
      <c r="AE7" s="356">
        <f>-AE6*$C$7</f>
        <v>-32425.888201437367</v>
      </c>
      <c r="AF7" s="356"/>
      <c r="AG7" s="356">
        <f>-AG6*$C$7</f>
        <v>-33236.535406473296</v>
      </c>
    </row>
    <row r="8" spans="1:16384" s="339" customFormat="1" ht="14.25">
      <c r="A8" s="339" t="s">
        <v>296</v>
      </c>
      <c r="C8" s="374">
        <v>1.0249999999999999</v>
      </c>
      <c r="E8" s="357">
        <f>Application!Z815</f>
        <v>8760</v>
      </c>
      <c r="F8" s="357"/>
      <c r="G8" s="357">
        <f>E8*$C$8</f>
        <v>8979</v>
      </c>
      <c r="H8" s="357"/>
      <c r="I8" s="357">
        <f>G8*$C$8</f>
        <v>9203.4749999999985</v>
      </c>
      <c r="J8" s="357"/>
      <c r="K8" s="357">
        <f>I8*$C$8</f>
        <v>9433.5618749999976</v>
      </c>
      <c r="L8" s="357"/>
      <c r="M8" s="357">
        <f>K8*$C$8</f>
        <v>9669.4009218749961</v>
      </c>
      <c r="N8" s="357"/>
      <c r="O8" s="357">
        <f>M8*$C$8</f>
        <v>9911.1359449218708</v>
      </c>
      <c r="P8" s="357"/>
      <c r="Q8" s="357">
        <f>O8*$C$8</f>
        <v>10158.914343544917</v>
      </c>
      <c r="R8" s="357"/>
      <c r="S8" s="357">
        <f>Q8*$C$8</f>
        <v>10412.887202133539</v>
      </c>
      <c r="T8" s="357"/>
      <c r="U8" s="357">
        <f>S8*$C$8</f>
        <v>10673.209382186877</v>
      </c>
      <c r="V8" s="357"/>
      <c r="W8" s="357">
        <f>U8*$C$8</f>
        <v>10940.039616741547</v>
      </c>
      <c r="X8" s="357"/>
      <c r="Y8" s="357">
        <f>W8*$C$8</f>
        <v>11213.540607160085</v>
      </c>
      <c r="Z8" s="357"/>
      <c r="AA8" s="357">
        <f>Y8*$C$8</f>
        <v>11493.879122339085</v>
      </c>
      <c r="AB8" s="357"/>
      <c r="AC8" s="357">
        <f>AA8*$C$8</f>
        <v>11781.226100397562</v>
      </c>
      <c r="AD8" s="357"/>
      <c r="AE8" s="357">
        <f>AC8*$C$8</f>
        <v>12075.7567529075</v>
      </c>
      <c r="AF8" s="357"/>
      <c r="AG8" s="357">
        <f>AE8*$C$8</f>
        <v>12377.650671730187</v>
      </c>
    </row>
    <row r="9" spans="1:16384" s="339" customFormat="1" ht="14.25">
      <c r="B9" s="339" t="s">
        <v>900</v>
      </c>
      <c r="C9" s="375">
        <v>7.4999999999999997E-2</v>
      </c>
      <c r="E9" s="373">
        <f>-E8*$C$9</f>
        <v>-657</v>
      </c>
      <c r="F9" s="356"/>
      <c r="G9" s="373">
        <f>-G8*$C$9</f>
        <v>-673.42499999999995</v>
      </c>
      <c r="H9" s="356"/>
      <c r="I9" s="373">
        <f>-I8*$C$9</f>
        <v>-690.26062499999989</v>
      </c>
      <c r="J9" s="356"/>
      <c r="K9" s="373">
        <f>-K8*$C$9</f>
        <v>-707.5171406249998</v>
      </c>
      <c r="L9" s="356"/>
      <c r="M9" s="373">
        <f>-M8*$C$9</f>
        <v>-725.20506914062469</v>
      </c>
      <c r="N9" s="356"/>
      <c r="O9" s="373">
        <f>-O8*$C$9</f>
        <v>-743.33519586914031</v>
      </c>
      <c r="P9" s="356"/>
      <c r="Q9" s="373">
        <f>-Q8*$C$9</f>
        <v>-761.9185757658687</v>
      </c>
      <c r="R9" s="356"/>
      <c r="S9" s="373">
        <f>-S8*$C$9</f>
        <v>-780.96654016001537</v>
      </c>
      <c r="T9" s="356"/>
      <c r="U9" s="373">
        <f>-U8*$C$9</f>
        <v>-800.49070366401577</v>
      </c>
      <c r="V9" s="356"/>
      <c r="W9" s="373">
        <f>-W8*$C$9</f>
        <v>-820.50297125561599</v>
      </c>
      <c r="X9" s="356"/>
      <c r="Y9" s="373">
        <f>-Y8*$C$9</f>
        <v>-841.01554553700635</v>
      </c>
      <c r="Z9" s="356"/>
      <c r="AA9" s="373">
        <f>-AA8*$C$9</f>
        <v>-862.0409341754314</v>
      </c>
      <c r="AB9" s="356"/>
      <c r="AC9" s="373">
        <f>-AC8*$C$9</f>
        <v>-883.59195752981714</v>
      </c>
      <c r="AD9" s="356"/>
      <c r="AE9" s="373">
        <f>-AE8*$C$9</f>
        <v>-905.68175646806253</v>
      </c>
      <c r="AF9" s="356"/>
      <c r="AG9" s="373">
        <f>-AG8*$C$9</f>
        <v>-928.32380037976395</v>
      </c>
    </row>
    <row r="10" spans="1:16384" s="358" customFormat="1" ht="15">
      <c r="A10" s="358" t="s">
        <v>921</v>
      </c>
      <c r="C10" s="349"/>
      <c r="E10" s="358">
        <f>SUM(E4:E9)</f>
        <v>939259.79999999993</v>
      </c>
      <c r="G10" s="358">
        <f>SUM(G4:G9)</f>
        <v>962741.29499999993</v>
      </c>
      <c r="I10" s="358">
        <f>SUM(I4:I9)</f>
        <v>986809.82737499988</v>
      </c>
      <c r="K10" s="358">
        <f>SUM(K4:K9)</f>
        <v>1011480.0730593749</v>
      </c>
      <c r="M10" s="358">
        <f>SUM(M4:M9)</f>
        <v>1036767.0748858592</v>
      </c>
      <c r="O10" s="358">
        <f>SUM(O4:O9)</f>
        <v>1062686.2517580052</v>
      </c>
      <c r="Q10" s="358">
        <f>SUM(Q4:Q9)</f>
        <v>1089253.4080519557</v>
      </c>
      <c r="S10" s="358">
        <f>SUM(S4:S9)</f>
        <v>1116484.7432532541</v>
      </c>
      <c r="U10" s="358">
        <f>SUM(U4:U9)</f>
        <v>1144396.8618345857</v>
      </c>
      <c r="W10" s="358">
        <f>SUM(W4:W9)</f>
        <v>1173006.78338045</v>
      </c>
      <c r="Y10" s="358">
        <f>SUM(Y4:Y9)</f>
        <v>1202331.9529649615</v>
      </c>
      <c r="AA10" s="358">
        <f>SUM(AA4:AA9)</f>
        <v>1232390.2517890853</v>
      </c>
      <c r="AC10" s="358">
        <f>SUM(AC4:AC9)</f>
        <v>1263200.0080838122</v>
      </c>
      <c r="AE10" s="358">
        <f>SUM(AE4:AE9)</f>
        <v>1294780.0082859076</v>
      </c>
      <c r="AG10" s="358">
        <f>SUM(AG4:AG9)</f>
        <v>1327149.5084930549</v>
      </c>
    </row>
    <row r="11" spans="1:1638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1638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1638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16384" s="354" customFormat="1" ht="14.25">
      <c r="A14" s="354" t="s">
        <v>903</v>
      </c>
      <c r="C14" s="369"/>
      <c r="E14" s="354">
        <f>Application!W845</f>
        <v>126000</v>
      </c>
      <c r="G14" s="354">
        <f>E14*$C$13</f>
        <v>130409.99999999999</v>
      </c>
      <c r="I14" s="354">
        <f>G14*$C$13</f>
        <v>134974.34999999998</v>
      </c>
      <c r="K14" s="354">
        <f>I14*$C$13</f>
        <v>139698.45224999997</v>
      </c>
      <c r="M14" s="354">
        <f>K14*$C$13</f>
        <v>144587.89807874997</v>
      </c>
      <c r="O14" s="354">
        <f>M14*$C$13</f>
        <v>149648.47451150621</v>
      </c>
      <c r="Q14" s="354">
        <f>O14*$C$13</f>
        <v>154886.17111940891</v>
      </c>
      <c r="S14" s="354">
        <f>Q14*$C$13</f>
        <v>160307.1871085882</v>
      </c>
      <c r="U14" s="354">
        <f>S14*$C$13</f>
        <v>165917.93865738879</v>
      </c>
      <c r="W14" s="354">
        <f>U14*$C$13</f>
        <v>171725.06651039739</v>
      </c>
      <c r="Y14" s="354">
        <f>W14*$C$13</f>
        <v>177735.44383826127</v>
      </c>
      <c r="AA14" s="354">
        <f>Y14*$C$13</f>
        <v>183956.1843726004</v>
      </c>
      <c r="AC14" s="354">
        <f>AA14*$C$13</f>
        <v>190394.65082564141</v>
      </c>
      <c r="AE14" s="354">
        <f>AC14*$C$13</f>
        <v>197058.46360453885</v>
      </c>
      <c r="AG14" s="354">
        <f>AE14*$C$13</f>
        <v>203955.5098306977</v>
      </c>
    </row>
    <row r="15" spans="1:16384" s="339" customFormat="1" ht="14.25">
      <c r="A15" s="339" t="s">
        <v>354</v>
      </c>
      <c r="C15" s="368"/>
      <c r="E15" s="357">
        <f>Application!W847</f>
        <v>45590</v>
      </c>
      <c r="F15" s="357"/>
      <c r="G15" s="357">
        <f>E15*$C$4</f>
        <v>46729.749999999993</v>
      </c>
      <c r="H15" s="357"/>
      <c r="I15" s="357">
        <f t="shared" ref="I15:AG15" si="0">G15*$C$4</f>
        <v>47897.993749999987</v>
      </c>
      <c r="J15" s="357"/>
      <c r="K15" s="357">
        <f t="shared" si="0"/>
        <v>49095.44359374998</v>
      </c>
      <c r="L15" s="357"/>
      <c r="M15" s="357">
        <f t="shared" si="0"/>
        <v>50322.829683593729</v>
      </c>
      <c r="N15" s="357"/>
      <c r="O15" s="357">
        <f t="shared" si="0"/>
        <v>51580.900425683569</v>
      </c>
      <c r="P15" s="357"/>
      <c r="Q15" s="357">
        <f t="shared" si="0"/>
        <v>52870.422936325653</v>
      </c>
      <c r="R15" s="357"/>
      <c r="S15" s="357">
        <f t="shared" si="0"/>
        <v>54192.18350973379</v>
      </c>
      <c r="T15" s="357"/>
      <c r="U15" s="357">
        <f t="shared" si="0"/>
        <v>55546.988097477129</v>
      </c>
      <c r="V15" s="357"/>
      <c r="W15" s="357">
        <f t="shared" si="0"/>
        <v>56935.662799914055</v>
      </c>
      <c r="X15" s="357"/>
      <c r="Y15" s="357">
        <f t="shared" si="0"/>
        <v>58359.054369911901</v>
      </c>
      <c r="Z15" s="357"/>
      <c r="AA15" s="357">
        <f t="shared" si="0"/>
        <v>59818.030729159691</v>
      </c>
      <c r="AB15" s="357"/>
      <c r="AC15" s="357">
        <f t="shared" si="0"/>
        <v>61313.481497388675</v>
      </c>
      <c r="AD15" s="357"/>
      <c r="AE15" s="357">
        <f t="shared" si="0"/>
        <v>62846.318534823389</v>
      </c>
      <c r="AF15" s="357"/>
      <c r="AG15" s="357">
        <f t="shared" si="0"/>
        <v>64417.476498193966</v>
      </c>
      <c r="AH15" s="357"/>
      <c r="AI15" s="357">
        <f t="shared" ref="AI15:BS15" si="1">AG15*1.02</f>
        <v>65705.82602815784</v>
      </c>
      <c r="AJ15" s="357">
        <f t="shared" si="1"/>
        <v>0</v>
      </c>
      <c r="AK15" s="357">
        <f t="shared" si="1"/>
        <v>67019.942548720996</v>
      </c>
      <c r="AL15" s="357">
        <f t="shared" si="1"/>
        <v>0</v>
      </c>
      <c r="AM15" s="357">
        <f t="shared" si="1"/>
        <v>68360.341399695419</v>
      </c>
      <c r="AN15" s="357">
        <f t="shared" si="1"/>
        <v>0</v>
      </c>
      <c r="AO15" s="357">
        <f t="shared" si="1"/>
        <v>69727.548227689331</v>
      </c>
      <c r="AP15" s="357">
        <f t="shared" si="1"/>
        <v>0</v>
      </c>
      <c r="AQ15" s="357">
        <f t="shared" si="1"/>
        <v>71122.099192243113</v>
      </c>
      <c r="AR15" s="357">
        <f t="shared" si="1"/>
        <v>0</v>
      </c>
      <c r="AS15" s="357">
        <f t="shared" si="1"/>
        <v>72544.54117608798</v>
      </c>
      <c r="AT15" s="357">
        <f t="shared" si="1"/>
        <v>0</v>
      </c>
      <c r="AU15" s="357">
        <f t="shared" si="1"/>
        <v>73995.431999609747</v>
      </c>
      <c r="AV15" s="357">
        <f t="shared" si="1"/>
        <v>0</v>
      </c>
      <c r="AW15" s="357">
        <f t="shared" si="1"/>
        <v>75475.340639601942</v>
      </c>
      <c r="AX15" s="357">
        <f t="shared" si="1"/>
        <v>0</v>
      </c>
      <c r="AY15" s="357">
        <f t="shared" si="1"/>
        <v>76984.84745239398</v>
      </c>
      <c r="AZ15" s="357">
        <f t="shared" si="1"/>
        <v>0</v>
      </c>
      <c r="BA15" s="357">
        <f t="shared" si="1"/>
        <v>78524.544401441861</v>
      </c>
      <c r="BB15" s="357">
        <f t="shared" si="1"/>
        <v>0</v>
      </c>
      <c r="BC15" s="357">
        <f t="shared" si="1"/>
        <v>80095.035289470703</v>
      </c>
      <c r="BD15" s="357">
        <f t="shared" si="1"/>
        <v>0</v>
      </c>
      <c r="BE15" s="357">
        <f t="shared" si="1"/>
        <v>81696.935995260123</v>
      </c>
      <c r="BF15" s="357">
        <f t="shared" si="1"/>
        <v>0</v>
      </c>
      <c r="BG15" s="357">
        <f t="shared" si="1"/>
        <v>83330.874715165322</v>
      </c>
      <c r="BH15" s="357">
        <f t="shared" si="1"/>
        <v>0</v>
      </c>
      <c r="BI15" s="357">
        <f t="shared" si="1"/>
        <v>84997.492209468634</v>
      </c>
      <c r="BJ15" s="357">
        <f t="shared" si="1"/>
        <v>0</v>
      </c>
      <c r="BK15" s="357">
        <f t="shared" si="1"/>
        <v>86697.442053658015</v>
      </c>
      <c r="BL15" s="357">
        <f t="shared" si="1"/>
        <v>0</v>
      </c>
      <c r="BM15" s="357">
        <f t="shared" si="1"/>
        <v>88431.390894731172</v>
      </c>
      <c r="BN15" s="357">
        <f t="shared" si="1"/>
        <v>0</v>
      </c>
      <c r="BO15" s="357">
        <f t="shared" si="1"/>
        <v>90200.018712625795</v>
      </c>
      <c r="BP15" s="357">
        <f t="shared" si="1"/>
        <v>0</v>
      </c>
      <c r="BQ15" s="357">
        <f t="shared" si="1"/>
        <v>92004.01908687831</v>
      </c>
      <c r="BR15" s="357">
        <f t="shared" si="1"/>
        <v>0</v>
      </c>
      <c r="BS15" s="357">
        <f t="shared" si="1"/>
        <v>93844.099468615881</v>
      </c>
      <c r="BT15" s="357">
        <f t="shared" ref="BT15:EE15" si="2">BR15*1.02</f>
        <v>0</v>
      </c>
      <c r="BU15" s="357">
        <f t="shared" si="2"/>
        <v>95720.981457988193</v>
      </c>
      <c r="BV15" s="357">
        <f t="shared" si="2"/>
        <v>0</v>
      </c>
      <c r="BW15" s="357">
        <f t="shared" si="2"/>
        <v>97635.401087147955</v>
      </c>
      <c r="BX15" s="357">
        <f t="shared" si="2"/>
        <v>0</v>
      </c>
      <c r="BY15" s="357">
        <f t="shared" si="2"/>
        <v>99588.109108890916</v>
      </c>
      <c r="BZ15" s="357">
        <f t="shared" si="2"/>
        <v>0</v>
      </c>
      <c r="CA15" s="357">
        <f t="shared" si="2"/>
        <v>101579.87129106873</v>
      </c>
      <c r="CB15" s="357">
        <f t="shared" si="2"/>
        <v>0</v>
      </c>
      <c r="CC15" s="357">
        <f t="shared" si="2"/>
        <v>103611.46871689011</v>
      </c>
      <c r="CD15" s="357">
        <f t="shared" si="2"/>
        <v>0</v>
      </c>
      <c r="CE15" s="357">
        <f t="shared" si="2"/>
        <v>105683.69809122793</v>
      </c>
      <c r="CF15" s="357">
        <f t="shared" si="2"/>
        <v>0</v>
      </c>
      <c r="CG15" s="357">
        <f t="shared" si="2"/>
        <v>107797.37205305249</v>
      </c>
      <c r="CH15" s="357">
        <f t="shared" si="2"/>
        <v>0</v>
      </c>
      <c r="CI15" s="357">
        <f t="shared" si="2"/>
        <v>109953.31949411354</v>
      </c>
      <c r="CJ15" s="357">
        <f t="shared" si="2"/>
        <v>0</v>
      </c>
      <c r="CK15" s="357">
        <f t="shared" si="2"/>
        <v>112152.38588399581</v>
      </c>
      <c r="CL15" s="357">
        <f t="shared" si="2"/>
        <v>0</v>
      </c>
      <c r="CM15" s="357">
        <f t="shared" si="2"/>
        <v>114395.43360167573</v>
      </c>
      <c r="CN15" s="357">
        <f t="shared" si="2"/>
        <v>0</v>
      </c>
      <c r="CO15" s="357">
        <f t="shared" si="2"/>
        <v>116683.34227370925</v>
      </c>
      <c r="CP15" s="357">
        <f t="shared" si="2"/>
        <v>0</v>
      </c>
      <c r="CQ15" s="357">
        <f t="shared" si="2"/>
        <v>119017.00911918344</v>
      </c>
      <c r="CR15" s="357">
        <f t="shared" si="2"/>
        <v>0</v>
      </c>
      <c r="CS15" s="357">
        <f t="shared" si="2"/>
        <v>121397.34930156711</v>
      </c>
      <c r="CT15" s="357">
        <f t="shared" si="2"/>
        <v>0</v>
      </c>
      <c r="CU15" s="357">
        <f t="shared" si="2"/>
        <v>123825.29628759845</v>
      </c>
      <c r="CV15" s="357">
        <f t="shared" si="2"/>
        <v>0</v>
      </c>
      <c r="CW15" s="357">
        <f t="shared" si="2"/>
        <v>126301.80221335043</v>
      </c>
      <c r="CX15" s="357">
        <f t="shared" si="2"/>
        <v>0</v>
      </c>
      <c r="CY15" s="357">
        <f t="shared" si="2"/>
        <v>128827.83825761743</v>
      </c>
      <c r="CZ15" s="357">
        <f t="shared" si="2"/>
        <v>0</v>
      </c>
      <c r="DA15" s="357">
        <f t="shared" si="2"/>
        <v>131404.39502276978</v>
      </c>
      <c r="DB15" s="357">
        <f t="shared" si="2"/>
        <v>0</v>
      </c>
      <c r="DC15" s="357">
        <f t="shared" si="2"/>
        <v>134032.48292322518</v>
      </c>
      <c r="DD15" s="357">
        <f t="shared" si="2"/>
        <v>0</v>
      </c>
      <c r="DE15" s="357">
        <f t="shared" si="2"/>
        <v>136713.13258168969</v>
      </c>
      <c r="DF15" s="357">
        <f t="shared" si="2"/>
        <v>0</v>
      </c>
      <c r="DG15" s="357">
        <f t="shared" si="2"/>
        <v>139447.39523332348</v>
      </c>
      <c r="DH15" s="357">
        <f t="shared" si="2"/>
        <v>0</v>
      </c>
      <c r="DI15" s="357">
        <f t="shared" si="2"/>
        <v>142236.34313798996</v>
      </c>
      <c r="DJ15" s="357">
        <f t="shared" si="2"/>
        <v>0</v>
      </c>
      <c r="DK15" s="357">
        <f t="shared" si="2"/>
        <v>145081.07000074975</v>
      </c>
      <c r="DL15" s="357">
        <f t="shared" si="2"/>
        <v>0</v>
      </c>
      <c r="DM15" s="357">
        <f t="shared" si="2"/>
        <v>147982.69140076474</v>
      </c>
      <c r="DN15" s="357">
        <f t="shared" si="2"/>
        <v>0</v>
      </c>
      <c r="DO15" s="357">
        <f t="shared" si="2"/>
        <v>150942.34522878003</v>
      </c>
      <c r="DP15" s="357">
        <f t="shared" si="2"/>
        <v>0</v>
      </c>
      <c r="DQ15" s="357">
        <f t="shared" si="2"/>
        <v>153961.19213335562</v>
      </c>
      <c r="DR15" s="357">
        <f t="shared" si="2"/>
        <v>0</v>
      </c>
      <c r="DS15" s="357">
        <f t="shared" si="2"/>
        <v>157040.41597602275</v>
      </c>
      <c r="DT15" s="357">
        <f t="shared" si="2"/>
        <v>0</v>
      </c>
      <c r="DU15" s="357">
        <f t="shared" si="2"/>
        <v>160181.22429554322</v>
      </c>
      <c r="DV15" s="357">
        <f t="shared" si="2"/>
        <v>0</v>
      </c>
      <c r="DW15" s="357">
        <f t="shared" si="2"/>
        <v>163384.84878145409</v>
      </c>
      <c r="DX15" s="357">
        <f t="shared" si="2"/>
        <v>0</v>
      </c>
      <c r="DY15" s="357">
        <f t="shared" si="2"/>
        <v>166652.54575708316</v>
      </c>
      <c r="DZ15" s="357">
        <f t="shared" si="2"/>
        <v>0</v>
      </c>
      <c r="EA15" s="357">
        <f t="shared" si="2"/>
        <v>169985.59667222484</v>
      </c>
      <c r="EB15" s="357">
        <f t="shared" si="2"/>
        <v>0</v>
      </c>
      <c r="EC15" s="357">
        <f t="shared" si="2"/>
        <v>173385.30860566933</v>
      </c>
      <c r="ED15" s="357">
        <f t="shared" si="2"/>
        <v>0</v>
      </c>
      <c r="EE15" s="357">
        <f t="shared" si="2"/>
        <v>176853.01477778272</v>
      </c>
      <c r="EF15" s="357">
        <f t="shared" ref="EF15:GQ15" si="3">ED15*1.02</f>
        <v>0</v>
      </c>
      <c r="EG15" s="357">
        <f t="shared" si="3"/>
        <v>180390.07507333838</v>
      </c>
      <c r="EH15" s="357">
        <f t="shared" si="3"/>
        <v>0</v>
      </c>
      <c r="EI15" s="357">
        <f t="shared" si="3"/>
        <v>183997.87657480515</v>
      </c>
      <c r="EJ15" s="357">
        <f t="shared" si="3"/>
        <v>0</v>
      </c>
      <c r="EK15" s="357">
        <f t="shared" si="3"/>
        <v>187677.83410630125</v>
      </c>
      <c r="EL15" s="357">
        <f t="shared" si="3"/>
        <v>0</v>
      </c>
      <c r="EM15" s="357">
        <f t="shared" si="3"/>
        <v>191431.39078842726</v>
      </c>
      <c r="EN15" s="357">
        <f t="shared" si="3"/>
        <v>0</v>
      </c>
      <c r="EO15" s="357">
        <f t="shared" si="3"/>
        <v>195260.01860419582</v>
      </c>
      <c r="EP15" s="357">
        <f t="shared" si="3"/>
        <v>0</v>
      </c>
      <c r="EQ15" s="357">
        <f t="shared" si="3"/>
        <v>199165.21897627975</v>
      </c>
      <c r="ER15" s="357">
        <f t="shared" si="3"/>
        <v>0</v>
      </c>
      <c r="ES15" s="357">
        <f t="shared" si="3"/>
        <v>203148.52335580534</v>
      </c>
      <c r="ET15" s="357">
        <f t="shared" si="3"/>
        <v>0</v>
      </c>
      <c r="EU15" s="357">
        <f t="shared" si="3"/>
        <v>207211.49382292145</v>
      </c>
      <c r="EV15" s="357">
        <f t="shared" si="3"/>
        <v>0</v>
      </c>
      <c r="EW15" s="357">
        <f t="shared" si="3"/>
        <v>211355.72369937989</v>
      </c>
      <c r="EX15" s="357">
        <f t="shared" si="3"/>
        <v>0</v>
      </c>
      <c r="EY15" s="357">
        <f t="shared" si="3"/>
        <v>215582.83817336749</v>
      </c>
      <c r="EZ15" s="357">
        <f t="shared" si="3"/>
        <v>0</v>
      </c>
      <c r="FA15" s="357">
        <f t="shared" si="3"/>
        <v>219894.49493683485</v>
      </c>
      <c r="FB15" s="357">
        <f t="shared" si="3"/>
        <v>0</v>
      </c>
      <c r="FC15" s="357">
        <f t="shared" si="3"/>
        <v>224292.38483557155</v>
      </c>
      <c r="FD15" s="357">
        <f t="shared" si="3"/>
        <v>0</v>
      </c>
      <c r="FE15" s="357">
        <f t="shared" si="3"/>
        <v>228778.23253228297</v>
      </c>
      <c r="FF15" s="357">
        <f t="shared" si="3"/>
        <v>0</v>
      </c>
      <c r="FG15" s="357">
        <f t="shared" si="3"/>
        <v>233353.79718292863</v>
      </c>
      <c r="FH15" s="357">
        <f t="shared" si="3"/>
        <v>0</v>
      </c>
      <c r="FI15" s="357">
        <f t="shared" si="3"/>
        <v>238020.87312658719</v>
      </c>
      <c r="FJ15" s="357">
        <f t="shared" si="3"/>
        <v>0</v>
      </c>
      <c r="FK15" s="357">
        <f t="shared" si="3"/>
        <v>242781.29058911893</v>
      </c>
      <c r="FL15" s="357">
        <f t="shared" si="3"/>
        <v>0</v>
      </c>
      <c r="FM15" s="357">
        <f t="shared" si="3"/>
        <v>247636.9164009013</v>
      </c>
      <c r="FN15" s="357">
        <f t="shared" si="3"/>
        <v>0</v>
      </c>
      <c r="FO15" s="357">
        <f t="shared" si="3"/>
        <v>252589.65472891933</v>
      </c>
      <c r="FP15" s="357">
        <f t="shared" si="3"/>
        <v>0</v>
      </c>
      <c r="FQ15" s="357">
        <f t="shared" si="3"/>
        <v>257641.44782349773</v>
      </c>
      <c r="FR15" s="357">
        <f t="shared" si="3"/>
        <v>0</v>
      </c>
      <c r="FS15" s="357">
        <f t="shared" si="3"/>
        <v>262794.27677996771</v>
      </c>
      <c r="FT15" s="357">
        <f t="shared" si="3"/>
        <v>0</v>
      </c>
      <c r="FU15" s="357">
        <f t="shared" si="3"/>
        <v>268050.16231556708</v>
      </c>
      <c r="FV15" s="357">
        <f t="shared" si="3"/>
        <v>0</v>
      </c>
      <c r="FW15" s="357">
        <f t="shared" si="3"/>
        <v>273411.16556187841</v>
      </c>
      <c r="FX15" s="357">
        <f t="shared" si="3"/>
        <v>0</v>
      </c>
      <c r="FY15" s="357">
        <f t="shared" si="3"/>
        <v>278879.388873116</v>
      </c>
      <c r="FZ15" s="357">
        <f t="shared" si="3"/>
        <v>0</v>
      </c>
      <c r="GA15" s="357">
        <f t="shared" si="3"/>
        <v>284456.97665057832</v>
      </c>
      <c r="GB15" s="357">
        <f t="shared" si="3"/>
        <v>0</v>
      </c>
      <c r="GC15" s="357">
        <f t="shared" si="3"/>
        <v>290146.11618358991</v>
      </c>
      <c r="GD15" s="357">
        <f t="shared" si="3"/>
        <v>0</v>
      </c>
      <c r="GE15" s="357">
        <f t="shared" si="3"/>
        <v>295949.03850726172</v>
      </c>
      <c r="GF15" s="357">
        <f t="shared" si="3"/>
        <v>0</v>
      </c>
      <c r="GG15" s="357">
        <f t="shared" si="3"/>
        <v>301868.01927740697</v>
      </c>
      <c r="GH15" s="357">
        <f t="shared" si="3"/>
        <v>0</v>
      </c>
      <c r="GI15" s="357">
        <f t="shared" si="3"/>
        <v>307905.37966295512</v>
      </c>
      <c r="GJ15" s="357">
        <f t="shared" si="3"/>
        <v>0</v>
      </c>
      <c r="GK15" s="357">
        <f t="shared" si="3"/>
        <v>314063.48725621426</v>
      </c>
      <c r="GL15" s="357">
        <f t="shared" si="3"/>
        <v>0</v>
      </c>
      <c r="GM15" s="357">
        <f t="shared" si="3"/>
        <v>320344.75700133853</v>
      </c>
      <c r="GN15" s="357">
        <f t="shared" si="3"/>
        <v>0</v>
      </c>
      <c r="GO15" s="357">
        <f t="shared" si="3"/>
        <v>326751.65214136528</v>
      </c>
      <c r="GP15" s="357">
        <f t="shared" si="3"/>
        <v>0</v>
      </c>
      <c r="GQ15" s="357">
        <f t="shared" si="3"/>
        <v>333286.68518419261</v>
      </c>
      <c r="GR15" s="357">
        <f t="shared" ref="GR15:JC15" si="4">GP15*1.02</f>
        <v>0</v>
      </c>
      <c r="GS15" s="357">
        <f t="shared" si="4"/>
        <v>339952.4188878765</v>
      </c>
      <c r="GT15" s="357">
        <f t="shared" si="4"/>
        <v>0</v>
      </c>
      <c r="GU15" s="357">
        <f t="shared" si="4"/>
        <v>346751.46726563404</v>
      </c>
      <c r="GV15" s="357">
        <f t="shared" si="4"/>
        <v>0</v>
      </c>
      <c r="GW15" s="357">
        <f t="shared" si="4"/>
        <v>353686.49661094672</v>
      </c>
      <c r="GX15" s="357">
        <f t="shared" si="4"/>
        <v>0</v>
      </c>
      <c r="GY15" s="357">
        <f t="shared" si="4"/>
        <v>360760.22654316569</v>
      </c>
      <c r="GZ15" s="357">
        <f t="shared" si="4"/>
        <v>0</v>
      </c>
      <c r="HA15" s="357">
        <f t="shared" si="4"/>
        <v>367975.43107402901</v>
      </c>
      <c r="HB15" s="357">
        <f t="shared" si="4"/>
        <v>0</v>
      </c>
      <c r="HC15" s="357">
        <f t="shared" si="4"/>
        <v>375334.93969550962</v>
      </c>
      <c r="HD15" s="357">
        <f t="shared" si="4"/>
        <v>0</v>
      </c>
      <c r="HE15" s="357">
        <f t="shared" si="4"/>
        <v>382841.63848941983</v>
      </c>
      <c r="HF15" s="357">
        <f t="shared" si="4"/>
        <v>0</v>
      </c>
      <c r="HG15" s="357">
        <f t="shared" si="4"/>
        <v>390498.47125920822</v>
      </c>
      <c r="HH15" s="357">
        <f t="shared" si="4"/>
        <v>0</v>
      </c>
      <c r="HI15" s="357">
        <f t="shared" si="4"/>
        <v>398308.44068439241</v>
      </c>
      <c r="HJ15" s="357">
        <f t="shared" si="4"/>
        <v>0</v>
      </c>
      <c r="HK15" s="357">
        <f t="shared" si="4"/>
        <v>406274.60949808027</v>
      </c>
      <c r="HL15" s="357">
        <f t="shared" si="4"/>
        <v>0</v>
      </c>
      <c r="HM15" s="357">
        <f t="shared" si="4"/>
        <v>414400.10168804188</v>
      </c>
      <c r="HN15" s="357">
        <f t="shared" si="4"/>
        <v>0</v>
      </c>
      <c r="HO15" s="357">
        <f t="shared" si="4"/>
        <v>422688.1037218027</v>
      </c>
      <c r="HP15" s="357">
        <f t="shared" si="4"/>
        <v>0</v>
      </c>
      <c r="HQ15" s="357">
        <f t="shared" si="4"/>
        <v>431141.86579623877</v>
      </c>
      <c r="HR15" s="357">
        <f t="shared" si="4"/>
        <v>0</v>
      </c>
      <c r="HS15" s="357">
        <f t="shared" si="4"/>
        <v>439764.70311216352</v>
      </c>
      <c r="HT15" s="357">
        <f t="shared" si="4"/>
        <v>0</v>
      </c>
      <c r="HU15" s="357">
        <f t="shared" si="4"/>
        <v>448559.99717440677</v>
      </c>
      <c r="HV15" s="357">
        <f t="shared" si="4"/>
        <v>0</v>
      </c>
      <c r="HW15" s="357">
        <f t="shared" si="4"/>
        <v>457531.19711789489</v>
      </c>
      <c r="HX15" s="357">
        <f t="shared" si="4"/>
        <v>0</v>
      </c>
      <c r="HY15" s="357">
        <f t="shared" si="4"/>
        <v>466681.82106025278</v>
      </c>
      <c r="HZ15" s="357">
        <f t="shared" si="4"/>
        <v>0</v>
      </c>
      <c r="IA15" s="357">
        <f t="shared" si="4"/>
        <v>476015.45748145785</v>
      </c>
      <c r="IB15" s="357">
        <f t="shared" si="4"/>
        <v>0</v>
      </c>
      <c r="IC15" s="357">
        <f t="shared" si="4"/>
        <v>485535.766631087</v>
      </c>
      <c r="ID15" s="357">
        <f t="shared" si="4"/>
        <v>0</v>
      </c>
      <c r="IE15" s="357">
        <f t="shared" si="4"/>
        <v>495246.48196370876</v>
      </c>
      <c r="IF15" s="357">
        <f t="shared" si="4"/>
        <v>0</v>
      </c>
      <c r="IG15" s="357">
        <f t="shared" si="4"/>
        <v>505151.41160298296</v>
      </c>
      <c r="IH15" s="357">
        <f t="shared" si="4"/>
        <v>0</v>
      </c>
      <c r="II15" s="357">
        <f t="shared" si="4"/>
        <v>515254.43983504263</v>
      </c>
      <c r="IJ15" s="357">
        <f t="shared" si="4"/>
        <v>0</v>
      </c>
      <c r="IK15" s="357">
        <f t="shared" si="4"/>
        <v>525559.52863174351</v>
      </c>
      <c r="IL15" s="357">
        <f t="shared" si="4"/>
        <v>0</v>
      </c>
      <c r="IM15" s="357">
        <f t="shared" si="4"/>
        <v>536070.71920437843</v>
      </c>
      <c r="IN15" s="357">
        <f t="shared" si="4"/>
        <v>0</v>
      </c>
      <c r="IO15" s="357">
        <f t="shared" si="4"/>
        <v>546792.13358846598</v>
      </c>
      <c r="IP15" s="357">
        <f t="shared" si="4"/>
        <v>0</v>
      </c>
      <c r="IQ15" s="357">
        <f t="shared" si="4"/>
        <v>557727.9762602353</v>
      </c>
      <c r="IR15" s="357">
        <f t="shared" si="4"/>
        <v>0</v>
      </c>
      <c r="IS15" s="357">
        <f t="shared" si="4"/>
        <v>568882.53578544001</v>
      </c>
      <c r="IT15" s="357">
        <f t="shared" si="4"/>
        <v>0</v>
      </c>
      <c r="IU15" s="357">
        <f t="shared" si="4"/>
        <v>580260.18650114886</v>
      </c>
      <c r="IV15" s="357">
        <f t="shared" si="4"/>
        <v>0</v>
      </c>
      <c r="IW15" s="357">
        <f t="shared" si="4"/>
        <v>591865.39023117186</v>
      </c>
      <c r="IX15" s="357">
        <f t="shared" si="4"/>
        <v>0</v>
      </c>
      <c r="IY15" s="357">
        <f t="shared" si="4"/>
        <v>603702.69803579536</v>
      </c>
      <c r="IZ15" s="357">
        <f t="shared" si="4"/>
        <v>0</v>
      </c>
      <c r="JA15" s="357">
        <f t="shared" si="4"/>
        <v>615776.75199651124</v>
      </c>
      <c r="JB15" s="357">
        <f t="shared" si="4"/>
        <v>0</v>
      </c>
      <c r="JC15" s="357">
        <f t="shared" si="4"/>
        <v>628092.2870364415</v>
      </c>
      <c r="JD15" s="357">
        <f t="shared" ref="JD15:LO15" si="5">JB15*1.02</f>
        <v>0</v>
      </c>
      <c r="JE15" s="357">
        <f t="shared" si="5"/>
        <v>640654.13277717039</v>
      </c>
      <c r="JF15" s="357">
        <f t="shared" si="5"/>
        <v>0</v>
      </c>
      <c r="JG15" s="357">
        <f t="shared" si="5"/>
        <v>653467.21543271386</v>
      </c>
      <c r="JH15" s="357">
        <f t="shared" si="5"/>
        <v>0</v>
      </c>
      <c r="JI15" s="357">
        <f t="shared" si="5"/>
        <v>666536.55974136817</v>
      </c>
      <c r="JJ15" s="357">
        <f t="shared" si="5"/>
        <v>0</v>
      </c>
      <c r="JK15" s="357">
        <f t="shared" si="5"/>
        <v>679867.29093619552</v>
      </c>
      <c r="JL15" s="357">
        <f t="shared" si="5"/>
        <v>0</v>
      </c>
      <c r="JM15" s="357">
        <f t="shared" si="5"/>
        <v>693464.63675491943</v>
      </c>
      <c r="JN15" s="357">
        <f t="shared" si="5"/>
        <v>0</v>
      </c>
      <c r="JO15" s="357">
        <f t="shared" si="5"/>
        <v>707333.92949001782</v>
      </c>
      <c r="JP15" s="357">
        <f t="shared" si="5"/>
        <v>0</v>
      </c>
      <c r="JQ15" s="357">
        <f t="shared" si="5"/>
        <v>721480.60807981819</v>
      </c>
      <c r="JR15" s="357">
        <f t="shared" si="5"/>
        <v>0</v>
      </c>
      <c r="JS15" s="357">
        <f t="shared" si="5"/>
        <v>735910.22024141462</v>
      </c>
      <c r="JT15" s="357">
        <f t="shared" si="5"/>
        <v>0</v>
      </c>
      <c r="JU15" s="357">
        <f t="shared" si="5"/>
        <v>750628.42464624287</v>
      </c>
      <c r="JV15" s="357">
        <f t="shared" si="5"/>
        <v>0</v>
      </c>
      <c r="JW15" s="357">
        <f t="shared" si="5"/>
        <v>765640.99313916778</v>
      </c>
      <c r="JX15" s="357">
        <f t="shared" si="5"/>
        <v>0</v>
      </c>
      <c r="JY15" s="357">
        <f t="shared" si="5"/>
        <v>780953.8130019512</v>
      </c>
      <c r="JZ15" s="357">
        <f t="shared" si="5"/>
        <v>0</v>
      </c>
      <c r="KA15" s="357">
        <f t="shared" si="5"/>
        <v>796572.8892619902</v>
      </c>
      <c r="KB15" s="357">
        <f t="shared" si="5"/>
        <v>0</v>
      </c>
      <c r="KC15" s="357">
        <f t="shared" si="5"/>
        <v>812504.34704723</v>
      </c>
      <c r="KD15" s="357">
        <f t="shared" si="5"/>
        <v>0</v>
      </c>
      <c r="KE15" s="357">
        <f t="shared" si="5"/>
        <v>828754.43398817466</v>
      </c>
      <c r="KF15" s="357">
        <f t="shared" si="5"/>
        <v>0</v>
      </c>
      <c r="KG15" s="357">
        <f t="shared" si="5"/>
        <v>845329.52266793814</v>
      </c>
      <c r="KH15" s="357">
        <f t="shared" si="5"/>
        <v>0</v>
      </c>
      <c r="KI15" s="357">
        <f t="shared" si="5"/>
        <v>862236.11312129698</v>
      </c>
      <c r="KJ15" s="357">
        <f t="shared" si="5"/>
        <v>0</v>
      </c>
      <c r="KK15" s="357">
        <f t="shared" si="5"/>
        <v>879480.83538372291</v>
      </c>
      <c r="KL15" s="357">
        <f t="shared" si="5"/>
        <v>0</v>
      </c>
      <c r="KM15" s="357">
        <f t="shared" si="5"/>
        <v>897070.45209139737</v>
      </c>
      <c r="KN15" s="357">
        <f t="shared" si="5"/>
        <v>0</v>
      </c>
      <c r="KO15" s="357">
        <f t="shared" si="5"/>
        <v>915011.86113322538</v>
      </c>
      <c r="KP15" s="357">
        <f t="shared" si="5"/>
        <v>0</v>
      </c>
      <c r="KQ15" s="357">
        <f t="shared" si="5"/>
        <v>933312.0983558899</v>
      </c>
      <c r="KR15" s="357">
        <f t="shared" si="5"/>
        <v>0</v>
      </c>
      <c r="KS15" s="357">
        <f t="shared" si="5"/>
        <v>951978.34032300767</v>
      </c>
      <c r="KT15" s="357">
        <f t="shared" si="5"/>
        <v>0</v>
      </c>
      <c r="KU15" s="357">
        <f t="shared" si="5"/>
        <v>971017.90712946781</v>
      </c>
      <c r="KV15" s="357">
        <f t="shared" si="5"/>
        <v>0</v>
      </c>
      <c r="KW15" s="357">
        <f t="shared" si="5"/>
        <v>990438.26527205715</v>
      </c>
      <c r="KX15" s="357">
        <f t="shared" si="5"/>
        <v>0</v>
      </c>
      <c r="KY15" s="357">
        <f t="shared" si="5"/>
        <v>1010247.0305774983</v>
      </c>
      <c r="KZ15" s="357">
        <f t="shared" si="5"/>
        <v>0</v>
      </c>
      <c r="LA15" s="357">
        <f t="shared" si="5"/>
        <v>1030451.9711890483</v>
      </c>
      <c r="LB15" s="357">
        <f t="shared" si="5"/>
        <v>0</v>
      </c>
      <c r="LC15" s="357">
        <f t="shared" si="5"/>
        <v>1051061.0106128294</v>
      </c>
      <c r="LD15" s="357">
        <f t="shared" si="5"/>
        <v>0</v>
      </c>
      <c r="LE15" s="357">
        <f t="shared" si="5"/>
        <v>1072082.2308250859</v>
      </c>
      <c r="LF15" s="357">
        <f t="shared" si="5"/>
        <v>0</v>
      </c>
      <c r="LG15" s="357">
        <f t="shared" si="5"/>
        <v>1093523.8754415875</v>
      </c>
      <c r="LH15" s="357">
        <f t="shared" si="5"/>
        <v>0</v>
      </c>
      <c r="LI15" s="357">
        <f t="shared" si="5"/>
        <v>1115394.3529504193</v>
      </c>
      <c r="LJ15" s="357">
        <f t="shared" si="5"/>
        <v>0</v>
      </c>
      <c r="LK15" s="357">
        <f t="shared" si="5"/>
        <v>1137702.2400094278</v>
      </c>
      <c r="LL15" s="357">
        <f t="shared" si="5"/>
        <v>0</v>
      </c>
      <c r="LM15" s="357">
        <f t="shared" si="5"/>
        <v>1160456.2848096164</v>
      </c>
      <c r="LN15" s="357">
        <f t="shared" si="5"/>
        <v>0</v>
      </c>
      <c r="LO15" s="357">
        <f t="shared" si="5"/>
        <v>1183665.4105058087</v>
      </c>
      <c r="LP15" s="357">
        <f t="shared" ref="LP15:OA15" si="6">LN15*1.02</f>
        <v>0</v>
      </c>
      <c r="LQ15" s="357">
        <f t="shared" si="6"/>
        <v>1207338.7187159248</v>
      </c>
      <c r="LR15" s="357">
        <f t="shared" si="6"/>
        <v>0</v>
      </c>
      <c r="LS15" s="357">
        <f t="shared" si="6"/>
        <v>1231485.4930902433</v>
      </c>
      <c r="LT15" s="357">
        <f t="shared" si="6"/>
        <v>0</v>
      </c>
      <c r="LU15" s="357">
        <f t="shared" si="6"/>
        <v>1256115.2029520483</v>
      </c>
      <c r="LV15" s="357">
        <f t="shared" si="6"/>
        <v>0</v>
      </c>
      <c r="LW15" s="357">
        <f t="shared" si="6"/>
        <v>1281237.5070110892</v>
      </c>
      <c r="LX15" s="357">
        <f t="shared" si="6"/>
        <v>0</v>
      </c>
      <c r="LY15" s="357">
        <f t="shared" si="6"/>
        <v>1306862.257151311</v>
      </c>
      <c r="LZ15" s="357">
        <f t="shared" si="6"/>
        <v>0</v>
      </c>
      <c r="MA15" s="357">
        <f t="shared" si="6"/>
        <v>1332999.5022943374</v>
      </c>
      <c r="MB15" s="357">
        <f t="shared" si="6"/>
        <v>0</v>
      </c>
      <c r="MC15" s="357">
        <f t="shared" si="6"/>
        <v>1359659.4923402241</v>
      </c>
      <c r="MD15" s="357">
        <f t="shared" si="6"/>
        <v>0</v>
      </c>
      <c r="ME15" s="357">
        <f t="shared" si="6"/>
        <v>1386852.6821870287</v>
      </c>
      <c r="MF15" s="357">
        <f t="shared" si="6"/>
        <v>0</v>
      </c>
      <c r="MG15" s="357">
        <f t="shared" si="6"/>
        <v>1414589.7358307694</v>
      </c>
      <c r="MH15" s="357">
        <f t="shared" si="6"/>
        <v>0</v>
      </c>
      <c r="MI15" s="357">
        <f t="shared" si="6"/>
        <v>1442881.5305473849</v>
      </c>
      <c r="MJ15" s="357">
        <f t="shared" si="6"/>
        <v>0</v>
      </c>
      <c r="MK15" s="357">
        <f t="shared" si="6"/>
        <v>1471739.1611583326</v>
      </c>
      <c r="ML15" s="357">
        <f t="shared" si="6"/>
        <v>0</v>
      </c>
      <c r="MM15" s="357">
        <f t="shared" si="6"/>
        <v>1501173.9443814992</v>
      </c>
      <c r="MN15" s="357">
        <f t="shared" si="6"/>
        <v>0</v>
      </c>
      <c r="MO15" s="357">
        <f t="shared" si="6"/>
        <v>1531197.4232691291</v>
      </c>
      <c r="MP15" s="357">
        <f t="shared" si="6"/>
        <v>0</v>
      </c>
      <c r="MQ15" s="357">
        <f t="shared" si="6"/>
        <v>1561821.3717345118</v>
      </c>
      <c r="MR15" s="357">
        <f t="shared" si="6"/>
        <v>0</v>
      </c>
      <c r="MS15" s="357">
        <f t="shared" si="6"/>
        <v>1593057.7991692021</v>
      </c>
      <c r="MT15" s="357">
        <f t="shared" si="6"/>
        <v>0</v>
      </c>
      <c r="MU15" s="357">
        <f t="shared" si="6"/>
        <v>1624918.9551525861</v>
      </c>
      <c r="MV15" s="357">
        <f t="shared" si="6"/>
        <v>0</v>
      </c>
      <c r="MW15" s="357">
        <f t="shared" si="6"/>
        <v>1657417.3342556378</v>
      </c>
      <c r="MX15" s="357">
        <f t="shared" si="6"/>
        <v>0</v>
      </c>
      <c r="MY15" s="357">
        <f t="shared" si="6"/>
        <v>1690565.6809407505</v>
      </c>
      <c r="MZ15" s="357">
        <f t="shared" si="6"/>
        <v>0</v>
      </c>
      <c r="NA15" s="357">
        <f t="shared" si="6"/>
        <v>1724376.9945595656</v>
      </c>
      <c r="NB15" s="357">
        <f t="shared" si="6"/>
        <v>0</v>
      </c>
      <c r="NC15" s="357">
        <f t="shared" si="6"/>
        <v>1758864.5344507569</v>
      </c>
      <c r="ND15" s="357">
        <f t="shared" si="6"/>
        <v>0</v>
      </c>
      <c r="NE15" s="357">
        <f t="shared" si="6"/>
        <v>1794041.8251397719</v>
      </c>
      <c r="NF15" s="357">
        <f t="shared" si="6"/>
        <v>0</v>
      </c>
      <c r="NG15" s="357">
        <f t="shared" si="6"/>
        <v>1829922.6616425675</v>
      </c>
      <c r="NH15" s="357">
        <f t="shared" si="6"/>
        <v>0</v>
      </c>
      <c r="NI15" s="357">
        <f t="shared" si="6"/>
        <v>1866521.1148754188</v>
      </c>
      <c r="NJ15" s="357">
        <f t="shared" si="6"/>
        <v>0</v>
      </c>
      <c r="NK15" s="357">
        <f t="shared" si="6"/>
        <v>1903851.5371729273</v>
      </c>
      <c r="NL15" s="357">
        <f t="shared" si="6"/>
        <v>0</v>
      </c>
      <c r="NM15" s="357">
        <f t="shared" si="6"/>
        <v>1941928.5679163858</v>
      </c>
      <c r="NN15" s="357">
        <f t="shared" si="6"/>
        <v>0</v>
      </c>
      <c r="NO15" s="357">
        <f t="shared" si="6"/>
        <v>1980767.1392747136</v>
      </c>
      <c r="NP15" s="357">
        <f t="shared" si="6"/>
        <v>0</v>
      </c>
      <c r="NQ15" s="357">
        <f t="shared" si="6"/>
        <v>2020382.482060208</v>
      </c>
      <c r="NR15" s="357">
        <f t="shared" si="6"/>
        <v>0</v>
      </c>
      <c r="NS15" s="357">
        <f t="shared" si="6"/>
        <v>2060790.1317014121</v>
      </c>
      <c r="NT15" s="357">
        <f t="shared" si="6"/>
        <v>0</v>
      </c>
      <c r="NU15" s="357">
        <f t="shared" si="6"/>
        <v>2102005.9343354404</v>
      </c>
      <c r="NV15" s="357">
        <f t="shared" si="6"/>
        <v>0</v>
      </c>
      <c r="NW15" s="357">
        <f t="shared" si="6"/>
        <v>2144046.053022149</v>
      </c>
      <c r="NX15" s="357">
        <f t="shared" si="6"/>
        <v>0</v>
      </c>
      <c r="NY15" s="357">
        <f t="shared" si="6"/>
        <v>2186926.9740825919</v>
      </c>
      <c r="NZ15" s="357">
        <f t="shared" si="6"/>
        <v>0</v>
      </c>
      <c r="OA15" s="357">
        <f t="shared" si="6"/>
        <v>2230665.5135642439</v>
      </c>
      <c r="OB15" s="357">
        <f t="shared" ref="OB15:QM15" si="7">NZ15*1.02</f>
        <v>0</v>
      </c>
      <c r="OC15" s="357">
        <f t="shared" si="7"/>
        <v>2275278.8238355289</v>
      </c>
      <c r="OD15" s="357">
        <f t="shared" si="7"/>
        <v>0</v>
      </c>
      <c r="OE15" s="357">
        <f t="shared" si="7"/>
        <v>2320784.4003122398</v>
      </c>
      <c r="OF15" s="357">
        <f t="shared" si="7"/>
        <v>0</v>
      </c>
      <c r="OG15" s="357">
        <f t="shared" si="7"/>
        <v>2367200.0883184848</v>
      </c>
      <c r="OH15" s="357">
        <f t="shared" si="7"/>
        <v>0</v>
      </c>
      <c r="OI15" s="357">
        <f t="shared" si="7"/>
        <v>2414544.0900848545</v>
      </c>
      <c r="OJ15" s="357">
        <f t="shared" si="7"/>
        <v>0</v>
      </c>
      <c r="OK15" s="357">
        <f t="shared" si="7"/>
        <v>2462834.9718865515</v>
      </c>
      <c r="OL15" s="357">
        <f t="shared" si="7"/>
        <v>0</v>
      </c>
      <c r="OM15" s="357">
        <f t="shared" si="7"/>
        <v>2512091.6713242824</v>
      </c>
      <c r="ON15" s="357">
        <f t="shared" si="7"/>
        <v>0</v>
      </c>
      <c r="OO15" s="357">
        <f t="shared" si="7"/>
        <v>2562333.5047507682</v>
      </c>
      <c r="OP15" s="357">
        <f t="shared" si="7"/>
        <v>0</v>
      </c>
      <c r="OQ15" s="357">
        <f t="shared" si="7"/>
        <v>2613580.1748457835</v>
      </c>
      <c r="OR15" s="357">
        <f t="shared" si="7"/>
        <v>0</v>
      </c>
      <c r="OS15" s="357">
        <f t="shared" si="7"/>
        <v>2665851.7783426992</v>
      </c>
      <c r="OT15" s="357">
        <f t="shared" si="7"/>
        <v>0</v>
      </c>
      <c r="OU15" s="357">
        <f t="shared" si="7"/>
        <v>2719168.813909553</v>
      </c>
      <c r="OV15" s="357">
        <f t="shared" si="7"/>
        <v>0</v>
      </c>
      <c r="OW15" s="357">
        <f t="shared" si="7"/>
        <v>2773552.1901877443</v>
      </c>
      <c r="OX15" s="357">
        <f t="shared" si="7"/>
        <v>0</v>
      </c>
      <c r="OY15" s="357">
        <f t="shared" si="7"/>
        <v>2829023.2339914991</v>
      </c>
      <c r="OZ15" s="357">
        <f t="shared" si="7"/>
        <v>0</v>
      </c>
      <c r="PA15" s="357">
        <f t="shared" si="7"/>
        <v>2885603.6986713293</v>
      </c>
      <c r="PB15" s="357">
        <f t="shared" si="7"/>
        <v>0</v>
      </c>
      <c r="PC15" s="357">
        <f t="shared" si="7"/>
        <v>2943315.7726447559</v>
      </c>
      <c r="PD15" s="357">
        <f t="shared" si="7"/>
        <v>0</v>
      </c>
      <c r="PE15" s="357">
        <f t="shared" si="7"/>
        <v>3002182.088097651</v>
      </c>
      <c r="PF15" s="357">
        <f t="shared" si="7"/>
        <v>0</v>
      </c>
      <c r="PG15" s="357">
        <f t="shared" si="7"/>
        <v>3062225.729859604</v>
      </c>
      <c r="PH15" s="357">
        <f t="shared" si="7"/>
        <v>0</v>
      </c>
      <c r="PI15" s="357">
        <f t="shared" si="7"/>
        <v>3123470.244456796</v>
      </c>
      <c r="PJ15" s="357">
        <f t="shared" si="7"/>
        <v>0</v>
      </c>
      <c r="PK15" s="357">
        <f t="shared" si="7"/>
        <v>3185939.6493459321</v>
      </c>
      <c r="PL15" s="357">
        <f t="shared" si="7"/>
        <v>0</v>
      </c>
      <c r="PM15" s="357">
        <f t="shared" si="7"/>
        <v>3249658.4423328508</v>
      </c>
      <c r="PN15" s="357">
        <f t="shared" si="7"/>
        <v>0</v>
      </c>
      <c r="PO15" s="357">
        <f t="shared" si="7"/>
        <v>3314651.6111795078</v>
      </c>
      <c r="PP15" s="357">
        <f t="shared" si="7"/>
        <v>0</v>
      </c>
      <c r="PQ15" s="357">
        <f t="shared" si="7"/>
        <v>3380944.643403098</v>
      </c>
      <c r="PR15" s="357">
        <f t="shared" si="7"/>
        <v>0</v>
      </c>
      <c r="PS15" s="357">
        <f t="shared" si="7"/>
        <v>3448563.53627116</v>
      </c>
      <c r="PT15" s="357">
        <f t="shared" si="7"/>
        <v>0</v>
      </c>
      <c r="PU15" s="357">
        <f t="shared" si="7"/>
        <v>3517534.8069965835</v>
      </c>
      <c r="PV15" s="357">
        <f t="shared" si="7"/>
        <v>0</v>
      </c>
      <c r="PW15" s="357">
        <f t="shared" si="7"/>
        <v>3587885.5031365152</v>
      </c>
      <c r="PX15" s="357">
        <f t="shared" si="7"/>
        <v>0</v>
      </c>
      <c r="PY15" s="357">
        <f t="shared" si="7"/>
        <v>3659643.2131992457</v>
      </c>
      <c r="PZ15" s="357">
        <f t="shared" si="7"/>
        <v>0</v>
      </c>
      <c r="QA15" s="357">
        <f t="shared" si="7"/>
        <v>3732836.0774632306</v>
      </c>
      <c r="QB15" s="357">
        <f t="shared" si="7"/>
        <v>0</v>
      </c>
      <c r="QC15" s="357">
        <f t="shared" si="7"/>
        <v>3807492.7990124952</v>
      </c>
      <c r="QD15" s="357">
        <f t="shared" si="7"/>
        <v>0</v>
      </c>
      <c r="QE15" s="357">
        <f t="shared" si="7"/>
        <v>3883642.6549927453</v>
      </c>
      <c r="QF15" s="357">
        <f t="shared" si="7"/>
        <v>0</v>
      </c>
      <c r="QG15" s="357">
        <f t="shared" si="7"/>
        <v>3961315.5080926004</v>
      </c>
      <c r="QH15" s="357">
        <f t="shared" si="7"/>
        <v>0</v>
      </c>
      <c r="QI15" s="357">
        <f t="shared" si="7"/>
        <v>4040541.8182544527</v>
      </c>
      <c r="QJ15" s="357">
        <f t="shared" si="7"/>
        <v>0</v>
      </c>
      <c r="QK15" s="357">
        <f t="shared" si="7"/>
        <v>4121352.654619542</v>
      </c>
      <c r="QL15" s="357">
        <f t="shared" si="7"/>
        <v>0</v>
      </c>
      <c r="QM15" s="357">
        <f t="shared" si="7"/>
        <v>4203779.7077119332</v>
      </c>
      <c r="QN15" s="357">
        <f t="shared" ref="QN15:SY15" si="8">QL15*1.02</f>
        <v>0</v>
      </c>
      <c r="QO15" s="357">
        <f t="shared" si="8"/>
        <v>4287855.3018661719</v>
      </c>
      <c r="QP15" s="357">
        <f t="shared" si="8"/>
        <v>0</v>
      </c>
      <c r="QQ15" s="357">
        <f t="shared" si="8"/>
        <v>4373612.4079034952</v>
      </c>
      <c r="QR15" s="357">
        <f t="shared" si="8"/>
        <v>0</v>
      </c>
      <c r="QS15" s="357">
        <f t="shared" si="8"/>
        <v>4461084.6560615655</v>
      </c>
      <c r="QT15" s="357">
        <f t="shared" si="8"/>
        <v>0</v>
      </c>
      <c r="QU15" s="357">
        <f t="shared" si="8"/>
        <v>4550306.3491827967</v>
      </c>
      <c r="QV15" s="357">
        <f t="shared" si="8"/>
        <v>0</v>
      </c>
      <c r="QW15" s="357">
        <f t="shared" si="8"/>
        <v>4641312.4761664523</v>
      </c>
      <c r="QX15" s="357">
        <f t="shared" si="8"/>
        <v>0</v>
      </c>
      <c r="QY15" s="357">
        <f t="shared" si="8"/>
        <v>4734138.7256897818</v>
      </c>
      <c r="QZ15" s="357">
        <f t="shared" si="8"/>
        <v>0</v>
      </c>
      <c r="RA15" s="357">
        <f t="shared" si="8"/>
        <v>4828821.5002035778</v>
      </c>
      <c r="RB15" s="357">
        <f t="shared" si="8"/>
        <v>0</v>
      </c>
      <c r="RC15" s="357">
        <f t="shared" si="8"/>
        <v>4925397.9302076492</v>
      </c>
      <c r="RD15" s="357">
        <f t="shared" si="8"/>
        <v>0</v>
      </c>
      <c r="RE15" s="357">
        <f t="shared" si="8"/>
        <v>5023905.8888118025</v>
      </c>
      <c r="RF15" s="357">
        <f t="shared" si="8"/>
        <v>0</v>
      </c>
      <c r="RG15" s="357">
        <f t="shared" si="8"/>
        <v>5124384.006588039</v>
      </c>
      <c r="RH15" s="357">
        <f t="shared" si="8"/>
        <v>0</v>
      </c>
      <c r="RI15" s="357">
        <f t="shared" si="8"/>
        <v>5226871.6867197994</v>
      </c>
      <c r="RJ15" s="357">
        <f t="shared" si="8"/>
        <v>0</v>
      </c>
      <c r="RK15" s="357">
        <f t="shared" si="8"/>
        <v>5331409.1204541959</v>
      </c>
      <c r="RL15" s="357">
        <f t="shared" si="8"/>
        <v>0</v>
      </c>
      <c r="RM15" s="357">
        <f t="shared" si="8"/>
        <v>5438037.3028632803</v>
      </c>
      <c r="RN15" s="357">
        <f t="shared" si="8"/>
        <v>0</v>
      </c>
      <c r="RO15" s="357">
        <f t="shared" si="8"/>
        <v>5546798.0489205457</v>
      </c>
      <c r="RP15" s="357">
        <f t="shared" si="8"/>
        <v>0</v>
      </c>
      <c r="RQ15" s="357">
        <f t="shared" si="8"/>
        <v>5657734.0098989569</v>
      </c>
      <c r="RR15" s="357">
        <f t="shared" si="8"/>
        <v>0</v>
      </c>
      <c r="RS15" s="357">
        <f t="shared" si="8"/>
        <v>5770888.6900969362</v>
      </c>
      <c r="RT15" s="357">
        <f t="shared" si="8"/>
        <v>0</v>
      </c>
      <c r="RU15" s="357">
        <f t="shared" si="8"/>
        <v>5886306.4638988748</v>
      </c>
      <c r="RV15" s="357">
        <f t="shared" si="8"/>
        <v>0</v>
      </c>
      <c r="RW15" s="357">
        <f t="shared" si="8"/>
        <v>6004032.593176852</v>
      </c>
      <c r="RX15" s="357">
        <f t="shared" si="8"/>
        <v>0</v>
      </c>
      <c r="RY15" s="357">
        <f t="shared" si="8"/>
        <v>6124113.2450403888</v>
      </c>
      <c r="RZ15" s="357">
        <f t="shared" si="8"/>
        <v>0</v>
      </c>
      <c r="SA15" s="357">
        <f t="shared" si="8"/>
        <v>6246595.509941197</v>
      </c>
      <c r="SB15" s="357">
        <f t="shared" si="8"/>
        <v>0</v>
      </c>
      <c r="SC15" s="357">
        <f t="shared" si="8"/>
        <v>6371527.4201400215</v>
      </c>
      <c r="SD15" s="357">
        <f t="shared" si="8"/>
        <v>0</v>
      </c>
      <c r="SE15" s="357">
        <f t="shared" si="8"/>
        <v>6498957.9685428217</v>
      </c>
      <c r="SF15" s="357">
        <f t="shared" si="8"/>
        <v>0</v>
      </c>
      <c r="SG15" s="357">
        <f t="shared" si="8"/>
        <v>6628937.1279136781</v>
      </c>
      <c r="SH15" s="357">
        <f t="shared" si="8"/>
        <v>0</v>
      </c>
      <c r="SI15" s="357">
        <f t="shared" si="8"/>
        <v>6761515.8704719516</v>
      </c>
      <c r="SJ15" s="357">
        <f t="shared" si="8"/>
        <v>0</v>
      </c>
      <c r="SK15" s="357">
        <f t="shared" si="8"/>
        <v>6896746.1878813906</v>
      </c>
      <c r="SL15" s="357">
        <f t="shared" si="8"/>
        <v>0</v>
      </c>
      <c r="SM15" s="357">
        <f t="shared" si="8"/>
        <v>7034681.1116390182</v>
      </c>
      <c r="SN15" s="357">
        <f t="shared" si="8"/>
        <v>0</v>
      </c>
      <c r="SO15" s="357">
        <f t="shared" si="8"/>
        <v>7175374.733871799</v>
      </c>
      <c r="SP15" s="357">
        <f t="shared" si="8"/>
        <v>0</v>
      </c>
      <c r="SQ15" s="357">
        <f t="shared" si="8"/>
        <v>7318882.2285492355</v>
      </c>
      <c r="SR15" s="357">
        <f t="shared" si="8"/>
        <v>0</v>
      </c>
      <c r="SS15" s="357">
        <f t="shared" si="8"/>
        <v>7465259.8731202204</v>
      </c>
      <c r="ST15" s="357">
        <f t="shared" si="8"/>
        <v>0</v>
      </c>
      <c r="SU15" s="357">
        <f t="shared" si="8"/>
        <v>7614565.0705826245</v>
      </c>
      <c r="SV15" s="357">
        <f t="shared" si="8"/>
        <v>0</v>
      </c>
      <c r="SW15" s="357">
        <f t="shared" si="8"/>
        <v>7766856.3719942775</v>
      </c>
      <c r="SX15" s="357">
        <f t="shared" si="8"/>
        <v>0</v>
      </c>
      <c r="SY15" s="357">
        <f t="shared" si="8"/>
        <v>7922193.4994341629</v>
      </c>
      <c r="SZ15" s="357">
        <f t="shared" ref="SZ15:VK15" si="9">SX15*1.02</f>
        <v>0</v>
      </c>
      <c r="TA15" s="357">
        <f t="shared" si="9"/>
        <v>8080637.3694228465</v>
      </c>
      <c r="TB15" s="357">
        <f t="shared" si="9"/>
        <v>0</v>
      </c>
      <c r="TC15" s="357">
        <f t="shared" si="9"/>
        <v>8242250.1168113034</v>
      </c>
      <c r="TD15" s="357">
        <f t="shared" si="9"/>
        <v>0</v>
      </c>
      <c r="TE15" s="357">
        <f t="shared" si="9"/>
        <v>8407095.1191475298</v>
      </c>
      <c r="TF15" s="357">
        <f t="shared" si="9"/>
        <v>0</v>
      </c>
      <c r="TG15" s="357">
        <f t="shared" si="9"/>
        <v>8575237.0215304811</v>
      </c>
      <c r="TH15" s="357">
        <f t="shared" si="9"/>
        <v>0</v>
      </c>
      <c r="TI15" s="357">
        <f t="shared" si="9"/>
        <v>8746741.7619610913</v>
      </c>
      <c r="TJ15" s="357">
        <f t="shared" si="9"/>
        <v>0</v>
      </c>
      <c r="TK15" s="357">
        <f t="shared" si="9"/>
        <v>8921676.5972003136</v>
      </c>
      <c r="TL15" s="357">
        <f t="shared" si="9"/>
        <v>0</v>
      </c>
      <c r="TM15" s="357">
        <f t="shared" si="9"/>
        <v>9100110.1291443203</v>
      </c>
      <c r="TN15" s="357">
        <f t="shared" si="9"/>
        <v>0</v>
      </c>
      <c r="TO15" s="357">
        <f t="shared" si="9"/>
        <v>9282112.3317272067</v>
      </c>
      <c r="TP15" s="357">
        <f t="shared" si="9"/>
        <v>0</v>
      </c>
      <c r="TQ15" s="357">
        <f t="shared" si="9"/>
        <v>9467754.5783617515</v>
      </c>
      <c r="TR15" s="357">
        <f t="shared" si="9"/>
        <v>0</v>
      </c>
      <c r="TS15" s="357">
        <f t="shared" si="9"/>
        <v>9657109.6699289866</v>
      </c>
      <c r="TT15" s="357">
        <f t="shared" si="9"/>
        <v>0</v>
      </c>
      <c r="TU15" s="357">
        <f t="shared" si="9"/>
        <v>9850251.8633275665</v>
      </c>
      <c r="TV15" s="357">
        <f t="shared" si="9"/>
        <v>0</v>
      </c>
      <c r="TW15" s="357">
        <f t="shared" si="9"/>
        <v>10047256.900594117</v>
      </c>
      <c r="TX15" s="357">
        <f t="shared" si="9"/>
        <v>0</v>
      </c>
      <c r="TY15" s="357">
        <f t="shared" si="9"/>
        <v>10248202.038605999</v>
      </c>
      <c r="TZ15" s="357">
        <f t="shared" si="9"/>
        <v>0</v>
      </c>
      <c r="UA15" s="357">
        <f t="shared" si="9"/>
        <v>10453166.079378119</v>
      </c>
      <c r="UB15" s="357">
        <f t="shared" si="9"/>
        <v>0</v>
      </c>
      <c r="UC15" s="357">
        <f t="shared" si="9"/>
        <v>10662229.400965681</v>
      </c>
      <c r="UD15" s="357">
        <f t="shared" si="9"/>
        <v>0</v>
      </c>
      <c r="UE15" s="357">
        <f t="shared" si="9"/>
        <v>10875473.988984995</v>
      </c>
      <c r="UF15" s="357">
        <f t="shared" si="9"/>
        <v>0</v>
      </c>
      <c r="UG15" s="357">
        <f t="shared" si="9"/>
        <v>11092983.468764694</v>
      </c>
      <c r="UH15" s="357">
        <f t="shared" si="9"/>
        <v>0</v>
      </c>
      <c r="UI15" s="357">
        <f t="shared" si="9"/>
        <v>11314843.138139989</v>
      </c>
      <c r="UJ15" s="357">
        <f t="shared" si="9"/>
        <v>0</v>
      </c>
      <c r="UK15" s="357">
        <f t="shared" si="9"/>
        <v>11541140.000902789</v>
      </c>
      <c r="UL15" s="357">
        <f t="shared" si="9"/>
        <v>0</v>
      </c>
      <c r="UM15" s="357">
        <f t="shared" si="9"/>
        <v>11771962.800920844</v>
      </c>
      <c r="UN15" s="357">
        <f t="shared" si="9"/>
        <v>0</v>
      </c>
      <c r="UO15" s="357">
        <f t="shared" si="9"/>
        <v>12007402.056939261</v>
      </c>
      <c r="UP15" s="357">
        <f t="shared" si="9"/>
        <v>0</v>
      </c>
      <c r="UQ15" s="357">
        <f t="shared" si="9"/>
        <v>12247550.098078046</v>
      </c>
      <c r="UR15" s="357">
        <f t="shared" si="9"/>
        <v>0</v>
      </c>
      <c r="US15" s="357">
        <f t="shared" si="9"/>
        <v>12492501.100039607</v>
      </c>
      <c r="UT15" s="357">
        <f t="shared" si="9"/>
        <v>0</v>
      </c>
      <c r="UU15" s="357">
        <f t="shared" si="9"/>
        <v>12742351.122040398</v>
      </c>
      <c r="UV15" s="357">
        <f t="shared" si="9"/>
        <v>0</v>
      </c>
      <c r="UW15" s="357">
        <f t="shared" si="9"/>
        <v>12997198.144481206</v>
      </c>
      <c r="UX15" s="357">
        <f t="shared" si="9"/>
        <v>0</v>
      </c>
      <c r="UY15" s="357">
        <f t="shared" si="9"/>
        <v>13257142.107370831</v>
      </c>
      <c r="UZ15" s="357">
        <f t="shared" si="9"/>
        <v>0</v>
      </c>
      <c r="VA15" s="357">
        <f t="shared" si="9"/>
        <v>13522284.949518248</v>
      </c>
      <c r="VB15" s="357">
        <f t="shared" si="9"/>
        <v>0</v>
      </c>
      <c r="VC15" s="357">
        <f t="shared" si="9"/>
        <v>13792730.648508614</v>
      </c>
      <c r="VD15" s="357">
        <f t="shared" si="9"/>
        <v>0</v>
      </c>
      <c r="VE15" s="357">
        <f t="shared" si="9"/>
        <v>14068585.261478787</v>
      </c>
      <c r="VF15" s="357">
        <f t="shared" si="9"/>
        <v>0</v>
      </c>
      <c r="VG15" s="357">
        <f t="shared" si="9"/>
        <v>14349956.966708364</v>
      </c>
      <c r="VH15" s="357">
        <f t="shared" si="9"/>
        <v>0</v>
      </c>
      <c r="VI15" s="357">
        <f t="shared" si="9"/>
        <v>14636956.106042532</v>
      </c>
      <c r="VJ15" s="357">
        <f t="shared" si="9"/>
        <v>0</v>
      </c>
      <c r="VK15" s="357">
        <f t="shared" si="9"/>
        <v>14929695.228163384</v>
      </c>
      <c r="VL15" s="357">
        <f t="shared" ref="VL15:XW15" si="10">VJ15*1.02</f>
        <v>0</v>
      </c>
      <c r="VM15" s="357">
        <f t="shared" si="10"/>
        <v>15228289.132726653</v>
      </c>
      <c r="VN15" s="357">
        <f t="shared" si="10"/>
        <v>0</v>
      </c>
      <c r="VO15" s="357">
        <f t="shared" si="10"/>
        <v>15532854.915381186</v>
      </c>
      <c r="VP15" s="357">
        <f t="shared" si="10"/>
        <v>0</v>
      </c>
      <c r="VQ15" s="357">
        <f t="shared" si="10"/>
        <v>15843512.01368881</v>
      </c>
      <c r="VR15" s="357">
        <f t="shared" si="10"/>
        <v>0</v>
      </c>
      <c r="VS15" s="357">
        <f t="shared" si="10"/>
        <v>16160382.253962588</v>
      </c>
      <c r="VT15" s="357">
        <f t="shared" si="10"/>
        <v>0</v>
      </c>
      <c r="VU15" s="357">
        <f t="shared" si="10"/>
        <v>16483589.899041839</v>
      </c>
      <c r="VV15" s="357">
        <f t="shared" si="10"/>
        <v>0</v>
      </c>
      <c r="VW15" s="357">
        <f t="shared" si="10"/>
        <v>16813261.697022676</v>
      </c>
      <c r="VX15" s="357">
        <f t="shared" si="10"/>
        <v>0</v>
      </c>
      <c r="VY15" s="357">
        <f t="shared" si="10"/>
        <v>17149526.930963129</v>
      </c>
      <c r="VZ15" s="357">
        <f t="shared" si="10"/>
        <v>0</v>
      </c>
      <c r="WA15" s="357">
        <f t="shared" si="10"/>
        <v>17492517.46958239</v>
      </c>
      <c r="WB15" s="357">
        <f t="shared" si="10"/>
        <v>0</v>
      </c>
      <c r="WC15" s="357">
        <f t="shared" si="10"/>
        <v>17842367.818974037</v>
      </c>
      <c r="WD15" s="357">
        <f t="shared" si="10"/>
        <v>0</v>
      </c>
      <c r="WE15" s="357">
        <f t="shared" si="10"/>
        <v>18199215.17535352</v>
      </c>
      <c r="WF15" s="357">
        <f t="shared" si="10"/>
        <v>0</v>
      </c>
      <c r="WG15" s="357">
        <f t="shared" si="10"/>
        <v>18563199.478860591</v>
      </c>
      <c r="WH15" s="357">
        <f t="shared" si="10"/>
        <v>0</v>
      </c>
      <c r="WI15" s="357">
        <f t="shared" si="10"/>
        <v>18934463.468437802</v>
      </c>
      <c r="WJ15" s="357">
        <f t="shared" si="10"/>
        <v>0</v>
      </c>
      <c r="WK15" s="357">
        <f t="shared" si="10"/>
        <v>19313152.737806559</v>
      </c>
      <c r="WL15" s="357">
        <f t="shared" si="10"/>
        <v>0</v>
      </c>
      <c r="WM15" s="357">
        <f t="shared" si="10"/>
        <v>19699415.79256269</v>
      </c>
      <c r="WN15" s="357">
        <f t="shared" si="10"/>
        <v>0</v>
      </c>
      <c r="WO15" s="357">
        <f t="shared" si="10"/>
        <v>20093404.108413942</v>
      </c>
      <c r="WP15" s="357">
        <f t="shared" si="10"/>
        <v>0</v>
      </c>
      <c r="WQ15" s="357">
        <f t="shared" si="10"/>
        <v>20495272.19058222</v>
      </c>
      <c r="WR15" s="357">
        <f t="shared" si="10"/>
        <v>0</v>
      </c>
      <c r="WS15" s="357">
        <f t="shared" si="10"/>
        <v>20905177.634393863</v>
      </c>
      <c r="WT15" s="357">
        <f t="shared" si="10"/>
        <v>0</v>
      </c>
      <c r="WU15" s="357">
        <f t="shared" si="10"/>
        <v>21323281.187081739</v>
      </c>
      <c r="WV15" s="357">
        <f t="shared" si="10"/>
        <v>0</v>
      </c>
      <c r="WW15" s="357">
        <f t="shared" si="10"/>
        <v>21749746.810823373</v>
      </c>
      <c r="WX15" s="357">
        <f t="shared" si="10"/>
        <v>0</v>
      </c>
      <c r="WY15" s="357">
        <f t="shared" si="10"/>
        <v>22184741.74703984</v>
      </c>
      <c r="WZ15" s="357">
        <f t="shared" si="10"/>
        <v>0</v>
      </c>
      <c r="XA15" s="357">
        <f t="shared" si="10"/>
        <v>22628436.581980638</v>
      </c>
      <c r="XB15" s="357">
        <f t="shared" si="10"/>
        <v>0</v>
      </c>
      <c r="XC15" s="357">
        <f t="shared" si="10"/>
        <v>23081005.313620251</v>
      </c>
      <c r="XD15" s="357">
        <f t="shared" si="10"/>
        <v>0</v>
      </c>
      <c r="XE15" s="357">
        <f t="shared" si="10"/>
        <v>23542625.419892658</v>
      </c>
      <c r="XF15" s="357">
        <f t="shared" si="10"/>
        <v>0</v>
      </c>
      <c r="XG15" s="357">
        <f t="shared" si="10"/>
        <v>24013477.928290512</v>
      </c>
      <c r="XH15" s="357">
        <f t="shared" si="10"/>
        <v>0</v>
      </c>
      <c r="XI15" s="357">
        <f t="shared" si="10"/>
        <v>24493747.486856323</v>
      </c>
      <c r="XJ15" s="357">
        <f t="shared" si="10"/>
        <v>0</v>
      </c>
      <c r="XK15" s="357">
        <f t="shared" si="10"/>
        <v>24983622.436593451</v>
      </c>
      <c r="XL15" s="357">
        <f t="shared" si="10"/>
        <v>0</v>
      </c>
      <c r="XM15" s="357">
        <f t="shared" si="10"/>
        <v>25483294.88532532</v>
      </c>
      <c r="XN15" s="357">
        <f t="shared" si="10"/>
        <v>0</v>
      </c>
      <c r="XO15" s="357">
        <f t="shared" si="10"/>
        <v>25992960.783031829</v>
      </c>
      <c r="XP15" s="357">
        <f t="shared" si="10"/>
        <v>0</v>
      </c>
      <c r="XQ15" s="357">
        <f t="shared" si="10"/>
        <v>26512819.998692464</v>
      </c>
      <c r="XR15" s="357">
        <f t="shared" si="10"/>
        <v>0</v>
      </c>
      <c r="XS15" s="357">
        <f t="shared" si="10"/>
        <v>27043076.398666315</v>
      </c>
      <c r="XT15" s="357">
        <f t="shared" si="10"/>
        <v>0</v>
      </c>
      <c r="XU15" s="357">
        <f t="shared" si="10"/>
        <v>27583937.926639643</v>
      </c>
      <c r="XV15" s="357">
        <f t="shared" si="10"/>
        <v>0</v>
      </c>
      <c r="XW15" s="357">
        <f t="shared" si="10"/>
        <v>28135616.685172435</v>
      </c>
      <c r="XX15" s="357">
        <f t="shared" ref="XX15:AAI15" si="11">XV15*1.02</f>
        <v>0</v>
      </c>
      <c r="XY15" s="357">
        <f t="shared" si="11"/>
        <v>28698329.018875886</v>
      </c>
      <c r="XZ15" s="357">
        <f t="shared" si="11"/>
        <v>0</v>
      </c>
      <c r="YA15" s="357">
        <f t="shared" si="11"/>
        <v>29272295.599253405</v>
      </c>
      <c r="YB15" s="357">
        <f t="shared" si="11"/>
        <v>0</v>
      </c>
      <c r="YC15" s="357">
        <f t="shared" si="11"/>
        <v>29857741.511238474</v>
      </c>
      <c r="YD15" s="357">
        <f t="shared" si="11"/>
        <v>0</v>
      </c>
      <c r="YE15" s="357">
        <f t="shared" si="11"/>
        <v>30454896.341463245</v>
      </c>
      <c r="YF15" s="357">
        <f t="shared" si="11"/>
        <v>0</v>
      </c>
      <c r="YG15" s="357">
        <f t="shared" si="11"/>
        <v>31063994.268292513</v>
      </c>
      <c r="YH15" s="357">
        <f t="shared" si="11"/>
        <v>0</v>
      </c>
      <c r="YI15" s="357">
        <f t="shared" si="11"/>
        <v>31685274.153658364</v>
      </c>
      <c r="YJ15" s="357">
        <f t="shared" si="11"/>
        <v>0</v>
      </c>
      <c r="YK15" s="357">
        <f t="shared" si="11"/>
        <v>32318979.636731531</v>
      </c>
      <c r="YL15" s="357">
        <f t="shared" si="11"/>
        <v>0</v>
      </c>
      <c r="YM15" s="357">
        <f t="shared" si="11"/>
        <v>32965359.229466163</v>
      </c>
      <c r="YN15" s="357">
        <f t="shared" si="11"/>
        <v>0</v>
      </c>
      <c r="YO15" s="357">
        <f t="shared" si="11"/>
        <v>33624666.414055489</v>
      </c>
      <c r="YP15" s="357">
        <f t="shared" si="11"/>
        <v>0</v>
      </c>
      <c r="YQ15" s="357">
        <f t="shared" si="11"/>
        <v>34297159.742336601</v>
      </c>
      <c r="YR15" s="357">
        <f t="shared" si="11"/>
        <v>0</v>
      </c>
      <c r="YS15" s="357">
        <f t="shared" si="11"/>
        <v>34983102.937183335</v>
      </c>
      <c r="YT15" s="357">
        <f t="shared" si="11"/>
        <v>0</v>
      </c>
      <c r="YU15" s="357">
        <f t="shared" si="11"/>
        <v>35682764.995927006</v>
      </c>
      <c r="YV15" s="357">
        <f t="shared" si="11"/>
        <v>0</v>
      </c>
      <c r="YW15" s="357">
        <f t="shared" si="11"/>
        <v>36396420.295845546</v>
      </c>
      <c r="YX15" s="357">
        <f t="shared" si="11"/>
        <v>0</v>
      </c>
      <c r="YY15" s="357">
        <f t="shared" si="11"/>
        <v>37124348.70176246</v>
      </c>
      <c r="YZ15" s="357">
        <f t="shared" si="11"/>
        <v>0</v>
      </c>
      <c r="ZA15" s="357">
        <f t="shared" si="11"/>
        <v>37866835.675797708</v>
      </c>
      <c r="ZB15" s="357">
        <f t="shared" si="11"/>
        <v>0</v>
      </c>
      <c r="ZC15" s="357">
        <f t="shared" si="11"/>
        <v>38624172.389313661</v>
      </c>
      <c r="ZD15" s="357">
        <f t="shared" si="11"/>
        <v>0</v>
      </c>
      <c r="ZE15" s="357">
        <f t="shared" si="11"/>
        <v>39396655.837099932</v>
      </c>
      <c r="ZF15" s="357">
        <f t="shared" si="11"/>
        <v>0</v>
      </c>
      <c r="ZG15" s="357">
        <f t="shared" si="11"/>
        <v>40184588.953841932</v>
      </c>
      <c r="ZH15" s="357">
        <f t="shared" si="11"/>
        <v>0</v>
      </c>
      <c r="ZI15" s="357">
        <f t="shared" si="11"/>
        <v>40988280.732918769</v>
      </c>
      <c r="ZJ15" s="357">
        <f t="shared" si="11"/>
        <v>0</v>
      </c>
      <c r="ZK15" s="357">
        <f t="shared" si="11"/>
        <v>41808046.347577147</v>
      </c>
      <c r="ZL15" s="357">
        <f t="shared" si="11"/>
        <v>0</v>
      </c>
      <c r="ZM15" s="357">
        <f t="shared" si="11"/>
        <v>42644207.27452869</v>
      </c>
      <c r="ZN15" s="357">
        <f t="shared" si="11"/>
        <v>0</v>
      </c>
      <c r="ZO15" s="357">
        <f t="shared" si="11"/>
        <v>43497091.420019262</v>
      </c>
      <c r="ZP15" s="357">
        <f t="shared" si="11"/>
        <v>0</v>
      </c>
      <c r="ZQ15" s="357">
        <f t="shared" si="11"/>
        <v>44367033.24841965</v>
      </c>
      <c r="ZR15" s="357">
        <f t="shared" si="11"/>
        <v>0</v>
      </c>
      <c r="ZS15" s="357">
        <f t="shared" si="11"/>
        <v>45254373.913388044</v>
      </c>
      <c r="ZT15" s="357">
        <f t="shared" si="11"/>
        <v>0</v>
      </c>
      <c r="ZU15" s="357">
        <f t="shared" si="11"/>
        <v>46159461.391655803</v>
      </c>
      <c r="ZV15" s="357">
        <f t="shared" si="11"/>
        <v>0</v>
      </c>
      <c r="ZW15" s="357">
        <f t="shared" si="11"/>
        <v>47082650.619488917</v>
      </c>
      <c r="ZX15" s="357">
        <f t="shared" si="11"/>
        <v>0</v>
      </c>
      <c r="ZY15" s="357">
        <f t="shared" si="11"/>
        <v>48024303.631878696</v>
      </c>
      <c r="ZZ15" s="357">
        <f t="shared" si="11"/>
        <v>0</v>
      </c>
      <c r="AAA15" s="357">
        <f t="shared" si="11"/>
        <v>48984789.704516269</v>
      </c>
      <c r="AAB15" s="357">
        <f t="shared" si="11"/>
        <v>0</v>
      </c>
      <c r="AAC15" s="357">
        <f t="shared" si="11"/>
        <v>49964485.498606592</v>
      </c>
      <c r="AAD15" s="357">
        <f t="shared" si="11"/>
        <v>0</v>
      </c>
      <c r="AAE15" s="357">
        <f t="shared" si="11"/>
        <v>50963775.208578728</v>
      </c>
      <c r="AAF15" s="357">
        <f t="shared" si="11"/>
        <v>0</v>
      </c>
      <c r="AAG15" s="357">
        <f t="shared" si="11"/>
        <v>51983050.712750301</v>
      </c>
      <c r="AAH15" s="357">
        <f t="shared" si="11"/>
        <v>0</v>
      </c>
      <c r="AAI15" s="357">
        <f t="shared" si="11"/>
        <v>53022711.72700531</v>
      </c>
      <c r="AAJ15" s="357">
        <f t="shared" ref="AAJ15:ACU15" si="12">AAH15*1.02</f>
        <v>0</v>
      </c>
      <c r="AAK15" s="357">
        <f t="shared" si="12"/>
        <v>54083165.961545415</v>
      </c>
      <c r="AAL15" s="357">
        <f t="shared" si="12"/>
        <v>0</v>
      </c>
      <c r="AAM15" s="357">
        <f t="shared" si="12"/>
        <v>55164829.280776322</v>
      </c>
      <c r="AAN15" s="357">
        <f t="shared" si="12"/>
        <v>0</v>
      </c>
      <c r="AAO15" s="357">
        <f t="shared" si="12"/>
        <v>56268125.866391852</v>
      </c>
      <c r="AAP15" s="357">
        <f t="shared" si="12"/>
        <v>0</v>
      </c>
      <c r="AAQ15" s="357">
        <f t="shared" si="12"/>
        <v>57393488.38371969</v>
      </c>
      <c r="AAR15" s="357">
        <f t="shared" si="12"/>
        <v>0</v>
      </c>
      <c r="AAS15" s="357">
        <f t="shared" si="12"/>
        <v>58541358.151394084</v>
      </c>
      <c r="AAT15" s="357">
        <f t="shared" si="12"/>
        <v>0</v>
      </c>
      <c r="AAU15" s="357">
        <f t="shared" si="12"/>
        <v>59712185.314421967</v>
      </c>
      <c r="AAV15" s="357">
        <f t="shared" si="12"/>
        <v>0</v>
      </c>
      <c r="AAW15" s="357">
        <f t="shared" si="12"/>
        <v>60906429.020710409</v>
      </c>
      <c r="AAX15" s="357">
        <f t="shared" si="12"/>
        <v>0</v>
      </c>
      <c r="AAY15" s="357">
        <f t="shared" si="12"/>
        <v>62124557.601124614</v>
      </c>
      <c r="AAZ15" s="357">
        <f t="shared" si="12"/>
        <v>0</v>
      </c>
      <c r="ABA15" s="357">
        <f t="shared" si="12"/>
        <v>63367048.75314711</v>
      </c>
      <c r="ABB15" s="357">
        <f t="shared" si="12"/>
        <v>0</v>
      </c>
      <c r="ABC15" s="357">
        <f t="shared" si="12"/>
        <v>64634389.728210054</v>
      </c>
      <c r="ABD15" s="357">
        <f t="shared" si="12"/>
        <v>0</v>
      </c>
      <c r="ABE15" s="357">
        <f t="shared" si="12"/>
        <v>65927077.522774257</v>
      </c>
      <c r="ABF15" s="357">
        <f t="shared" si="12"/>
        <v>0</v>
      </c>
      <c r="ABG15" s="357">
        <f t="shared" si="12"/>
        <v>67245619.073229745</v>
      </c>
      <c r="ABH15" s="357">
        <f t="shared" si="12"/>
        <v>0</v>
      </c>
      <c r="ABI15" s="357">
        <f t="shared" si="12"/>
        <v>68590531.454694346</v>
      </c>
      <c r="ABJ15" s="357">
        <f t="shared" si="12"/>
        <v>0</v>
      </c>
      <c r="ABK15" s="357">
        <f t="shared" si="12"/>
        <v>69962342.083788231</v>
      </c>
      <c r="ABL15" s="357">
        <f t="shared" si="12"/>
        <v>0</v>
      </c>
      <c r="ABM15" s="357">
        <f t="shared" si="12"/>
        <v>71361588.925464004</v>
      </c>
      <c r="ABN15" s="357">
        <f t="shared" si="12"/>
        <v>0</v>
      </c>
      <c r="ABO15" s="357">
        <f t="shared" si="12"/>
        <v>72788820.703973278</v>
      </c>
      <c r="ABP15" s="357">
        <f t="shared" si="12"/>
        <v>0</v>
      </c>
      <c r="ABQ15" s="357">
        <f t="shared" si="12"/>
        <v>74244597.118052751</v>
      </c>
      <c r="ABR15" s="357">
        <f t="shared" si="12"/>
        <v>0</v>
      </c>
      <c r="ABS15" s="357">
        <f t="shared" si="12"/>
        <v>75729489.060413808</v>
      </c>
      <c r="ABT15" s="357">
        <f t="shared" si="12"/>
        <v>0</v>
      </c>
      <c r="ABU15" s="357">
        <f t="shared" si="12"/>
        <v>77244078.841622084</v>
      </c>
      <c r="ABV15" s="357">
        <f t="shared" si="12"/>
        <v>0</v>
      </c>
      <c r="ABW15" s="357">
        <f t="shared" si="12"/>
        <v>78788960.418454528</v>
      </c>
      <c r="ABX15" s="357">
        <f t="shared" si="12"/>
        <v>0</v>
      </c>
      <c r="ABY15" s="357">
        <f t="shared" si="12"/>
        <v>80364739.626823619</v>
      </c>
      <c r="ABZ15" s="357">
        <f t="shared" si="12"/>
        <v>0</v>
      </c>
      <c r="ACA15" s="357">
        <f t="shared" si="12"/>
        <v>81972034.419360086</v>
      </c>
      <c r="ACB15" s="357">
        <f t="shared" si="12"/>
        <v>0</v>
      </c>
      <c r="ACC15" s="357">
        <f t="shared" si="12"/>
        <v>83611475.107747287</v>
      </c>
      <c r="ACD15" s="357">
        <f t="shared" si="12"/>
        <v>0</v>
      </c>
      <c r="ACE15" s="357">
        <f t="shared" si="12"/>
        <v>85283704.609902233</v>
      </c>
      <c r="ACF15" s="357">
        <f t="shared" si="12"/>
        <v>0</v>
      </c>
      <c r="ACG15" s="357">
        <f t="shared" si="12"/>
        <v>86989378.702100277</v>
      </c>
      <c r="ACH15" s="357">
        <f t="shared" si="12"/>
        <v>0</v>
      </c>
      <c r="ACI15" s="357">
        <f t="shared" si="12"/>
        <v>88729166.276142284</v>
      </c>
      <c r="ACJ15" s="357">
        <f t="shared" si="12"/>
        <v>0</v>
      </c>
      <c r="ACK15" s="357">
        <f t="shared" si="12"/>
        <v>90503749.601665124</v>
      </c>
      <c r="ACL15" s="357">
        <f t="shared" si="12"/>
        <v>0</v>
      </c>
      <c r="ACM15" s="357">
        <f t="shared" si="12"/>
        <v>92313824.593698427</v>
      </c>
      <c r="ACN15" s="357">
        <f t="shared" si="12"/>
        <v>0</v>
      </c>
      <c r="ACO15" s="357">
        <f t="shared" si="12"/>
        <v>94160101.085572392</v>
      </c>
      <c r="ACP15" s="357">
        <f t="shared" si="12"/>
        <v>0</v>
      </c>
      <c r="ACQ15" s="357">
        <f t="shared" si="12"/>
        <v>96043303.107283846</v>
      </c>
      <c r="ACR15" s="357">
        <f t="shared" si="12"/>
        <v>0</v>
      </c>
      <c r="ACS15" s="357">
        <f t="shared" si="12"/>
        <v>97964169.169429526</v>
      </c>
      <c r="ACT15" s="357">
        <f t="shared" si="12"/>
        <v>0</v>
      </c>
      <c r="ACU15" s="357">
        <f t="shared" si="12"/>
        <v>99923452.55281812</v>
      </c>
      <c r="ACV15" s="357">
        <f t="shared" ref="ACV15:AFG15" si="13">ACT15*1.02</f>
        <v>0</v>
      </c>
      <c r="ACW15" s="357">
        <f t="shared" si="13"/>
        <v>101921921.60387449</v>
      </c>
      <c r="ACX15" s="357">
        <f t="shared" si="13"/>
        <v>0</v>
      </c>
      <c r="ACY15" s="357">
        <f t="shared" si="13"/>
        <v>103960360.03595199</v>
      </c>
      <c r="ACZ15" s="357">
        <f t="shared" si="13"/>
        <v>0</v>
      </c>
      <c r="ADA15" s="357">
        <f t="shared" si="13"/>
        <v>106039567.23667103</v>
      </c>
      <c r="ADB15" s="357">
        <f t="shared" si="13"/>
        <v>0</v>
      </c>
      <c r="ADC15" s="357">
        <f t="shared" si="13"/>
        <v>108160358.58140445</v>
      </c>
      <c r="ADD15" s="357">
        <f t="shared" si="13"/>
        <v>0</v>
      </c>
      <c r="ADE15" s="357">
        <f t="shared" si="13"/>
        <v>110323565.75303254</v>
      </c>
      <c r="ADF15" s="357">
        <f t="shared" si="13"/>
        <v>0</v>
      </c>
      <c r="ADG15" s="357">
        <f t="shared" si="13"/>
        <v>112530037.06809318</v>
      </c>
      <c r="ADH15" s="357">
        <f t="shared" si="13"/>
        <v>0</v>
      </c>
      <c r="ADI15" s="357">
        <f t="shared" si="13"/>
        <v>114780637.80945505</v>
      </c>
      <c r="ADJ15" s="357">
        <f t="shared" si="13"/>
        <v>0</v>
      </c>
      <c r="ADK15" s="357">
        <f t="shared" si="13"/>
        <v>117076250.56564416</v>
      </c>
      <c r="ADL15" s="357">
        <f t="shared" si="13"/>
        <v>0</v>
      </c>
      <c r="ADM15" s="357">
        <f t="shared" si="13"/>
        <v>119417775.57695705</v>
      </c>
      <c r="ADN15" s="357">
        <f t="shared" si="13"/>
        <v>0</v>
      </c>
      <c r="ADO15" s="357">
        <f t="shared" si="13"/>
        <v>121806131.08849619</v>
      </c>
      <c r="ADP15" s="357">
        <f t="shared" si="13"/>
        <v>0</v>
      </c>
      <c r="ADQ15" s="357">
        <f t="shared" si="13"/>
        <v>124242253.71026611</v>
      </c>
      <c r="ADR15" s="357">
        <f t="shared" si="13"/>
        <v>0</v>
      </c>
      <c r="ADS15" s="357">
        <f t="shared" si="13"/>
        <v>126727098.78447144</v>
      </c>
      <c r="ADT15" s="357">
        <f t="shared" si="13"/>
        <v>0</v>
      </c>
      <c r="ADU15" s="357">
        <f t="shared" si="13"/>
        <v>129261640.76016086</v>
      </c>
      <c r="ADV15" s="357">
        <f t="shared" si="13"/>
        <v>0</v>
      </c>
      <c r="ADW15" s="357">
        <f t="shared" si="13"/>
        <v>131846873.57536408</v>
      </c>
      <c r="ADX15" s="357">
        <f t="shared" si="13"/>
        <v>0</v>
      </c>
      <c r="ADY15" s="357">
        <f t="shared" si="13"/>
        <v>134483811.04687136</v>
      </c>
      <c r="ADZ15" s="357">
        <f t="shared" si="13"/>
        <v>0</v>
      </c>
      <c r="AEA15" s="357">
        <f t="shared" si="13"/>
        <v>137173487.26780879</v>
      </c>
      <c r="AEB15" s="357">
        <f t="shared" si="13"/>
        <v>0</v>
      </c>
      <c r="AEC15" s="357">
        <f t="shared" si="13"/>
        <v>139916957.01316497</v>
      </c>
      <c r="AED15" s="357">
        <f t="shared" si="13"/>
        <v>0</v>
      </c>
      <c r="AEE15" s="357">
        <f t="shared" si="13"/>
        <v>142715296.15342826</v>
      </c>
      <c r="AEF15" s="357">
        <f t="shared" si="13"/>
        <v>0</v>
      </c>
      <c r="AEG15" s="357">
        <f t="shared" si="13"/>
        <v>145569602.07649681</v>
      </c>
      <c r="AEH15" s="357">
        <f t="shared" si="13"/>
        <v>0</v>
      </c>
      <c r="AEI15" s="357">
        <f t="shared" si="13"/>
        <v>148480994.11802676</v>
      </c>
      <c r="AEJ15" s="357">
        <f t="shared" si="13"/>
        <v>0</v>
      </c>
      <c r="AEK15" s="357">
        <f t="shared" si="13"/>
        <v>151450614.00038731</v>
      </c>
      <c r="AEL15" s="357">
        <f t="shared" si="13"/>
        <v>0</v>
      </c>
      <c r="AEM15" s="357">
        <f t="shared" si="13"/>
        <v>154479626.28039506</v>
      </c>
      <c r="AEN15" s="357">
        <f t="shared" si="13"/>
        <v>0</v>
      </c>
      <c r="AEO15" s="357">
        <f t="shared" si="13"/>
        <v>157569218.80600297</v>
      </c>
      <c r="AEP15" s="357">
        <f t="shared" si="13"/>
        <v>0</v>
      </c>
      <c r="AEQ15" s="357">
        <f t="shared" si="13"/>
        <v>160720603.18212304</v>
      </c>
      <c r="AER15" s="357">
        <f t="shared" si="13"/>
        <v>0</v>
      </c>
      <c r="AES15" s="357">
        <f t="shared" si="13"/>
        <v>163935015.24576551</v>
      </c>
      <c r="AET15" s="357">
        <f t="shared" si="13"/>
        <v>0</v>
      </c>
      <c r="AEU15" s="357">
        <f t="shared" si="13"/>
        <v>167213715.55068082</v>
      </c>
      <c r="AEV15" s="357">
        <f t="shared" si="13"/>
        <v>0</v>
      </c>
      <c r="AEW15" s="357">
        <f t="shared" si="13"/>
        <v>170557989.86169443</v>
      </c>
      <c r="AEX15" s="357">
        <f t="shared" si="13"/>
        <v>0</v>
      </c>
      <c r="AEY15" s="357">
        <f t="shared" si="13"/>
        <v>173969149.6589283</v>
      </c>
      <c r="AEZ15" s="357">
        <f t="shared" si="13"/>
        <v>0</v>
      </c>
      <c r="AFA15" s="357">
        <f t="shared" si="13"/>
        <v>177448532.65210688</v>
      </c>
      <c r="AFB15" s="357">
        <f t="shared" si="13"/>
        <v>0</v>
      </c>
      <c r="AFC15" s="357">
        <f t="shared" si="13"/>
        <v>180997503.30514902</v>
      </c>
      <c r="AFD15" s="357">
        <f t="shared" si="13"/>
        <v>0</v>
      </c>
      <c r="AFE15" s="357">
        <f t="shared" si="13"/>
        <v>184617453.371252</v>
      </c>
      <c r="AFF15" s="357">
        <f t="shared" si="13"/>
        <v>0</v>
      </c>
      <c r="AFG15" s="357">
        <f t="shared" si="13"/>
        <v>188309802.43867704</v>
      </c>
      <c r="AFH15" s="357">
        <f t="shared" ref="AFH15:AHS15" si="14">AFF15*1.02</f>
        <v>0</v>
      </c>
      <c r="AFI15" s="357">
        <f t="shared" si="14"/>
        <v>192075998.4874506</v>
      </c>
      <c r="AFJ15" s="357">
        <f t="shared" si="14"/>
        <v>0</v>
      </c>
      <c r="AFK15" s="357">
        <f t="shared" si="14"/>
        <v>195917518.4571996</v>
      </c>
      <c r="AFL15" s="357">
        <f t="shared" si="14"/>
        <v>0</v>
      </c>
      <c r="AFM15" s="357">
        <f t="shared" si="14"/>
        <v>199835868.8263436</v>
      </c>
      <c r="AFN15" s="357">
        <f t="shared" si="14"/>
        <v>0</v>
      </c>
      <c r="AFO15" s="357">
        <f t="shared" si="14"/>
        <v>203832586.20287046</v>
      </c>
      <c r="AFP15" s="357">
        <f t="shared" si="14"/>
        <v>0</v>
      </c>
      <c r="AFQ15" s="357">
        <f t="shared" si="14"/>
        <v>207909237.92692786</v>
      </c>
      <c r="AFR15" s="357">
        <f t="shared" si="14"/>
        <v>0</v>
      </c>
      <c r="AFS15" s="357">
        <f t="shared" si="14"/>
        <v>212067422.68546644</v>
      </c>
      <c r="AFT15" s="357">
        <f t="shared" si="14"/>
        <v>0</v>
      </c>
      <c r="AFU15" s="357">
        <f t="shared" si="14"/>
        <v>216308771.13917577</v>
      </c>
      <c r="AFV15" s="357">
        <f t="shared" si="14"/>
        <v>0</v>
      </c>
      <c r="AFW15" s="357">
        <f t="shared" si="14"/>
        <v>220634946.5619593</v>
      </c>
      <c r="AFX15" s="357">
        <f t="shared" si="14"/>
        <v>0</v>
      </c>
      <c r="AFY15" s="357">
        <f t="shared" si="14"/>
        <v>225047645.49319848</v>
      </c>
      <c r="AFZ15" s="357">
        <f t="shared" si="14"/>
        <v>0</v>
      </c>
      <c r="AGA15" s="357">
        <f t="shared" si="14"/>
        <v>229548598.40306246</v>
      </c>
      <c r="AGB15" s="357">
        <f t="shared" si="14"/>
        <v>0</v>
      </c>
      <c r="AGC15" s="357">
        <f t="shared" si="14"/>
        <v>234139570.3711237</v>
      </c>
      <c r="AGD15" s="357">
        <f t="shared" si="14"/>
        <v>0</v>
      </c>
      <c r="AGE15" s="357">
        <f t="shared" si="14"/>
        <v>238822361.77854618</v>
      </c>
      <c r="AGF15" s="357">
        <f t="shared" si="14"/>
        <v>0</v>
      </c>
      <c r="AGG15" s="357">
        <f t="shared" si="14"/>
        <v>243598809.01411712</v>
      </c>
      <c r="AGH15" s="357">
        <f t="shared" si="14"/>
        <v>0</v>
      </c>
      <c r="AGI15" s="357">
        <f t="shared" si="14"/>
        <v>248470785.19439948</v>
      </c>
      <c r="AGJ15" s="357">
        <f t="shared" si="14"/>
        <v>0</v>
      </c>
      <c r="AGK15" s="357">
        <f t="shared" si="14"/>
        <v>253440200.89828748</v>
      </c>
      <c r="AGL15" s="357">
        <f t="shared" si="14"/>
        <v>0</v>
      </c>
      <c r="AGM15" s="357">
        <f t="shared" si="14"/>
        <v>258509004.91625324</v>
      </c>
      <c r="AGN15" s="357">
        <f t="shared" si="14"/>
        <v>0</v>
      </c>
      <c r="AGO15" s="357">
        <f t="shared" si="14"/>
        <v>263679185.01457831</v>
      </c>
      <c r="AGP15" s="357">
        <f t="shared" si="14"/>
        <v>0</v>
      </c>
      <c r="AGQ15" s="357">
        <f t="shared" si="14"/>
        <v>268952768.71486986</v>
      </c>
      <c r="AGR15" s="357">
        <f t="shared" si="14"/>
        <v>0</v>
      </c>
      <c r="AGS15" s="357">
        <f t="shared" si="14"/>
        <v>274331824.08916724</v>
      </c>
      <c r="AGT15" s="357">
        <f t="shared" si="14"/>
        <v>0</v>
      </c>
      <c r="AGU15" s="357">
        <f t="shared" si="14"/>
        <v>279818460.57095057</v>
      </c>
      <c r="AGV15" s="357">
        <f t="shared" si="14"/>
        <v>0</v>
      </c>
      <c r="AGW15" s="357">
        <f t="shared" si="14"/>
        <v>285414829.78236961</v>
      </c>
      <c r="AGX15" s="357">
        <f t="shared" si="14"/>
        <v>0</v>
      </c>
      <c r="AGY15" s="357">
        <f t="shared" si="14"/>
        <v>291123126.37801701</v>
      </c>
      <c r="AGZ15" s="357">
        <f t="shared" si="14"/>
        <v>0</v>
      </c>
      <c r="AHA15" s="357">
        <f t="shared" si="14"/>
        <v>296945588.90557736</v>
      </c>
      <c r="AHB15" s="357">
        <f t="shared" si="14"/>
        <v>0</v>
      </c>
      <c r="AHC15" s="357">
        <f t="shared" si="14"/>
        <v>302884500.68368894</v>
      </c>
      <c r="AHD15" s="357">
        <f t="shared" si="14"/>
        <v>0</v>
      </c>
      <c r="AHE15" s="357">
        <f t="shared" si="14"/>
        <v>308942190.69736272</v>
      </c>
      <c r="AHF15" s="357">
        <f t="shared" si="14"/>
        <v>0</v>
      </c>
      <c r="AHG15" s="357">
        <f t="shared" si="14"/>
        <v>315121034.51130998</v>
      </c>
      <c r="AHH15" s="357">
        <f t="shared" si="14"/>
        <v>0</v>
      </c>
      <c r="AHI15" s="357">
        <f t="shared" si="14"/>
        <v>321423455.20153618</v>
      </c>
      <c r="AHJ15" s="357">
        <f t="shared" si="14"/>
        <v>0</v>
      </c>
      <c r="AHK15" s="357">
        <f t="shared" si="14"/>
        <v>327851924.30556691</v>
      </c>
      <c r="AHL15" s="357">
        <f t="shared" si="14"/>
        <v>0</v>
      </c>
      <c r="AHM15" s="357">
        <f t="shared" si="14"/>
        <v>334408962.79167825</v>
      </c>
      <c r="AHN15" s="357">
        <f t="shared" si="14"/>
        <v>0</v>
      </c>
      <c r="AHO15" s="357">
        <f t="shared" si="14"/>
        <v>341097142.04751182</v>
      </c>
      <c r="AHP15" s="357">
        <f t="shared" si="14"/>
        <v>0</v>
      </c>
      <c r="AHQ15" s="357">
        <f t="shared" si="14"/>
        <v>347919084.88846207</v>
      </c>
      <c r="AHR15" s="357">
        <f t="shared" si="14"/>
        <v>0</v>
      </c>
      <c r="AHS15" s="357">
        <f t="shared" si="14"/>
        <v>354877466.58623129</v>
      </c>
      <c r="AHT15" s="357">
        <f t="shared" ref="AHT15:AKE15" si="15">AHR15*1.02</f>
        <v>0</v>
      </c>
      <c r="AHU15" s="357">
        <f t="shared" si="15"/>
        <v>361975015.91795594</v>
      </c>
      <c r="AHV15" s="357">
        <f t="shared" si="15"/>
        <v>0</v>
      </c>
      <c r="AHW15" s="357">
        <f t="shared" si="15"/>
        <v>369214516.23631507</v>
      </c>
      <c r="AHX15" s="357">
        <f t="shared" si="15"/>
        <v>0</v>
      </c>
      <c r="AHY15" s="357">
        <f t="shared" si="15"/>
        <v>376598806.56104136</v>
      </c>
      <c r="AHZ15" s="357">
        <f t="shared" si="15"/>
        <v>0</v>
      </c>
      <c r="AIA15" s="357">
        <f t="shared" si="15"/>
        <v>384130782.69226217</v>
      </c>
      <c r="AIB15" s="357">
        <f t="shared" si="15"/>
        <v>0</v>
      </c>
      <c r="AIC15" s="357">
        <f t="shared" si="15"/>
        <v>391813398.34610742</v>
      </c>
      <c r="AID15" s="357">
        <f t="shared" si="15"/>
        <v>0</v>
      </c>
      <c r="AIE15" s="357">
        <f t="shared" si="15"/>
        <v>399649666.31302959</v>
      </c>
      <c r="AIF15" s="357">
        <f t="shared" si="15"/>
        <v>0</v>
      </c>
      <c r="AIG15" s="357">
        <f t="shared" si="15"/>
        <v>407642659.63929021</v>
      </c>
      <c r="AIH15" s="357">
        <f t="shared" si="15"/>
        <v>0</v>
      </c>
      <c r="AII15" s="357">
        <f t="shared" si="15"/>
        <v>415795512.83207601</v>
      </c>
      <c r="AIJ15" s="357">
        <f t="shared" si="15"/>
        <v>0</v>
      </c>
      <c r="AIK15" s="357">
        <f t="shared" si="15"/>
        <v>424111423.08871752</v>
      </c>
      <c r="AIL15" s="357">
        <f t="shared" si="15"/>
        <v>0</v>
      </c>
      <c r="AIM15" s="357">
        <f t="shared" si="15"/>
        <v>432593651.55049187</v>
      </c>
      <c r="AIN15" s="357">
        <f t="shared" si="15"/>
        <v>0</v>
      </c>
      <c r="AIO15" s="357">
        <f t="shared" si="15"/>
        <v>441245524.58150172</v>
      </c>
      <c r="AIP15" s="357">
        <f t="shared" si="15"/>
        <v>0</v>
      </c>
      <c r="AIQ15" s="357">
        <f t="shared" si="15"/>
        <v>450070435.07313174</v>
      </c>
      <c r="AIR15" s="357">
        <f t="shared" si="15"/>
        <v>0</v>
      </c>
      <c r="AIS15" s="357">
        <f t="shared" si="15"/>
        <v>459071843.77459437</v>
      </c>
      <c r="AIT15" s="357">
        <f t="shared" si="15"/>
        <v>0</v>
      </c>
      <c r="AIU15" s="357">
        <f t="shared" si="15"/>
        <v>468253280.65008628</v>
      </c>
      <c r="AIV15" s="357">
        <f t="shared" si="15"/>
        <v>0</v>
      </c>
      <c r="AIW15" s="357">
        <f t="shared" si="15"/>
        <v>477618346.26308799</v>
      </c>
      <c r="AIX15" s="357">
        <f t="shared" si="15"/>
        <v>0</v>
      </c>
      <c r="AIY15" s="357">
        <f t="shared" si="15"/>
        <v>487170713.18834978</v>
      </c>
      <c r="AIZ15" s="357">
        <f t="shared" si="15"/>
        <v>0</v>
      </c>
      <c r="AJA15" s="357">
        <f t="shared" si="15"/>
        <v>496914127.45211679</v>
      </c>
      <c r="AJB15" s="357">
        <f t="shared" si="15"/>
        <v>0</v>
      </c>
      <c r="AJC15" s="357">
        <f t="shared" si="15"/>
        <v>506852410.00115913</v>
      </c>
      <c r="AJD15" s="357">
        <f t="shared" si="15"/>
        <v>0</v>
      </c>
      <c r="AJE15" s="357">
        <f t="shared" si="15"/>
        <v>516989458.20118231</v>
      </c>
      <c r="AJF15" s="357">
        <f t="shared" si="15"/>
        <v>0</v>
      </c>
      <c r="AJG15" s="357">
        <f t="shared" si="15"/>
        <v>527329247.36520594</v>
      </c>
      <c r="AJH15" s="357">
        <f t="shared" si="15"/>
        <v>0</v>
      </c>
      <c r="AJI15" s="357">
        <f t="shared" si="15"/>
        <v>537875832.31251001</v>
      </c>
      <c r="AJJ15" s="357">
        <f t="shared" si="15"/>
        <v>0</v>
      </c>
      <c r="AJK15" s="357">
        <f t="shared" si="15"/>
        <v>548633348.95876026</v>
      </c>
      <c r="AJL15" s="357">
        <f t="shared" si="15"/>
        <v>0</v>
      </c>
      <c r="AJM15" s="357">
        <f t="shared" si="15"/>
        <v>559606015.93793547</v>
      </c>
      <c r="AJN15" s="357">
        <f t="shared" si="15"/>
        <v>0</v>
      </c>
      <c r="AJO15" s="357">
        <f t="shared" si="15"/>
        <v>570798136.2566942</v>
      </c>
      <c r="AJP15" s="357">
        <f t="shared" si="15"/>
        <v>0</v>
      </c>
      <c r="AJQ15" s="357">
        <f t="shared" si="15"/>
        <v>582214098.98182809</v>
      </c>
      <c r="AJR15" s="357">
        <f t="shared" si="15"/>
        <v>0</v>
      </c>
      <c r="AJS15" s="357">
        <f t="shared" si="15"/>
        <v>593858380.96146464</v>
      </c>
      <c r="AJT15" s="357">
        <f t="shared" si="15"/>
        <v>0</v>
      </c>
      <c r="AJU15" s="357">
        <f t="shared" si="15"/>
        <v>605735548.58069396</v>
      </c>
      <c r="AJV15" s="357">
        <f t="shared" si="15"/>
        <v>0</v>
      </c>
      <c r="AJW15" s="357">
        <f t="shared" si="15"/>
        <v>617850259.55230784</v>
      </c>
      <c r="AJX15" s="357">
        <f t="shared" si="15"/>
        <v>0</v>
      </c>
      <c r="AJY15" s="357">
        <f t="shared" si="15"/>
        <v>630207264.74335396</v>
      </c>
      <c r="AJZ15" s="357">
        <f t="shared" si="15"/>
        <v>0</v>
      </c>
      <c r="AKA15" s="357">
        <f t="shared" si="15"/>
        <v>642811410.038221</v>
      </c>
      <c r="AKB15" s="357">
        <f t="shared" si="15"/>
        <v>0</v>
      </c>
      <c r="AKC15" s="357">
        <f t="shared" si="15"/>
        <v>655667638.23898542</v>
      </c>
      <c r="AKD15" s="357">
        <f t="shared" si="15"/>
        <v>0</v>
      </c>
      <c r="AKE15" s="357">
        <f t="shared" si="15"/>
        <v>668780991.00376511</v>
      </c>
      <c r="AKF15" s="357">
        <f t="shared" ref="AKF15:AMQ15" si="16">AKD15*1.02</f>
        <v>0</v>
      </c>
      <c r="AKG15" s="357">
        <f t="shared" si="16"/>
        <v>682156610.82384038</v>
      </c>
      <c r="AKH15" s="357">
        <f t="shared" si="16"/>
        <v>0</v>
      </c>
      <c r="AKI15" s="357">
        <f t="shared" si="16"/>
        <v>695799743.04031718</v>
      </c>
      <c r="AKJ15" s="357">
        <f t="shared" si="16"/>
        <v>0</v>
      </c>
      <c r="AKK15" s="357">
        <f t="shared" si="16"/>
        <v>709715737.90112352</v>
      </c>
      <c r="AKL15" s="357">
        <f t="shared" si="16"/>
        <v>0</v>
      </c>
      <c r="AKM15" s="357">
        <f t="shared" si="16"/>
        <v>723910052.65914595</v>
      </c>
      <c r="AKN15" s="357">
        <f t="shared" si="16"/>
        <v>0</v>
      </c>
      <c r="AKO15" s="357">
        <f t="shared" si="16"/>
        <v>738388253.71232891</v>
      </c>
      <c r="AKP15" s="357">
        <f t="shared" si="16"/>
        <v>0</v>
      </c>
      <c r="AKQ15" s="357">
        <f t="shared" si="16"/>
        <v>753156018.78657556</v>
      </c>
      <c r="AKR15" s="357">
        <f t="shared" si="16"/>
        <v>0</v>
      </c>
      <c r="AKS15" s="357">
        <f t="shared" si="16"/>
        <v>768219139.16230702</v>
      </c>
      <c r="AKT15" s="357">
        <f t="shared" si="16"/>
        <v>0</v>
      </c>
      <c r="AKU15" s="357">
        <f t="shared" si="16"/>
        <v>783583521.94555318</v>
      </c>
      <c r="AKV15" s="357">
        <f t="shared" si="16"/>
        <v>0</v>
      </c>
      <c r="AKW15" s="357">
        <f t="shared" si="16"/>
        <v>799255192.38446426</v>
      </c>
      <c r="AKX15" s="357">
        <f t="shared" si="16"/>
        <v>0</v>
      </c>
      <c r="AKY15" s="357">
        <f t="shared" si="16"/>
        <v>815240296.23215353</v>
      </c>
      <c r="AKZ15" s="357">
        <f t="shared" si="16"/>
        <v>0</v>
      </c>
      <c r="ALA15" s="357">
        <f t="shared" si="16"/>
        <v>831545102.15679657</v>
      </c>
      <c r="ALB15" s="357">
        <f t="shared" si="16"/>
        <v>0</v>
      </c>
      <c r="ALC15" s="357">
        <f t="shared" si="16"/>
        <v>848176004.19993258</v>
      </c>
      <c r="ALD15" s="357">
        <f t="shared" si="16"/>
        <v>0</v>
      </c>
      <c r="ALE15" s="357">
        <f t="shared" si="16"/>
        <v>865139524.28393126</v>
      </c>
      <c r="ALF15" s="357">
        <f t="shared" si="16"/>
        <v>0</v>
      </c>
      <c r="ALG15" s="357">
        <f t="shared" si="16"/>
        <v>882442314.76960993</v>
      </c>
      <c r="ALH15" s="357">
        <f t="shared" si="16"/>
        <v>0</v>
      </c>
      <c r="ALI15" s="357">
        <f t="shared" si="16"/>
        <v>900091161.06500208</v>
      </c>
      <c r="ALJ15" s="357">
        <f t="shared" si="16"/>
        <v>0</v>
      </c>
      <c r="ALK15" s="357">
        <f t="shared" si="16"/>
        <v>918092984.28630209</v>
      </c>
      <c r="ALL15" s="357">
        <f t="shared" si="16"/>
        <v>0</v>
      </c>
      <c r="ALM15" s="357">
        <f t="shared" si="16"/>
        <v>936454843.97202814</v>
      </c>
      <c r="ALN15" s="357">
        <f t="shared" si="16"/>
        <v>0</v>
      </c>
      <c r="ALO15" s="357">
        <f t="shared" si="16"/>
        <v>955183940.85146868</v>
      </c>
      <c r="ALP15" s="357">
        <f t="shared" si="16"/>
        <v>0</v>
      </c>
      <c r="ALQ15" s="357">
        <f t="shared" si="16"/>
        <v>974287619.66849804</v>
      </c>
      <c r="ALR15" s="357">
        <f t="shared" si="16"/>
        <v>0</v>
      </c>
      <c r="ALS15" s="357">
        <f t="shared" si="16"/>
        <v>993773372.06186807</v>
      </c>
      <c r="ALT15" s="357">
        <f t="shared" si="16"/>
        <v>0</v>
      </c>
      <c r="ALU15" s="357">
        <f t="shared" si="16"/>
        <v>1013648839.5031054</v>
      </c>
      <c r="ALV15" s="357">
        <f t="shared" si="16"/>
        <v>0</v>
      </c>
      <c r="ALW15" s="357">
        <f t="shared" si="16"/>
        <v>1033921816.2931675</v>
      </c>
      <c r="ALX15" s="357">
        <f t="shared" si="16"/>
        <v>0</v>
      </c>
      <c r="ALY15" s="357">
        <f t="shared" si="16"/>
        <v>1054600252.6190308</v>
      </c>
      <c r="ALZ15" s="357">
        <f t="shared" si="16"/>
        <v>0</v>
      </c>
      <c r="AMA15" s="357">
        <f t="shared" si="16"/>
        <v>1075692257.6714115</v>
      </c>
      <c r="AMB15" s="357">
        <f t="shared" si="16"/>
        <v>0</v>
      </c>
      <c r="AMC15" s="357">
        <f t="shared" si="16"/>
        <v>1097206102.8248398</v>
      </c>
      <c r="AMD15" s="357">
        <f t="shared" si="16"/>
        <v>0</v>
      </c>
      <c r="AME15" s="357">
        <f t="shared" si="16"/>
        <v>1119150224.8813367</v>
      </c>
      <c r="AMF15" s="357">
        <f t="shared" si="16"/>
        <v>0</v>
      </c>
      <c r="AMG15" s="357">
        <f t="shared" si="16"/>
        <v>1141533229.3789635</v>
      </c>
      <c r="AMH15" s="357">
        <f t="shared" si="16"/>
        <v>0</v>
      </c>
      <c r="AMI15" s="357">
        <f t="shared" si="16"/>
        <v>1164363893.9665427</v>
      </c>
      <c r="AMJ15" s="357">
        <f t="shared" si="16"/>
        <v>0</v>
      </c>
      <c r="AMK15" s="357">
        <f t="shared" si="16"/>
        <v>1187651171.8458736</v>
      </c>
      <c r="AML15" s="357">
        <f t="shared" si="16"/>
        <v>0</v>
      </c>
      <c r="AMM15" s="357">
        <f t="shared" si="16"/>
        <v>1211404195.2827911</v>
      </c>
      <c r="AMN15" s="357">
        <f t="shared" si="16"/>
        <v>0</v>
      </c>
      <c r="AMO15" s="357">
        <f t="shared" si="16"/>
        <v>1235632279.188447</v>
      </c>
      <c r="AMP15" s="357">
        <f t="shared" si="16"/>
        <v>0</v>
      </c>
      <c r="AMQ15" s="357">
        <f t="shared" si="16"/>
        <v>1260344924.7722158</v>
      </c>
      <c r="AMR15" s="357">
        <f t="shared" ref="AMR15:APC15" si="17">AMP15*1.02</f>
        <v>0</v>
      </c>
      <c r="AMS15" s="357">
        <f t="shared" si="17"/>
        <v>1285551823.2676601</v>
      </c>
      <c r="AMT15" s="357">
        <f t="shared" si="17"/>
        <v>0</v>
      </c>
      <c r="AMU15" s="357">
        <f t="shared" si="17"/>
        <v>1311262859.7330134</v>
      </c>
      <c r="AMV15" s="357">
        <f t="shared" si="17"/>
        <v>0</v>
      </c>
      <c r="AMW15" s="357">
        <f t="shared" si="17"/>
        <v>1337488116.9276736</v>
      </c>
      <c r="AMX15" s="357">
        <f t="shared" si="17"/>
        <v>0</v>
      </c>
      <c r="AMY15" s="357">
        <f t="shared" si="17"/>
        <v>1364237879.266227</v>
      </c>
      <c r="AMZ15" s="357">
        <f t="shared" si="17"/>
        <v>0</v>
      </c>
      <c r="ANA15" s="357">
        <f t="shared" si="17"/>
        <v>1391522636.8515515</v>
      </c>
      <c r="ANB15" s="357">
        <f t="shared" si="17"/>
        <v>0</v>
      </c>
      <c r="ANC15" s="357">
        <f t="shared" si="17"/>
        <v>1419353089.5885825</v>
      </c>
      <c r="AND15" s="357">
        <f t="shared" si="17"/>
        <v>0</v>
      </c>
      <c r="ANE15" s="357">
        <f t="shared" si="17"/>
        <v>1447740151.3803542</v>
      </c>
      <c r="ANF15" s="357">
        <f t="shared" si="17"/>
        <v>0</v>
      </c>
      <c r="ANG15" s="357">
        <f t="shared" si="17"/>
        <v>1476694954.4079614</v>
      </c>
      <c r="ANH15" s="357">
        <f t="shared" si="17"/>
        <v>0</v>
      </c>
      <c r="ANI15" s="357">
        <f t="shared" si="17"/>
        <v>1506228853.4961207</v>
      </c>
      <c r="ANJ15" s="357">
        <f t="shared" si="17"/>
        <v>0</v>
      </c>
      <c r="ANK15" s="357">
        <f t="shared" si="17"/>
        <v>1536353430.5660431</v>
      </c>
      <c r="ANL15" s="357">
        <f t="shared" si="17"/>
        <v>0</v>
      </c>
      <c r="ANM15" s="357">
        <f t="shared" si="17"/>
        <v>1567080499.1773641</v>
      </c>
      <c r="ANN15" s="357">
        <f t="shared" si="17"/>
        <v>0</v>
      </c>
      <c r="ANO15" s="357">
        <f t="shared" si="17"/>
        <v>1598422109.1609113</v>
      </c>
      <c r="ANP15" s="357">
        <f t="shared" si="17"/>
        <v>0</v>
      </c>
      <c r="ANQ15" s="357">
        <f t="shared" si="17"/>
        <v>1630390551.3441296</v>
      </c>
      <c r="ANR15" s="357">
        <f t="shared" si="17"/>
        <v>0</v>
      </c>
      <c r="ANS15" s="357">
        <f t="shared" si="17"/>
        <v>1662998362.3710122</v>
      </c>
      <c r="ANT15" s="357">
        <f t="shared" si="17"/>
        <v>0</v>
      </c>
      <c r="ANU15" s="357">
        <f t="shared" si="17"/>
        <v>1696258329.6184325</v>
      </c>
      <c r="ANV15" s="357">
        <f t="shared" si="17"/>
        <v>0</v>
      </c>
      <c r="ANW15" s="357">
        <f t="shared" si="17"/>
        <v>1730183496.2108011</v>
      </c>
      <c r="ANX15" s="357">
        <f t="shared" si="17"/>
        <v>0</v>
      </c>
      <c r="ANY15" s="357">
        <f t="shared" si="17"/>
        <v>1764787166.1350172</v>
      </c>
      <c r="ANZ15" s="357">
        <f t="shared" si="17"/>
        <v>0</v>
      </c>
      <c r="AOA15" s="357">
        <f t="shared" si="17"/>
        <v>1800082909.4577174</v>
      </c>
      <c r="AOB15" s="357">
        <f t="shared" si="17"/>
        <v>0</v>
      </c>
      <c r="AOC15" s="357">
        <f t="shared" si="17"/>
        <v>1836084567.6468718</v>
      </c>
      <c r="AOD15" s="357">
        <f t="shared" si="17"/>
        <v>0</v>
      </c>
      <c r="AOE15" s="357">
        <f t="shared" si="17"/>
        <v>1872806258.9998093</v>
      </c>
      <c r="AOF15" s="357">
        <f t="shared" si="17"/>
        <v>0</v>
      </c>
      <c r="AOG15" s="357">
        <f t="shared" si="17"/>
        <v>1910262384.1798055</v>
      </c>
      <c r="AOH15" s="357">
        <f t="shared" si="17"/>
        <v>0</v>
      </c>
      <c r="AOI15" s="357">
        <f t="shared" si="17"/>
        <v>1948467631.8634017</v>
      </c>
      <c r="AOJ15" s="357">
        <f t="shared" si="17"/>
        <v>0</v>
      </c>
      <c r="AOK15" s="357">
        <f t="shared" si="17"/>
        <v>1987436984.5006697</v>
      </c>
      <c r="AOL15" s="357">
        <f t="shared" si="17"/>
        <v>0</v>
      </c>
      <c r="AOM15" s="357">
        <f t="shared" si="17"/>
        <v>2027185724.1906831</v>
      </c>
      <c r="AON15" s="357">
        <f t="shared" si="17"/>
        <v>0</v>
      </c>
      <c r="AOO15" s="357">
        <f t="shared" si="17"/>
        <v>2067729438.6744969</v>
      </c>
      <c r="AOP15" s="357">
        <f t="shared" si="17"/>
        <v>0</v>
      </c>
      <c r="AOQ15" s="357">
        <f t="shared" si="17"/>
        <v>2109084027.4479868</v>
      </c>
      <c r="AOR15" s="357">
        <f t="shared" si="17"/>
        <v>0</v>
      </c>
      <c r="AOS15" s="357">
        <f t="shared" si="17"/>
        <v>2151265707.9969468</v>
      </c>
      <c r="AOT15" s="357">
        <f t="shared" si="17"/>
        <v>0</v>
      </c>
      <c r="AOU15" s="357">
        <f t="shared" si="17"/>
        <v>2194291022.1568856</v>
      </c>
      <c r="AOV15" s="357">
        <f t="shared" si="17"/>
        <v>0</v>
      </c>
      <c r="AOW15" s="357">
        <f t="shared" si="17"/>
        <v>2238176842.6000233</v>
      </c>
      <c r="AOX15" s="357">
        <f t="shared" si="17"/>
        <v>0</v>
      </c>
      <c r="AOY15" s="357">
        <f t="shared" si="17"/>
        <v>2282940379.452024</v>
      </c>
      <c r="AOZ15" s="357">
        <f t="shared" si="17"/>
        <v>0</v>
      </c>
      <c r="APA15" s="357">
        <f t="shared" si="17"/>
        <v>2328599187.0410647</v>
      </c>
      <c r="APB15" s="357">
        <f t="shared" si="17"/>
        <v>0</v>
      </c>
      <c r="APC15" s="357">
        <f t="shared" si="17"/>
        <v>2375171170.7818861</v>
      </c>
      <c r="APD15" s="357">
        <f t="shared" ref="APD15:ARO15" si="18">APB15*1.02</f>
        <v>0</v>
      </c>
      <c r="APE15" s="357">
        <f t="shared" si="18"/>
        <v>2422674594.1975241</v>
      </c>
      <c r="APF15" s="357">
        <f t="shared" si="18"/>
        <v>0</v>
      </c>
      <c r="APG15" s="357">
        <f t="shared" si="18"/>
        <v>2471128086.0814748</v>
      </c>
      <c r="APH15" s="357">
        <f t="shared" si="18"/>
        <v>0</v>
      </c>
      <c r="API15" s="357">
        <f t="shared" si="18"/>
        <v>2520550647.8031044</v>
      </c>
      <c r="APJ15" s="357">
        <f t="shared" si="18"/>
        <v>0</v>
      </c>
      <c r="APK15" s="357">
        <f t="shared" si="18"/>
        <v>2570961660.7591667</v>
      </c>
      <c r="APL15" s="357">
        <f t="shared" si="18"/>
        <v>0</v>
      </c>
      <c r="APM15" s="357">
        <f t="shared" si="18"/>
        <v>2622380893.97435</v>
      </c>
      <c r="APN15" s="357">
        <f t="shared" si="18"/>
        <v>0</v>
      </c>
      <c r="APO15" s="357">
        <f t="shared" si="18"/>
        <v>2674828511.853837</v>
      </c>
      <c r="APP15" s="357">
        <f t="shared" si="18"/>
        <v>0</v>
      </c>
      <c r="APQ15" s="357">
        <f t="shared" si="18"/>
        <v>2728325082.0909138</v>
      </c>
      <c r="APR15" s="357">
        <f t="shared" si="18"/>
        <v>0</v>
      </c>
      <c r="APS15" s="357">
        <f t="shared" si="18"/>
        <v>2782891583.7327323</v>
      </c>
      <c r="APT15" s="357">
        <f t="shared" si="18"/>
        <v>0</v>
      </c>
      <c r="APU15" s="357">
        <f t="shared" si="18"/>
        <v>2838549415.4073868</v>
      </c>
      <c r="APV15" s="357">
        <f t="shared" si="18"/>
        <v>0</v>
      </c>
      <c r="APW15" s="357">
        <f t="shared" si="18"/>
        <v>2895320403.7155347</v>
      </c>
      <c r="APX15" s="357">
        <f t="shared" si="18"/>
        <v>0</v>
      </c>
      <c r="APY15" s="357">
        <f t="shared" si="18"/>
        <v>2953226811.7898455</v>
      </c>
      <c r="APZ15" s="357">
        <f t="shared" si="18"/>
        <v>0</v>
      </c>
      <c r="AQA15" s="357">
        <f t="shared" si="18"/>
        <v>3012291348.0256424</v>
      </c>
      <c r="AQB15" s="357">
        <f t="shared" si="18"/>
        <v>0</v>
      </c>
      <c r="AQC15" s="357">
        <f t="shared" si="18"/>
        <v>3072537174.9861555</v>
      </c>
      <c r="AQD15" s="357">
        <f t="shared" si="18"/>
        <v>0</v>
      </c>
      <c r="AQE15" s="357">
        <f t="shared" si="18"/>
        <v>3133987918.4858785</v>
      </c>
      <c r="AQF15" s="357">
        <f t="shared" si="18"/>
        <v>0</v>
      </c>
      <c r="AQG15" s="357">
        <f t="shared" si="18"/>
        <v>3196667676.8555961</v>
      </c>
      <c r="AQH15" s="357">
        <f t="shared" si="18"/>
        <v>0</v>
      </c>
      <c r="AQI15" s="357">
        <f t="shared" si="18"/>
        <v>3260601030.3927078</v>
      </c>
      <c r="AQJ15" s="357">
        <f t="shared" si="18"/>
        <v>0</v>
      </c>
      <c r="AQK15" s="357">
        <f t="shared" si="18"/>
        <v>3325813051.0005622</v>
      </c>
      <c r="AQL15" s="357">
        <f t="shared" si="18"/>
        <v>0</v>
      </c>
      <c r="AQM15" s="357">
        <f t="shared" si="18"/>
        <v>3392329312.0205736</v>
      </c>
      <c r="AQN15" s="357">
        <f t="shared" si="18"/>
        <v>0</v>
      </c>
      <c r="AQO15" s="357">
        <f t="shared" si="18"/>
        <v>3460175898.2609854</v>
      </c>
      <c r="AQP15" s="357">
        <f t="shared" si="18"/>
        <v>0</v>
      </c>
      <c r="AQQ15" s="357">
        <f t="shared" si="18"/>
        <v>3529379416.2262053</v>
      </c>
      <c r="AQR15" s="357">
        <f t="shared" si="18"/>
        <v>0</v>
      </c>
      <c r="AQS15" s="357">
        <f t="shared" si="18"/>
        <v>3599967004.5507298</v>
      </c>
      <c r="AQT15" s="357">
        <f t="shared" si="18"/>
        <v>0</v>
      </c>
      <c r="AQU15" s="357">
        <f t="shared" si="18"/>
        <v>3671966344.6417446</v>
      </c>
      <c r="AQV15" s="357">
        <f t="shared" si="18"/>
        <v>0</v>
      </c>
      <c r="AQW15" s="357">
        <f t="shared" si="18"/>
        <v>3745405671.5345798</v>
      </c>
      <c r="AQX15" s="357">
        <f t="shared" si="18"/>
        <v>0</v>
      </c>
      <c r="AQY15" s="357">
        <f t="shared" si="18"/>
        <v>3820313784.9652715</v>
      </c>
      <c r="AQZ15" s="357">
        <f t="shared" si="18"/>
        <v>0</v>
      </c>
      <c r="ARA15" s="357">
        <f t="shared" si="18"/>
        <v>3896720060.664577</v>
      </c>
      <c r="ARB15" s="357">
        <f t="shared" si="18"/>
        <v>0</v>
      </c>
      <c r="ARC15" s="357">
        <f t="shared" si="18"/>
        <v>3974654461.8778687</v>
      </c>
      <c r="ARD15" s="357">
        <f t="shared" si="18"/>
        <v>0</v>
      </c>
      <c r="ARE15" s="357">
        <f t="shared" si="18"/>
        <v>4054147551.1154261</v>
      </c>
      <c r="ARF15" s="357">
        <f t="shared" si="18"/>
        <v>0</v>
      </c>
      <c r="ARG15" s="357">
        <f t="shared" si="18"/>
        <v>4135230502.1377349</v>
      </c>
      <c r="ARH15" s="357">
        <f t="shared" si="18"/>
        <v>0</v>
      </c>
      <c r="ARI15" s="357">
        <f t="shared" si="18"/>
        <v>4217935112.1804895</v>
      </c>
      <c r="ARJ15" s="357">
        <f t="shared" si="18"/>
        <v>0</v>
      </c>
      <c r="ARK15" s="357">
        <f t="shared" si="18"/>
        <v>4302293814.424099</v>
      </c>
      <c r="ARL15" s="357">
        <f t="shared" si="18"/>
        <v>0</v>
      </c>
      <c r="ARM15" s="357">
        <f t="shared" si="18"/>
        <v>4388339690.7125807</v>
      </c>
      <c r="ARN15" s="357">
        <f t="shared" si="18"/>
        <v>0</v>
      </c>
      <c r="ARO15" s="357">
        <f t="shared" si="18"/>
        <v>4476106484.5268326</v>
      </c>
      <c r="ARP15" s="357">
        <f t="shared" ref="ARP15:AUA15" si="19">ARN15*1.02</f>
        <v>0</v>
      </c>
      <c r="ARQ15" s="357">
        <f t="shared" si="19"/>
        <v>4565628614.2173691</v>
      </c>
      <c r="ARR15" s="357">
        <f t="shared" si="19"/>
        <v>0</v>
      </c>
      <c r="ARS15" s="357">
        <f t="shared" si="19"/>
        <v>4656941186.5017166</v>
      </c>
      <c r="ART15" s="357">
        <f t="shared" si="19"/>
        <v>0</v>
      </c>
      <c r="ARU15" s="357">
        <f t="shared" si="19"/>
        <v>4750080010.2317514</v>
      </c>
      <c r="ARV15" s="357">
        <f t="shared" si="19"/>
        <v>0</v>
      </c>
      <c r="ARW15" s="357">
        <f t="shared" si="19"/>
        <v>4845081610.4363861</v>
      </c>
      <c r="ARX15" s="357">
        <f t="shared" si="19"/>
        <v>0</v>
      </c>
      <c r="ARY15" s="357">
        <f t="shared" si="19"/>
        <v>4941983242.6451139</v>
      </c>
      <c r="ARZ15" s="357">
        <f t="shared" si="19"/>
        <v>0</v>
      </c>
      <c r="ASA15" s="357">
        <f t="shared" si="19"/>
        <v>5040822907.4980164</v>
      </c>
      <c r="ASB15" s="357">
        <f t="shared" si="19"/>
        <v>0</v>
      </c>
      <c r="ASC15" s="357">
        <f t="shared" si="19"/>
        <v>5141639365.6479769</v>
      </c>
      <c r="ASD15" s="357">
        <f t="shared" si="19"/>
        <v>0</v>
      </c>
      <c r="ASE15" s="357">
        <f t="shared" si="19"/>
        <v>5244472152.9609365</v>
      </c>
      <c r="ASF15" s="357">
        <f t="shared" si="19"/>
        <v>0</v>
      </c>
      <c r="ASG15" s="357">
        <f t="shared" si="19"/>
        <v>5349361596.020155</v>
      </c>
      <c r="ASH15" s="357">
        <f t="shared" si="19"/>
        <v>0</v>
      </c>
      <c r="ASI15" s="357">
        <f t="shared" si="19"/>
        <v>5456348827.9405584</v>
      </c>
      <c r="ASJ15" s="357">
        <f t="shared" si="19"/>
        <v>0</v>
      </c>
      <c r="ASK15" s="357">
        <f t="shared" si="19"/>
        <v>5565475804.4993696</v>
      </c>
      <c r="ASL15" s="357">
        <f t="shared" si="19"/>
        <v>0</v>
      </c>
      <c r="ASM15" s="357">
        <f t="shared" si="19"/>
        <v>5676785320.5893574</v>
      </c>
      <c r="ASN15" s="357">
        <f t="shared" si="19"/>
        <v>0</v>
      </c>
      <c r="ASO15" s="357">
        <f t="shared" si="19"/>
        <v>5790321027.0011444</v>
      </c>
      <c r="ASP15" s="357">
        <f t="shared" si="19"/>
        <v>0</v>
      </c>
      <c r="ASQ15" s="357">
        <f t="shared" si="19"/>
        <v>5906127447.5411673</v>
      </c>
      <c r="ASR15" s="357">
        <f t="shared" si="19"/>
        <v>0</v>
      </c>
      <c r="ASS15" s="357">
        <f t="shared" si="19"/>
        <v>6024249996.491991</v>
      </c>
      <c r="AST15" s="357">
        <f t="shared" si="19"/>
        <v>0</v>
      </c>
      <c r="ASU15" s="357">
        <f t="shared" si="19"/>
        <v>6144734996.4218311</v>
      </c>
      <c r="ASV15" s="357">
        <f t="shared" si="19"/>
        <v>0</v>
      </c>
      <c r="ASW15" s="357">
        <f t="shared" si="19"/>
        <v>6267629696.3502674</v>
      </c>
      <c r="ASX15" s="357">
        <f t="shared" si="19"/>
        <v>0</v>
      </c>
      <c r="ASY15" s="357">
        <f t="shared" si="19"/>
        <v>6392982290.2772732</v>
      </c>
      <c r="ASZ15" s="357">
        <f t="shared" si="19"/>
        <v>0</v>
      </c>
      <c r="ATA15" s="357">
        <f t="shared" si="19"/>
        <v>6520841936.082819</v>
      </c>
      <c r="ATB15" s="357">
        <f t="shared" si="19"/>
        <v>0</v>
      </c>
      <c r="ATC15" s="357">
        <f t="shared" si="19"/>
        <v>6651258774.8044758</v>
      </c>
      <c r="ATD15" s="357">
        <f t="shared" si="19"/>
        <v>0</v>
      </c>
      <c r="ATE15" s="357">
        <f t="shared" si="19"/>
        <v>6784283950.3005657</v>
      </c>
      <c r="ATF15" s="357">
        <f t="shared" si="19"/>
        <v>0</v>
      </c>
      <c r="ATG15" s="357">
        <f t="shared" si="19"/>
        <v>6919969629.3065767</v>
      </c>
      <c r="ATH15" s="357">
        <f t="shared" si="19"/>
        <v>0</v>
      </c>
      <c r="ATI15" s="357">
        <f t="shared" si="19"/>
        <v>7058369021.8927088</v>
      </c>
      <c r="ATJ15" s="357">
        <f t="shared" si="19"/>
        <v>0</v>
      </c>
      <c r="ATK15" s="357">
        <f t="shared" si="19"/>
        <v>7199536402.3305635</v>
      </c>
      <c r="ATL15" s="357">
        <f t="shared" si="19"/>
        <v>0</v>
      </c>
      <c r="ATM15" s="357">
        <f t="shared" si="19"/>
        <v>7343527130.3771753</v>
      </c>
      <c r="ATN15" s="357">
        <f t="shared" si="19"/>
        <v>0</v>
      </c>
      <c r="ATO15" s="357">
        <f t="shared" si="19"/>
        <v>7490397672.9847193</v>
      </c>
      <c r="ATP15" s="357">
        <f t="shared" si="19"/>
        <v>0</v>
      </c>
      <c r="ATQ15" s="357">
        <f t="shared" si="19"/>
        <v>7640205626.4444141</v>
      </c>
      <c r="ATR15" s="357">
        <f t="shared" si="19"/>
        <v>0</v>
      </c>
      <c r="ATS15" s="357">
        <f t="shared" si="19"/>
        <v>7793009738.9733028</v>
      </c>
      <c r="ATT15" s="357">
        <f t="shared" si="19"/>
        <v>0</v>
      </c>
      <c r="ATU15" s="357">
        <f t="shared" si="19"/>
        <v>7948869933.7527695</v>
      </c>
      <c r="ATV15" s="357">
        <f t="shared" si="19"/>
        <v>0</v>
      </c>
      <c r="ATW15" s="357">
        <f t="shared" si="19"/>
        <v>8107847332.427825</v>
      </c>
      <c r="ATX15" s="357">
        <f t="shared" si="19"/>
        <v>0</v>
      </c>
      <c r="ATY15" s="357">
        <f t="shared" si="19"/>
        <v>8270004279.0763817</v>
      </c>
      <c r="ATZ15" s="357">
        <f t="shared" si="19"/>
        <v>0</v>
      </c>
      <c r="AUA15" s="357">
        <f t="shared" si="19"/>
        <v>8435404364.6579094</v>
      </c>
      <c r="AUB15" s="357">
        <f t="shared" ref="AUB15:AWM15" si="20">ATZ15*1.02</f>
        <v>0</v>
      </c>
      <c r="AUC15" s="357">
        <f t="shared" si="20"/>
        <v>8604112451.951067</v>
      </c>
      <c r="AUD15" s="357">
        <f t="shared" si="20"/>
        <v>0</v>
      </c>
      <c r="AUE15" s="357">
        <f t="shared" si="20"/>
        <v>8776194700.9900894</v>
      </c>
      <c r="AUF15" s="357">
        <f t="shared" si="20"/>
        <v>0</v>
      </c>
      <c r="AUG15" s="357">
        <f t="shared" si="20"/>
        <v>8951718595.0098915</v>
      </c>
      <c r="AUH15" s="357">
        <f t="shared" si="20"/>
        <v>0</v>
      </c>
      <c r="AUI15" s="357">
        <f t="shared" si="20"/>
        <v>9130752966.9100895</v>
      </c>
      <c r="AUJ15" s="357">
        <f t="shared" si="20"/>
        <v>0</v>
      </c>
      <c r="AUK15" s="357">
        <f t="shared" si="20"/>
        <v>9313368026.248291</v>
      </c>
      <c r="AUL15" s="357">
        <f t="shared" si="20"/>
        <v>0</v>
      </c>
      <c r="AUM15" s="357">
        <f t="shared" si="20"/>
        <v>9499635386.7732563</v>
      </c>
      <c r="AUN15" s="357">
        <f t="shared" si="20"/>
        <v>0</v>
      </c>
      <c r="AUO15" s="357">
        <f t="shared" si="20"/>
        <v>9689628094.5087223</v>
      </c>
      <c r="AUP15" s="357">
        <f t="shared" si="20"/>
        <v>0</v>
      </c>
      <c r="AUQ15" s="357">
        <f t="shared" si="20"/>
        <v>9883420656.3988972</v>
      </c>
      <c r="AUR15" s="357">
        <f t="shared" si="20"/>
        <v>0</v>
      </c>
      <c r="AUS15" s="357">
        <f t="shared" si="20"/>
        <v>10081089069.526875</v>
      </c>
      <c r="AUT15" s="357">
        <f t="shared" si="20"/>
        <v>0</v>
      </c>
      <c r="AUU15" s="357">
        <f t="shared" si="20"/>
        <v>10282710850.917412</v>
      </c>
      <c r="AUV15" s="357">
        <f t="shared" si="20"/>
        <v>0</v>
      </c>
      <c r="AUW15" s="357">
        <f t="shared" si="20"/>
        <v>10488365067.93576</v>
      </c>
      <c r="AUX15" s="357">
        <f t="shared" si="20"/>
        <v>0</v>
      </c>
      <c r="AUY15" s="357">
        <f t="shared" si="20"/>
        <v>10698132369.294476</v>
      </c>
      <c r="AUZ15" s="357">
        <f t="shared" si="20"/>
        <v>0</v>
      </c>
      <c r="AVA15" s="357">
        <f t="shared" si="20"/>
        <v>10912095016.680365</v>
      </c>
      <c r="AVB15" s="357">
        <f t="shared" si="20"/>
        <v>0</v>
      </c>
      <c r="AVC15" s="357">
        <f t="shared" si="20"/>
        <v>11130336917.013971</v>
      </c>
      <c r="AVD15" s="357">
        <f t="shared" si="20"/>
        <v>0</v>
      </c>
      <c r="AVE15" s="357">
        <f t="shared" si="20"/>
        <v>11352943655.354252</v>
      </c>
      <c r="AVF15" s="357">
        <f t="shared" si="20"/>
        <v>0</v>
      </c>
      <c r="AVG15" s="357">
        <f t="shared" si="20"/>
        <v>11580002528.461338</v>
      </c>
      <c r="AVH15" s="357">
        <f t="shared" si="20"/>
        <v>0</v>
      </c>
      <c r="AVI15" s="357">
        <f t="shared" si="20"/>
        <v>11811602579.030565</v>
      </c>
      <c r="AVJ15" s="357">
        <f t="shared" si="20"/>
        <v>0</v>
      </c>
      <c r="AVK15" s="357">
        <f t="shared" si="20"/>
        <v>12047834630.611177</v>
      </c>
      <c r="AVL15" s="357">
        <f t="shared" si="20"/>
        <v>0</v>
      </c>
      <c r="AVM15" s="357">
        <f t="shared" si="20"/>
        <v>12288791323.223402</v>
      </c>
      <c r="AVN15" s="357">
        <f t="shared" si="20"/>
        <v>0</v>
      </c>
      <c r="AVO15" s="357">
        <f t="shared" si="20"/>
        <v>12534567149.68787</v>
      </c>
      <c r="AVP15" s="357">
        <f t="shared" si="20"/>
        <v>0</v>
      </c>
      <c r="AVQ15" s="357">
        <f t="shared" si="20"/>
        <v>12785258492.681627</v>
      </c>
      <c r="AVR15" s="357">
        <f t="shared" si="20"/>
        <v>0</v>
      </c>
      <c r="AVS15" s="357">
        <f t="shared" si="20"/>
        <v>13040963662.535259</v>
      </c>
      <c r="AVT15" s="357">
        <f t="shared" si="20"/>
        <v>0</v>
      </c>
      <c r="AVU15" s="357">
        <f t="shared" si="20"/>
        <v>13301782935.785965</v>
      </c>
      <c r="AVV15" s="357">
        <f t="shared" si="20"/>
        <v>0</v>
      </c>
      <c r="AVW15" s="357">
        <f t="shared" si="20"/>
        <v>13567818594.501684</v>
      </c>
      <c r="AVX15" s="357">
        <f t="shared" si="20"/>
        <v>0</v>
      </c>
      <c r="AVY15" s="357">
        <f t="shared" si="20"/>
        <v>13839174966.391718</v>
      </c>
      <c r="AVZ15" s="357">
        <f t="shared" si="20"/>
        <v>0</v>
      </c>
      <c r="AWA15" s="357">
        <f t="shared" si="20"/>
        <v>14115958465.719553</v>
      </c>
      <c r="AWB15" s="357">
        <f t="shared" si="20"/>
        <v>0</v>
      </c>
      <c r="AWC15" s="357">
        <f t="shared" si="20"/>
        <v>14398277635.033945</v>
      </c>
      <c r="AWD15" s="357">
        <f t="shared" si="20"/>
        <v>0</v>
      </c>
      <c r="AWE15" s="357">
        <f t="shared" si="20"/>
        <v>14686243187.734625</v>
      </c>
      <c r="AWF15" s="357">
        <f t="shared" si="20"/>
        <v>0</v>
      </c>
      <c r="AWG15" s="357">
        <f t="shared" si="20"/>
        <v>14979968051.489317</v>
      </c>
      <c r="AWH15" s="357">
        <f t="shared" si="20"/>
        <v>0</v>
      </c>
      <c r="AWI15" s="357">
        <f t="shared" si="20"/>
        <v>15279567412.519104</v>
      </c>
      <c r="AWJ15" s="357">
        <f t="shared" si="20"/>
        <v>0</v>
      </c>
      <c r="AWK15" s="357">
        <f t="shared" si="20"/>
        <v>15585158760.769485</v>
      </c>
      <c r="AWL15" s="357">
        <f t="shared" si="20"/>
        <v>0</v>
      </c>
      <c r="AWM15" s="357">
        <f t="shared" si="20"/>
        <v>15896861935.984875</v>
      </c>
      <c r="AWN15" s="357">
        <f t="shared" ref="AWN15:AYY15" si="21">AWL15*1.02</f>
        <v>0</v>
      </c>
      <c r="AWO15" s="357">
        <f t="shared" si="21"/>
        <v>16214799174.704573</v>
      </c>
      <c r="AWP15" s="357">
        <f t="shared" si="21"/>
        <v>0</v>
      </c>
      <c r="AWQ15" s="357">
        <f t="shared" si="21"/>
        <v>16539095158.198664</v>
      </c>
      <c r="AWR15" s="357">
        <f t="shared" si="21"/>
        <v>0</v>
      </c>
      <c r="AWS15" s="357">
        <f t="shared" si="21"/>
        <v>16869877061.362637</v>
      </c>
      <c r="AWT15" s="357">
        <f t="shared" si="21"/>
        <v>0</v>
      </c>
      <c r="AWU15" s="357">
        <f t="shared" si="21"/>
        <v>17207274602.58989</v>
      </c>
      <c r="AWV15" s="357">
        <f t="shared" si="21"/>
        <v>0</v>
      </c>
      <c r="AWW15" s="357">
        <f t="shared" si="21"/>
        <v>17551420094.641689</v>
      </c>
      <c r="AWX15" s="357">
        <f t="shared" si="21"/>
        <v>0</v>
      </c>
      <c r="AWY15" s="357">
        <f t="shared" si="21"/>
        <v>17902448496.534523</v>
      </c>
      <c r="AWZ15" s="357">
        <f t="shared" si="21"/>
        <v>0</v>
      </c>
      <c r="AXA15" s="357">
        <f t="shared" si="21"/>
        <v>18260497466.465214</v>
      </c>
      <c r="AXB15" s="357">
        <f t="shared" si="21"/>
        <v>0</v>
      </c>
      <c r="AXC15" s="357">
        <f t="shared" si="21"/>
        <v>18625707415.794518</v>
      </c>
      <c r="AXD15" s="357">
        <f t="shared" si="21"/>
        <v>0</v>
      </c>
      <c r="AXE15" s="357">
        <f t="shared" si="21"/>
        <v>18998221564.110409</v>
      </c>
      <c r="AXF15" s="357">
        <f t="shared" si="21"/>
        <v>0</v>
      </c>
      <c r="AXG15" s="357">
        <f t="shared" si="21"/>
        <v>19378185995.392616</v>
      </c>
      <c r="AXH15" s="357">
        <f t="shared" si="21"/>
        <v>0</v>
      </c>
      <c r="AXI15" s="357">
        <f t="shared" si="21"/>
        <v>19765749715.300468</v>
      </c>
      <c r="AXJ15" s="357">
        <f t="shared" si="21"/>
        <v>0</v>
      </c>
      <c r="AXK15" s="357">
        <f t="shared" si="21"/>
        <v>20161064709.60648</v>
      </c>
      <c r="AXL15" s="357">
        <f t="shared" si="21"/>
        <v>0</v>
      </c>
      <c r="AXM15" s="357">
        <f t="shared" si="21"/>
        <v>20564286003.798611</v>
      </c>
      <c r="AXN15" s="357">
        <f t="shared" si="21"/>
        <v>0</v>
      </c>
      <c r="AXO15" s="357">
        <f t="shared" si="21"/>
        <v>20975571723.874584</v>
      </c>
      <c r="AXP15" s="357">
        <f t="shared" si="21"/>
        <v>0</v>
      </c>
      <c r="AXQ15" s="357">
        <f t="shared" si="21"/>
        <v>21395083158.352077</v>
      </c>
      <c r="AXR15" s="357">
        <f t="shared" si="21"/>
        <v>0</v>
      </c>
      <c r="AXS15" s="357">
        <f t="shared" si="21"/>
        <v>21822984821.519119</v>
      </c>
      <c r="AXT15" s="357">
        <f t="shared" si="21"/>
        <v>0</v>
      </c>
      <c r="AXU15" s="357">
        <f t="shared" si="21"/>
        <v>22259444517.949501</v>
      </c>
      <c r="AXV15" s="357">
        <f t="shared" si="21"/>
        <v>0</v>
      </c>
      <c r="AXW15" s="357">
        <f t="shared" si="21"/>
        <v>22704633408.308491</v>
      </c>
      <c r="AXX15" s="357">
        <f t="shared" si="21"/>
        <v>0</v>
      </c>
      <c r="AXY15" s="357">
        <f t="shared" si="21"/>
        <v>23158726076.474663</v>
      </c>
      <c r="AXZ15" s="357">
        <f t="shared" si="21"/>
        <v>0</v>
      </c>
      <c r="AYA15" s="357">
        <f t="shared" si="21"/>
        <v>23621900598.004158</v>
      </c>
      <c r="AYB15" s="357">
        <f t="shared" si="21"/>
        <v>0</v>
      </c>
      <c r="AYC15" s="357">
        <f t="shared" si="21"/>
        <v>24094338609.964241</v>
      </c>
      <c r="AYD15" s="357">
        <f t="shared" si="21"/>
        <v>0</v>
      </c>
      <c r="AYE15" s="357">
        <f t="shared" si="21"/>
        <v>24576225382.163525</v>
      </c>
      <c r="AYF15" s="357">
        <f t="shared" si="21"/>
        <v>0</v>
      </c>
      <c r="AYG15" s="357">
        <f t="shared" si="21"/>
        <v>25067749889.806797</v>
      </c>
      <c r="AYH15" s="357">
        <f t="shared" si="21"/>
        <v>0</v>
      </c>
      <c r="AYI15" s="357">
        <f t="shared" si="21"/>
        <v>25569104887.602932</v>
      </c>
      <c r="AYJ15" s="357">
        <f t="shared" si="21"/>
        <v>0</v>
      </c>
      <c r="AYK15" s="357">
        <f t="shared" si="21"/>
        <v>26080486985.354992</v>
      </c>
      <c r="AYL15" s="357">
        <f t="shared" si="21"/>
        <v>0</v>
      </c>
      <c r="AYM15" s="357">
        <f t="shared" si="21"/>
        <v>26602096725.062092</v>
      </c>
      <c r="AYN15" s="357">
        <f t="shared" si="21"/>
        <v>0</v>
      </c>
      <c r="AYO15" s="357">
        <f t="shared" si="21"/>
        <v>27134138659.563335</v>
      </c>
      <c r="AYP15" s="357">
        <f t="shared" si="21"/>
        <v>0</v>
      </c>
      <c r="AYQ15" s="357">
        <f t="shared" si="21"/>
        <v>27676821432.754604</v>
      </c>
      <c r="AYR15" s="357">
        <f t="shared" si="21"/>
        <v>0</v>
      </c>
      <c r="AYS15" s="357">
        <f t="shared" si="21"/>
        <v>28230357861.409698</v>
      </c>
      <c r="AYT15" s="357">
        <f t="shared" si="21"/>
        <v>0</v>
      </c>
      <c r="AYU15" s="357">
        <f t="shared" si="21"/>
        <v>28794965018.637894</v>
      </c>
      <c r="AYV15" s="357">
        <f t="shared" si="21"/>
        <v>0</v>
      </c>
      <c r="AYW15" s="357">
        <f t="shared" si="21"/>
        <v>29370864319.010651</v>
      </c>
      <c r="AYX15" s="357">
        <f t="shared" si="21"/>
        <v>0</v>
      </c>
      <c r="AYY15" s="357">
        <f t="shared" si="21"/>
        <v>29958281605.390865</v>
      </c>
      <c r="AYZ15" s="357">
        <f t="shared" ref="AYZ15:BBK15" si="22">AYX15*1.02</f>
        <v>0</v>
      </c>
      <c r="AZA15" s="357">
        <f t="shared" si="22"/>
        <v>30557447237.498684</v>
      </c>
      <c r="AZB15" s="357">
        <f t="shared" si="22"/>
        <v>0</v>
      </c>
      <c r="AZC15" s="357">
        <f t="shared" si="22"/>
        <v>31168596182.248657</v>
      </c>
      <c r="AZD15" s="357">
        <f t="shared" si="22"/>
        <v>0</v>
      </c>
      <c r="AZE15" s="357">
        <f t="shared" si="22"/>
        <v>31791968105.893631</v>
      </c>
      <c r="AZF15" s="357">
        <f t="shared" si="22"/>
        <v>0</v>
      </c>
      <c r="AZG15" s="357">
        <f t="shared" si="22"/>
        <v>32427807468.011505</v>
      </c>
      <c r="AZH15" s="357">
        <f t="shared" si="22"/>
        <v>0</v>
      </c>
      <c r="AZI15" s="357">
        <f t="shared" si="22"/>
        <v>33076363617.371735</v>
      </c>
      <c r="AZJ15" s="357">
        <f t="shared" si="22"/>
        <v>0</v>
      </c>
      <c r="AZK15" s="357">
        <f t="shared" si="22"/>
        <v>33737890889.71917</v>
      </c>
      <c r="AZL15" s="357">
        <f t="shared" si="22"/>
        <v>0</v>
      </c>
      <c r="AZM15" s="357">
        <f t="shared" si="22"/>
        <v>34412648707.51355</v>
      </c>
      <c r="AZN15" s="357">
        <f t="shared" si="22"/>
        <v>0</v>
      </c>
      <c r="AZO15" s="357">
        <f t="shared" si="22"/>
        <v>35100901681.663818</v>
      </c>
      <c r="AZP15" s="357">
        <f t="shared" si="22"/>
        <v>0</v>
      </c>
      <c r="AZQ15" s="357">
        <f t="shared" si="22"/>
        <v>35802919715.297096</v>
      </c>
      <c r="AZR15" s="357">
        <f t="shared" si="22"/>
        <v>0</v>
      </c>
      <c r="AZS15" s="357">
        <f t="shared" si="22"/>
        <v>36518978109.603043</v>
      </c>
      <c r="AZT15" s="357">
        <f t="shared" si="22"/>
        <v>0</v>
      </c>
      <c r="AZU15" s="357">
        <f t="shared" si="22"/>
        <v>37249357671.795105</v>
      </c>
      <c r="AZV15" s="357">
        <f t="shared" si="22"/>
        <v>0</v>
      </c>
      <c r="AZW15" s="357">
        <f t="shared" si="22"/>
        <v>37994344825.23101</v>
      </c>
      <c r="AZX15" s="357">
        <f t="shared" si="22"/>
        <v>0</v>
      </c>
      <c r="AZY15" s="357">
        <f t="shared" si="22"/>
        <v>38754231721.735634</v>
      </c>
      <c r="AZZ15" s="357">
        <f t="shared" si="22"/>
        <v>0</v>
      </c>
      <c r="BAA15" s="357">
        <f t="shared" si="22"/>
        <v>39529316356.170349</v>
      </c>
      <c r="BAB15" s="357">
        <f t="shared" si="22"/>
        <v>0</v>
      </c>
      <c r="BAC15" s="357">
        <f t="shared" si="22"/>
        <v>40319902683.293755</v>
      </c>
      <c r="BAD15" s="357">
        <f t="shared" si="22"/>
        <v>0</v>
      </c>
      <c r="BAE15" s="357">
        <f t="shared" si="22"/>
        <v>41126300736.959633</v>
      </c>
      <c r="BAF15" s="357">
        <f t="shared" si="22"/>
        <v>0</v>
      </c>
      <c r="BAG15" s="357">
        <f t="shared" si="22"/>
        <v>41948826751.69883</v>
      </c>
      <c r="BAH15" s="357">
        <f t="shared" si="22"/>
        <v>0</v>
      </c>
      <c r="BAI15" s="357">
        <f t="shared" si="22"/>
        <v>42787803286.732803</v>
      </c>
      <c r="BAJ15" s="357">
        <f t="shared" si="22"/>
        <v>0</v>
      </c>
      <c r="BAK15" s="357">
        <f t="shared" si="22"/>
        <v>43643559352.467461</v>
      </c>
      <c r="BAL15" s="357">
        <f t="shared" si="22"/>
        <v>0</v>
      </c>
      <c r="BAM15" s="357">
        <f t="shared" si="22"/>
        <v>44516430539.516808</v>
      </c>
      <c r="BAN15" s="357">
        <f t="shared" si="22"/>
        <v>0</v>
      </c>
      <c r="BAO15" s="357">
        <f t="shared" si="22"/>
        <v>45406759150.307144</v>
      </c>
      <c r="BAP15" s="357">
        <f t="shared" si="22"/>
        <v>0</v>
      </c>
      <c r="BAQ15" s="357">
        <f t="shared" si="22"/>
        <v>46314894333.313286</v>
      </c>
      <c r="BAR15" s="357">
        <f t="shared" si="22"/>
        <v>0</v>
      </c>
      <c r="BAS15" s="357">
        <f t="shared" si="22"/>
        <v>47241192219.979553</v>
      </c>
      <c r="BAT15" s="357">
        <f t="shared" si="22"/>
        <v>0</v>
      </c>
      <c r="BAU15" s="357">
        <f t="shared" si="22"/>
        <v>48186016064.379143</v>
      </c>
      <c r="BAV15" s="357">
        <f t="shared" si="22"/>
        <v>0</v>
      </c>
      <c r="BAW15" s="357">
        <f t="shared" si="22"/>
        <v>49149736385.666725</v>
      </c>
      <c r="BAX15" s="357">
        <f t="shared" si="22"/>
        <v>0</v>
      </c>
      <c r="BAY15" s="357">
        <f t="shared" si="22"/>
        <v>50132731113.380058</v>
      </c>
      <c r="BAZ15" s="357">
        <f t="shared" si="22"/>
        <v>0</v>
      </c>
      <c r="BBA15" s="357">
        <f t="shared" si="22"/>
        <v>51135385735.647659</v>
      </c>
      <c r="BBB15" s="357">
        <f t="shared" si="22"/>
        <v>0</v>
      </c>
      <c r="BBC15" s="357">
        <f t="shared" si="22"/>
        <v>52158093450.360611</v>
      </c>
      <c r="BBD15" s="357">
        <f t="shared" si="22"/>
        <v>0</v>
      </c>
      <c r="BBE15" s="357">
        <f t="shared" si="22"/>
        <v>53201255319.367821</v>
      </c>
      <c r="BBF15" s="357">
        <f t="shared" si="22"/>
        <v>0</v>
      </c>
      <c r="BBG15" s="357">
        <f t="shared" si="22"/>
        <v>54265280425.75518</v>
      </c>
      <c r="BBH15" s="357">
        <f t="shared" si="22"/>
        <v>0</v>
      </c>
      <c r="BBI15" s="357">
        <f t="shared" si="22"/>
        <v>55350586034.270287</v>
      </c>
      <c r="BBJ15" s="357">
        <f t="shared" si="22"/>
        <v>0</v>
      </c>
      <c r="BBK15" s="357">
        <f t="shared" si="22"/>
        <v>56457597754.955696</v>
      </c>
      <c r="BBL15" s="357">
        <f t="shared" ref="BBL15:BDW15" si="23">BBJ15*1.02</f>
        <v>0</v>
      </c>
      <c r="BBM15" s="357">
        <f t="shared" si="23"/>
        <v>57586749710.05481</v>
      </c>
      <c r="BBN15" s="357">
        <f t="shared" si="23"/>
        <v>0</v>
      </c>
      <c r="BBO15" s="357">
        <f t="shared" si="23"/>
        <v>58738484704.255905</v>
      </c>
      <c r="BBP15" s="357">
        <f t="shared" si="23"/>
        <v>0</v>
      </c>
      <c r="BBQ15" s="357">
        <f t="shared" si="23"/>
        <v>59913254398.341026</v>
      </c>
      <c r="BBR15" s="357">
        <f t="shared" si="23"/>
        <v>0</v>
      </c>
      <c r="BBS15" s="357">
        <f t="shared" si="23"/>
        <v>61111519486.307846</v>
      </c>
      <c r="BBT15" s="357">
        <f t="shared" si="23"/>
        <v>0</v>
      </c>
      <c r="BBU15" s="357">
        <f t="shared" si="23"/>
        <v>62333749876.034004</v>
      </c>
      <c r="BBV15" s="357">
        <f t="shared" si="23"/>
        <v>0</v>
      </c>
      <c r="BBW15" s="357">
        <f t="shared" si="23"/>
        <v>63580424873.554688</v>
      </c>
      <c r="BBX15" s="357">
        <f t="shared" si="23"/>
        <v>0</v>
      </c>
      <c r="BBY15" s="357">
        <f t="shared" si="23"/>
        <v>64852033371.02578</v>
      </c>
      <c r="BBZ15" s="357">
        <f t="shared" si="23"/>
        <v>0</v>
      </c>
      <c r="BCA15" s="357">
        <f t="shared" si="23"/>
        <v>66149074038.446297</v>
      </c>
      <c r="BCB15" s="357">
        <f t="shared" si="23"/>
        <v>0</v>
      </c>
      <c r="BCC15" s="357">
        <f t="shared" si="23"/>
        <v>67472055519.215225</v>
      </c>
      <c r="BCD15" s="357">
        <f t="shared" si="23"/>
        <v>0</v>
      </c>
      <c r="BCE15" s="357">
        <f t="shared" si="23"/>
        <v>68821496629.599533</v>
      </c>
      <c r="BCF15" s="357">
        <f t="shared" si="23"/>
        <v>0</v>
      </c>
      <c r="BCG15" s="357">
        <f t="shared" si="23"/>
        <v>70197926562.191528</v>
      </c>
      <c r="BCH15" s="357">
        <f t="shared" si="23"/>
        <v>0</v>
      </c>
      <c r="BCI15" s="357">
        <f t="shared" si="23"/>
        <v>71601885093.435364</v>
      </c>
      <c r="BCJ15" s="357">
        <f t="shared" si="23"/>
        <v>0</v>
      </c>
      <c r="BCK15" s="357">
        <f t="shared" si="23"/>
        <v>73033922795.304077</v>
      </c>
      <c r="BCL15" s="357">
        <f t="shared" si="23"/>
        <v>0</v>
      </c>
      <c r="BCM15" s="357">
        <f t="shared" si="23"/>
        <v>74494601251.210159</v>
      </c>
      <c r="BCN15" s="357">
        <f t="shared" si="23"/>
        <v>0</v>
      </c>
      <c r="BCO15" s="357">
        <f t="shared" si="23"/>
        <v>75984493276.23436</v>
      </c>
      <c r="BCP15" s="357">
        <f t="shared" si="23"/>
        <v>0</v>
      </c>
      <c r="BCQ15" s="357">
        <f t="shared" si="23"/>
        <v>77504183141.759048</v>
      </c>
      <c r="BCR15" s="357">
        <f t="shared" si="23"/>
        <v>0</v>
      </c>
      <c r="BCS15" s="357">
        <f t="shared" si="23"/>
        <v>79054266804.594238</v>
      </c>
      <c r="BCT15" s="357">
        <f t="shared" si="23"/>
        <v>0</v>
      </c>
      <c r="BCU15" s="357">
        <f t="shared" si="23"/>
        <v>80635352140.686127</v>
      </c>
      <c r="BCV15" s="357">
        <f t="shared" si="23"/>
        <v>0</v>
      </c>
      <c r="BCW15" s="357">
        <f t="shared" si="23"/>
        <v>82248059183.499847</v>
      </c>
      <c r="BCX15" s="357">
        <f t="shared" si="23"/>
        <v>0</v>
      </c>
      <c r="BCY15" s="357">
        <f t="shared" si="23"/>
        <v>83893020367.169846</v>
      </c>
      <c r="BCZ15" s="357">
        <f t="shared" si="23"/>
        <v>0</v>
      </c>
      <c r="BDA15" s="357">
        <f t="shared" si="23"/>
        <v>85570880774.513245</v>
      </c>
      <c r="BDB15" s="357">
        <f t="shared" si="23"/>
        <v>0</v>
      </c>
      <c r="BDC15" s="357">
        <f t="shared" si="23"/>
        <v>87282298390.00351</v>
      </c>
      <c r="BDD15" s="357">
        <f t="shared" si="23"/>
        <v>0</v>
      </c>
      <c r="BDE15" s="357">
        <f t="shared" si="23"/>
        <v>89027944357.803589</v>
      </c>
      <c r="BDF15" s="357">
        <f t="shared" si="23"/>
        <v>0</v>
      </c>
      <c r="BDG15" s="357">
        <f t="shared" si="23"/>
        <v>90808503244.959656</v>
      </c>
      <c r="BDH15" s="357">
        <f t="shared" si="23"/>
        <v>0</v>
      </c>
      <c r="BDI15" s="357">
        <f t="shared" si="23"/>
        <v>92624673309.858856</v>
      </c>
      <c r="BDJ15" s="357">
        <f t="shared" si="23"/>
        <v>0</v>
      </c>
      <c r="BDK15" s="357">
        <f t="shared" si="23"/>
        <v>94477166776.05603</v>
      </c>
      <c r="BDL15" s="357">
        <f t="shared" si="23"/>
        <v>0</v>
      </c>
      <c r="BDM15" s="357">
        <f t="shared" si="23"/>
        <v>96366710111.577148</v>
      </c>
      <c r="BDN15" s="357">
        <f t="shared" si="23"/>
        <v>0</v>
      </c>
      <c r="BDO15" s="357">
        <f t="shared" si="23"/>
        <v>98294044313.808701</v>
      </c>
      <c r="BDP15" s="357">
        <f t="shared" si="23"/>
        <v>0</v>
      </c>
      <c r="BDQ15" s="357">
        <f t="shared" si="23"/>
        <v>100259925200.08487</v>
      </c>
      <c r="BDR15" s="357">
        <f t="shared" si="23"/>
        <v>0</v>
      </c>
      <c r="BDS15" s="357">
        <f t="shared" si="23"/>
        <v>102265123704.08656</v>
      </c>
      <c r="BDT15" s="357">
        <f t="shared" si="23"/>
        <v>0</v>
      </c>
      <c r="BDU15" s="357">
        <f t="shared" si="23"/>
        <v>104310426178.16829</v>
      </c>
      <c r="BDV15" s="357">
        <f t="shared" si="23"/>
        <v>0</v>
      </c>
      <c r="BDW15" s="357">
        <f t="shared" si="23"/>
        <v>106396634701.73166</v>
      </c>
      <c r="BDX15" s="357">
        <f t="shared" ref="BDX15:BGI15" si="24">BDV15*1.02</f>
        <v>0</v>
      </c>
      <c r="BDY15" s="357">
        <f t="shared" si="24"/>
        <v>108524567395.7663</v>
      </c>
      <c r="BDZ15" s="357">
        <f t="shared" si="24"/>
        <v>0</v>
      </c>
      <c r="BEA15" s="357">
        <f t="shared" si="24"/>
        <v>110695058743.68163</v>
      </c>
      <c r="BEB15" s="357">
        <f t="shared" si="24"/>
        <v>0</v>
      </c>
      <c r="BEC15" s="357">
        <f t="shared" si="24"/>
        <v>112908959918.55527</v>
      </c>
      <c r="BED15" s="357">
        <f t="shared" si="24"/>
        <v>0</v>
      </c>
      <c r="BEE15" s="357">
        <f t="shared" si="24"/>
        <v>115167139116.92638</v>
      </c>
      <c r="BEF15" s="357">
        <f t="shared" si="24"/>
        <v>0</v>
      </c>
      <c r="BEG15" s="357">
        <f t="shared" si="24"/>
        <v>117470481899.26491</v>
      </c>
      <c r="BEH15" s="357">
        <f t="shared" si="24"/>
        <v>0</v>
      </c>
      <c r="BEI15" s="357">
        <f t="shared" si="24"/>
        <v>119819891537.25021</v>
      </c>
      <c r="BEJ15" s="357">
        <f t="shared" si="24"/>
        <v>0</v>
      </c>
      <c r="BEK15" s="357">
        <f t="shared" si="24"/>
        <v>122216289367.99522</v>
      </c>
      <c r="BEL15" s="357">
        <f t="shared" si="24"/>
        <v>0</v>
      </c>
      <c r="BEM15" s="357">
        <f t="shared" si="24"/>
        <v>124660615155.35513</v>
      </c>
      <c r="BEN15" s="357">
        <f t="shared" si="24"/>
        <v>0</v>
      </c>
      <c r="BEO15" s="357">
        <f t="shared" si="24"/>
        <v>127153827458.46223</v>
      </c>
      <c r="BEP15" s="357">
        <f t="shared" si="24"/>
        <v>0</v>
      </c>
      <c r="BEQ15" s="357">
        <f t="shared" si="24"/>
        <v>129696904007.63148</v>
      </c>
      <c r="BER15" s="357">
        <f t="shared" si="24"/>
        <v>0</v>
      </c>
      <c r="BES15" s="357">
        <f t="shared" si="24"/>
        <v>132290842087.78412</v>
      </c>
      <c r="BET15" s="357">
        <f t="shared" si="24"/>
        <v>0</v>
      </c>
      <c r="BEU15" s="357">
        <f t="shared" si="24"/>
        <v>134936658929.53981</v>
      </c>
      <c r="BEV15" s="357">
        <f t="shared" si="24"/>
        <v>0</v>
      </c>
      <c r="BEW15" s="357">
        <f t="shared" si="24"/>
        <v>137635392108.13062</v>
      </c>
      <c r="BEX15" s="357">
        <f t="shared" si="24"/>
        <v>0</v>
      </c>
      <c r="BEY15" s="357">
        <f t="shared" si="24"/>
        <v>140388099950.29324</v>
      </c>
      <c r="BEZ15" s="357">
        <f t="shared" si="24"/>
        <v>0</v>
      </c>
      <c r="BFA15" s="357">
        <f t="shared" si="24"/>
        <v>143195861949.2991</v>
      </c>
      <c r="BFB15" s="357">
        <f t="shared" si="24"/>
        <v>0</v>
      </c>
      <c r="BFC15" s="357">
        <f t="shared" si="24"/>
        <v>146059779188.2851</v>
      </c>
      <c r="BFD15" s="357">
        <f t="shared" si="24"/>
        <v>0</v>
      </c>
      <c r="BFE15" s="357">
        <f t="shared" si="24"/>
        <v>148980974772.05081</v>
      </c>
      <c r="BFF15" s="357">
        <f t="shared" si="24"/>
        <v>0</v>
      </c>
      <c r="BFG15" s="357">
        <f t="shared" si="24"/>
        <v>151960594267.49182</v>
      </c>
      <c r="BFH15" s="357">
        <f t="shared" si="24"/>
        <v>0</v>
      </c>
      <c r="BFI15" s="357">
        <f t="shared" si="24"/>
        <v>154999806152.84167</v>
      </c>
      <c r="BFJ15" s="357">
        <f t="shared" si="24"/>
        <v>0</v>
      </c>
      <c r="BFK15" s="357">
        <f t="shared" si="24"/>
        <v>158099802275.8985</v>
      </c>
      <c r="BFL15" s="357">
        <f t="shared" si="24"/>
        <v>0</v>
      </c>
      <c r="BFM15" s="357">
        <f t="shared" si="24"/>
        <v>161261798321.41647</v>
      </c>
      <c r="BFN15" s="357">
        <f t="shared" si="24"/>
        <v>0</v>
      </c>
      <c r="BFO15" s="357">
        <f t="shared" si="24"/>
        <v>164487034287.84482</v>
      </c>
      <c r="BFP15" s="357">
        <f t="shared" si="24"/>
        <v>0</v>
      </c>
      <c r="BFQ15" s="357">
        <f t="shared" si="24"/>
        <v>167776774973.60172</v>
      </c>
      <c r="BFR15" s="357">
        <f t="shared" si="24"/>
        <v>0</v>
      </c>
      <c r="BFS15" s="357">
        <f t="shared" si="24"/>
        <v>171132310473.07376</v>
      </c>
      <c r="BFT15" s="357">
        <f t="shared" si="24"/>
        <v>0</v>
      </c>
      <c r="BFU15" s="357">
        <f t="shared" si="24"/>
        <v>174554956682.53525</v>
      </c>
      <c r="BFV15" s="357">
        <f t="shared" si="24"/>
        <v>0</v>
      </c>
      <c r="BFW15" s="357">
        <f t="shared" si="24"/>
        <v>178046055816.18594</v>
      </c>
      <c r="BFX15" s="357">
        <f t="shared" si="24"/>
        <v>0</v>
      </c>
      <c r="BFY15" s="357">
        <f t="shared" si="24"/>
        <v>181606976932.50967</v>
      </c>
      <c r="BFZ15" s="357">
        <f t="shared" si="24"/>
        <v>0</v>
      </c>
      <c r="BGA15" s="357">
        <f t="shared" si="24"/>
        <v>185239116471.15988</v>
      </c>
      <c r="BGB15" s="357">
        <f t="shared" si="24"/>
        <v>0</v>
      </c>
      <c r="BGC15" s="357">
        <f t="shared" si="24"/>
        <v>188943898800.58307</v>
      </c>
      <c r="BGD15" s="357">
        <f t="shared" si="24"/>
        <v>0</v>
      </c>
      <c r="BGE15" s="357">
        <f t="shared" si="24"/>
        <v>192722776776.59473</v>
      </c>
      <c r="BGF15" s="357">
        <f t="shared" si="24"/>
        <v>0</v>
      </c>
      <c r="BGG15" s="357">
        <f t="shared" si="24"/>
        <v>196577232312.12662</v>
      </c>
      <c r="BGH15" s="357">
        <f t="shared" si="24"/>
        <v>0</v>
      </c>
      <c r="BGI15" s="357">
        <f t="shared" si="24"/>
        <v>200508776958.36914</v>
      </c>
      <c r="BGJ15" s="357">
        <f t="shared" ref="BGJ15:BIU15" si="25">BGH15*1.02</f>
        <v>0</v>
      </c>
      <c r="BGK15" s="357">
        <f t="shared" si="25"/>
        <v>204518952497.53653</v>
      </c>
      <c r="BGL15" s="357">
        <f t="shared" si="25"/>
        <v>0</v>
      </c>
      <c r="BGM15" s="357">
        <f t="shared" si="25"/>
        <v>208609331547.48727</v>
      </c>
      <c r="BGN15" s="357">
        <f t="shared" si="25"/>
        <v>0</v>
      </c>
      <c r="BGO15" s="357">
        <f t="shared" si="25"/>
        <v>212781518178.43701</v>
      </c>
      <c r="BGP15" s="357">
        <f t="shared" si="25"/>
        <v>0</v>
      </c>
      <c r="BGQ15" s="357">
        <f t="shared" si="25"/>
        <v>217037148542.00577</v>
      </c>
      <c r="BGR15" s="357">
        <f t="shared" si="25"/>
        <v>0</v>
      </c>
      <c r="BGS15" s="357">
        <f t="shared" si="25"/>
        <v>221377891512.84589</v>
      </c>
      <c r="BGT15" s="357">
        <f t="shared" si="25"/>
        <v>0</v>
      </c>
      <c r="BGU15" s="357">
        <f t="shared" si="25"/>
        <v>225805449343.10281</v>
      </c>
      <c r="BGV15" s="357">
        <f t="shared" si="25"/>
        <v>0</v>
      </c>
      <c r="BGW15" s="357">
        <f t="shared" si="25"/>
        <v>230321558329.96487</v>
      </c>
      <c r="BGX15" s="357">
        <f t="shared" si="25"/>
        <v>0</v>
      </c>
      <c r="BGY15" s="357">
        <f t="shared" si="25"/>
        <v>234927989496.56418</v>
      </c>
      <c r="BGZ15" s="357">
        <f t="shared" si="25"/>
        <v>0</v>
      </c>
      <c r="BHA15" s="357">
        <f t="shared" si="25"/>
        <v>239626549286.49545</v>
      </c>
      <c r="BHB15" s="357">
        <f t="shared" si="25"/>
        <v>0</v>
      </c>
      <c r="BHC15" s="357">
        <f t="shared" si="25"/>
        <v>244419080272.22537</v>
      </c>
      <c r="BHD15" s="357">
        <f t="shared" si="25"/>
        <v>0</v>
      </c>
      <c r="BHE15" s="357">
        <f t="shared" si="25"/>
        <v>249307461877.66989</v>
      </c>
      <c r="BHF15" s="357">
        <f t="shared" si="25"/>
        <v>0</v>
      </c>
      <c r="BHG15" s="357">
        <f t="shared" si="25"/>
        <v>254293611115.2233</v>
      </c>
      <c r="BHH15" s="357">
        <f t="shared" si="25"/>
        <v>0</v>
      </c>
      <c r="BHI15" s="357">
        <f t="shared" si="25"/>
        <v>259379483337.52777</v>
      </c>
      <c r="BHJ15" s="357">
        <f t="shared" si="25"/>
        <v>0</v>
      </c>
      <c r="BHK15" s="357">
        <f t="shared" si="25"/>
        <v>264567073004.27832</v>
      </c>
      <c r="BHL15" s="357">
        <f t="shared" si="25"/>
        <v>0</v>
      </c>
      <c r="BHM15" s="357">
        <f t="shared" si="25"/>
        <v>269858414464.36389</v>
      </c>
      <c r="BHN15" s="357">
        <f t="shared" si="25"/>
        <v>0</v>
      </c>
      <c r="BHO15" s="357">
        <f t="shared" si="25"/>
        <v>275255582753.65118</v>
      </c>
      <c r="BHP15" s="357">
        <f t="shared" si="25"/>
        <v>0</v>
      </c>
      <c r="BHQ15" s="357">
        <f t="shared" si="25"/>
        <v>280760694408.72424</v>
      </c>
      <c r="BHR15" s="357">
        <f t="shared" si="25"/>
        <v>0</v>
      </c>
      <c r="BHS15" s="357">
        <f t="shared" si="25"/>
        <v>286375908296.89874</v>
      </c>
      <c r="BHT15" s="357">
        <f t="shared" si="25"/>
        <v>0</v>
      </c>
      <c r="BHU15" s="357">
        <f t="shared" si="25"/>
        <v>292103426462.83673</v>
      </c>
      <c r="BHV15" s="357">
        <f t="shared" si="25"/>
        <v>0</v>
      </c>
      <c r="BHW15" s="357">
        <f t="shared" si="25"/>
        <v>297945494992.09344</v>
      </c>
      <c r="BHX15" s="357">
        <f t="shared" si="25"/>
        <v>0</v>
      </c>
      <c r="BHY15" s="357">
        <f t="shared" si="25"/>
        <v>303904404891.9353</v>
      </c>
      <c r="BHZ15" s="357">
        <f t="shared" si="25"/>
        <v>0</v>
      </c>
      <c r="BIA15" s="357">
        <f t="shared" si="25"/>
        <v>309982492989.77399</v>
      </c>
      <c r="BIB15" s="357">
        <f t="shared" si="25"/>
        <v>0</v>
      </c>
      <c r="BIC15" s="357">
        <f t="shared" si="25"/>
        <v>316182142849.56946</v>
      </c>
      <c r="BID15" s="357">
        <f t="shared" si="25"/>
        <v>0</v>
      </c>
      <c r="BIE15" s="357">
        <f t="shared" si="25"/>
        <v>322505785706.56085</v>
      </c>
      <c r="BIF15" s="357">
        <f t="shared" si="25"/>
        <v>0</v>
      </c>
      <c r="BIG15" s="357">
        <f t="shared" si="25"/>
        <v>328955901420.69208</v>
      </c>
      <c r="BIH15" s="357">
        <f t="shared" si="25"/>
        <v>0</v>
      </c>
      <c r="BII15" s="357">
        <f t="shared" si="25"/>
        <v>335535019449.1059</v>
      </c>
      <c r="BIJ15" s="357">
        <f t="shared" si="25"/>
        <v>0</v>
      </c>
      <c r="BIK15" s="357">
        <f t="shared" si="25"/>
        <v>342245719838.08801</v>
      </c>
      <c r="BIL15" s="357">
        <f t="shared" si="25"/>
        <v>0</v>
      </c>
      <c r="BIM15" s="357">
        <f t="shared" si="25"/>
        <v>349090634234.84979</v>
      </c>
      <c r="BIN15" s="357">
        <f t="shared" si="25"/>
        <v>0</v>
      </c>
      <c r="BIO15" s="357">
        <f t="shared" si="25"/>
        <v>356072446919.54681</v>
      </c>
      <c r="BIP15" s="357">
        <f t="shared" si="25"/>
        <v>0</v>
      </c>
      <c r="BIQ15" s="357">
        <f t="shared" si="25"/>
        <v>363193895857.93774</v>
      </c>
      <c r="BIR15" s="357">
        <f t="shared" si="25"/>
        <v>0</v>
      </c>
      <c r="BIS15" s="357">
        <f t="shared" si="25"/>
        <v>370457773775.0965</v>
      </c>
      <c r="BIT15" s="357">
        <f t="shared" si="25"/>
        <v>0</v>
      </c>
      <c r="BIU15" s="357">
        <f t="shared" si="25"/>
        <v>377866929250.59845</v>
      </c>
      <c r="BIV15" s="357">
        <f t="shared" ref="BIV15:BLG15" si="26">BIT15*1.02</f>
        <v>0</v>
      </c>
      <c r="BIW15" s="357">
        <f t="shared" si="26"/>
        <v>385424267835.61041</v>
      </c>
      <c r="BIX15" s="357">
        <f t="shared" si="26"/>
        <v>0</v>
      </c>
      <c r="BIY15" s="357">
        <f t="shared" si="26"/>
        <v>393132753192.32263</v>
      </c>
      <c r="BIZ15" s="357">
        <f t="shared" si="26"/>
        <v>0</v>
      </c>
      <c r="BJA15" s="357">
        <f t="shared" si="26"/>
        <v>400995408256.16907</v>
      </c>
      <c r="BJB15" s="357">
        <f t="shared" si="26"/>
        <v>0</v>
      </c>
      <c r="BJC15" s="357">
        <f t="shared" si="26"/>
        <v>409015316421.29248</v>
      </c>
      <c r="BJD15" s="357">
        <f t="shared" si="26"/>
        <v>0</v>
      </c>
      <c r="BJE15" s="357">
        <f t="shared" si="26"/>
        <v>417195622749.71832</v>
      </c>
      <c r="BJF15" s="357">
        <f t="shared" si="26"/>
        <v>0</v>
      </c>
      <c r="BJG15" s="357">
        <f t="shared" si="26"/>
        <v>425539535204.71271</v>
      </c>
      <c r="BJH15" s="357">
        <f t="shared" si="26"/>
        <v>0</v>
      </c>
      <c r="BJI15" s="357">
        <f t="shared" si="26"/>
        <v>434050325908.80695</v>
      </c>
      <c r="BJJ15" s="357">
        <f t="shared" si="26"/>
        <v>0</v>
      </c>
      <c r="BJK15" s="357">
        <f t="shared" si="26"/>
        <v>442731332426.98309</v>
      </c>
      <c r="BJL15" s="357">
        <f t="shared" si="26"/>
        <v>0</v>
      </c>
      <c r="BJM15" s="357">
        <f t="shared" si="26"/>
        <v>451585959075.52277</v>
      </c>
      <c r="BJN15" s="357">
        <f t="shared" si="26"/>
        <v>0</v>
      </c>
      <c r="BJO15" s="357">
        <f t="shared" si="26"/>
        <v>460617678257.0332</v>
      </c>
      <c r="BJP15" s="357">
        <f t="shared" si="26"/>
        <v>0</v>
      </c>
      <c r="BJQ15" s="357">
        <f t="shared" si="26"/>
        <v>469830031822.17389</v>
      </c>
      <c r="BJR15" s="357">
        <f t="shared" si="26"/>
        <v>0</v>
      </c>
      <c r="BJS15" s="357">
        <f t="shared" si="26"/>
        <v>479226632458.61737</v>
      </c>
      <c r="BJT15" s="357">
        <f t="shared" si="26"/>
        <v>0</v>
      </c>
      <c r="BJU15" s="357">
        <f t="shared" si="26"/>
        <v>488811165107.78973</v>
      </c>
      <c r="BJV15" s="357">
        <f t="shared" si="26"/>
        <v>0</v>
      </c>
      <c r="BJW15" s="357">
        <f t="shared" si="26"/>
        <v>498587388409.94556</v>
      </c>
      <c r="BJX15" s="357">
        <f t="shared" si="26"/>
        <v>0</v>
      </c>
      <c r="BJY15" s="357">
        <f t="shared" si="26"/>
        <v>508559136178.14447</v>
      </c>
      <c r="BJZ15" s="357">
        <f t="shared" si="26"/>
        <v>0</v>
      </c>
      <c r="BKA15" s="357">
        <f t="shared" si="26"/>
        <v>518730318901.7074</v>
      </c>
      <c r="BKB15" s="357">
        <f t="shared" si="26"/>
        <v>0</v>
      </c>
      <c r="BKC15" s="357">
        <f t="shared" si="26"/>
        <v>529104925279.74158</v>
      </c>
      <c r="BKD15" s="357">
        <f t="shared" si="26"/>
        <v>0</v>
      </c>
      <c r="BKE15" s="357">
        <f t="shared" si="26"/>
        <v>539687023785.33643</v>
      </c>
      <c r="BKF15" s="357">
        <f t="shared" si="26"/>
        <v>0</v>
      </c>
      <c r="BKG15" s="357">
        <f t="shared" si="26"/>
        <v>550480764261.04321</v>
      </c>
      <c r="BKH15" s="357">
        <f t="shared" si="26"/>
        <v>0</v>
      </c>
      <c r="BKI15" s="357">
        <f t="shared" si="26"/>
        <v>561490379546.26404</v>
      </c>
      <c r="BKJ15" s="357">
        <f t="shared" si="26"/>
        <v>0</v>
      </c>
      <c r="BKK15" s="357">
        <f t="shared" si="26"/>
        <v>572720187137.18933</v>
      </c>
      <c r="BKL15" s="357">
        <f t="shared" si="26"/>
        <v>0</v>
      </c>
      <c r="BKM15" s="357">
        <f t="shared" si="26"/>
        <v>584174590879.93311</v>
      </c>
      <c r="BKN15" s="357">
        <f t="shared" si="26"/>
        <v>0</v>
      </c>
      <c r="BKO15" s="357">
        <f t="shared" si="26"/>
        <v>595858082697.53174</v>
      </c>
      <c r="BKP15" s="357">
        <f t="shared" si="26"/>
        <v>0</v>
      </c>
      <c r="BKQ15" s="357">
        <f t="shared" si="26"/>
        <v>607775244351.48242</v>
      </c>
      <c r="BKR15" s="357">
        <f t="shared" si="26"/>
        <v>0</v>
      </c>
      <c r="BKS15" s="357">
        <f t="shared" si="26"/>
        <v>619930749238.51208</v>
      </c>
      <c r="BKT15" s="357">
        <f t="shared" si="26"/>
        <v>0</v>
      </c>
      <c r="BKU15" s="357">
        <f t="shared" si="26"/>
        <v>632329364223.28235</v>
      </c>
      <c r="BKV15" s="357">
        <f t="shared" si="26"/>
        <v>0</v>
      </c>
      <c r="BKW15" s="357">
        <f t="shared" si="26"/>
        <v>644975951507.74805</v>
      </c>
      <c r="BKX15" s="357">
        <f t="shared" si="26"/>
        <v>0</v>
      </c>
      <c r="BKY15" s="357">
        <f t="shared" si="26"/>
        <v>657875470537.90308</v>
      </c>
      <c r="BKZ15" s="357">
        <f t="shared" si="26"/>
        <v>0</v>
      </c>
      <c r="BLA15" s="357">
        <f t="shared" si="26"/>
        <v>671032979948.66113</v>
      </c>
      <c r="BLB15" s="357">
        <f t="shared" si="26"/>
        <v>0</v>
      </c>
      <c r="BLC15" s="357">
        <f t="shared" si="26"/>
        <v>684453639547.6344</v>
      </c>
      <c r="BLD15" s="357">
        <f t="shared" si="26"/>
        <v>0</v>
      </c>
      <c r="BLE15" s="357">
        <f t="shared" si="26"/>
        <v>698142712338.58716</v>
      </c>
      <c r="BLF15" s="357">
        <f t="shared" si="26"/>
        <v>0</v>
      </c>
      <c r="BLG15" s="357">
        <f t="shared" si="26"/>
        <v>712105566585.35889</v>
      </c>
      <c r="BLH15" s="357">
        <f t="shared" ref="BLH15:BNS15" si="27">BLF15*1.02</f>
        <v>0</v>
      </c>
      <c r="BLI15" s="357">
        <f t="shared" si="27"/>
        <v>726347677917.06604</v>
      </c>
      <c r="BLJ15" s="357">
        <f t="shared" si="27"/>
        <v>0</v>
      </c>
      <c r="BLK15" s="357">
        <f t="shared" si="27"/>
        <v>740874631475.40735</v>
      </c>
      <c r="BLL15" s="357">
        <f t="shared" si="27"/>
        <v>0</v>
      </c>
      <c r="BLM15" s="357">
        <f t="shared" si="27"/>
        <v>755692124104.91553</v>
      </c>
      <c r="BLN15" s="357">
        <f t="shared" si="27"/>
        <v>0</v>
      </c>
      <c r="BLO15" s="357">
        <f t="shared" si="27"/>
        <v>770805966587.01379</v>
      </c>
      <c r="BLP15" s="357">
        <f t="shared" si="27"/>
        <v>0</v>
      </c>
      <c r="BLQ15" s="357">
        <f t="shared" si="27"/>
        <v>786222085918.75403</v>
      </c>
      <c r="BLR15" s="357">
        <f t="shared" si="27"/>
        <v>0</v>
      </c>
      <c r="BLS15" s="357">
        <f t="shared" si="27"/>
        <v>801946527637.12915</v>
      </c>
      <c r="BLT15" s="357">
        <f t="shared" si="27"/>
        <v>0</v>
      </c>
      <c r="BLU15" s="357">
        <f t="shared" si="27"/>
        <v>817985458189.8717</v>
      </c>
      <c r="BLV15" s="357">
        <f t="shared" si="27"/>
        <v>0</v>
      </c>
      <c r="BLW15" s="357">
        <f t="shared" si="27"/>
        <v>834345167353.66919</v>
      </c>
      <c r="BLX15" s="357">
        <f t="shared" si="27"/>
        <v>0</v>
      </c>
      <c r="BLY15" s="357">
        <f t="shared" si="27"/>
        <v>851032070700.74255</v>
      </c>
      <c r="BLZ15" s="357">
        <f t="shared" si="27"/>
        <v>0</v>
      </c>
      <c r="BMA15" s="357">
        <f t="shared" si="27"/>
        <v>868052712114.75745</v>
      </c>
      <c r="BMB15" s="357">
        <f t="shared" si="27"/>
        <v>0</v>
      </c>
      <c r="BMC15" s="357">
        <f t="shared" si="27"/>
        <v>885413766357.05261</v>
      </c>
      <c r="BMD15" s="357">
        <f t="shared" si="27"/>
        <v>0</v>
      </c>
      <c r="BME15" s="357">
        <f t="shared" si="27"/>
        <v>903122041684.19373</v>
      </c>
      <c r="BMF15" s="357">
        <f t="shared" si="27"/>
        <v>0</v>
      </c>
      <c r="BMG15" s="357">
        <f t="shared" si="27"/>
        <v>921184482517.87756</v>
      </c>
      <c r="BMH15" s="357">
        <f t="shared" si="27"/>
        <v>0</v>
      </c>
      <c r="BMI15" s="357">
        <f t="shared" si="27"/>
        <v>939608172168.23511</v>
      </c>
      <c r="BMJ15" s="357">
        <f t="shared" si="27"/>
        <v>0</v>
      </c>
      <c r="BMK15" s="357">
        <f t="shared" si="27"/>
        <v>958400335611.59985</v>
      </c>
      <c r="BML15" s="357">
        <f t="shared" si="27"/>
        <v>0</v>
      </c>
      <c r="BMM15" s="357">
        <f t="shared" si="27"/>
        <v>977568342323.83191</v>
      </c>
      <c r="BMN15" s="357">
        <f t="shared" si="27"/>
        <v>0</v>
      </c>
      <c r="BMO15" s="357">
        <f t="shared" si="27"/>
        <v>997119709170.30859</v>
      </c>
      <c r="BMP15" s="357">
        <f t="shared" si="27"/>
        <v>0</v>
      </c>
      <c r="BMQ15" s="357">
        <f t="shared" si="27"/>
        <v>1017062103353.7148</v>
      </c>
      <c r="BMR15" s="357">
        <f t="shared" si="27"/>
        <v>0</v>
      </c>
      <c r="BMS15" s="357">
        <f t="shared" si="27"/>
        <v>1037403345420.7892</v>
      </c>
      <c r="BMT15" s="357">
        <f t="shared" si="27"/>
        <v>0</v>
      </c>
      <c r="BMU15" s="357">
        <f t="shared" si="27"/>
        <v>1058151412329.205</v>
      </c>
      <c r="BMV15" s="357">
        <f t="shared" si="27"/>
        <v>0</v>
      </c>
      <c r="BMW15" s="357">
        <f t="shared" si="27"/>
        <v>1079314440575.7891</v>
      </c>
      <c r="BMX15" s="357">
        <f t="shared" si="27"/>
        <v>0</v>
      </c>
      <c r="BMY15" s="357">
        <f t="shared" si="27"/>
        <v>1100900729387.3049</v>
      </c>
      <c r="BMZ15" s="357">
        <f t="shared" si="27"/>
        <v>0</v>
      </c>
      <c r="BNA15" s="357">
        <f t="shared" si="27"/>
        <v>1122918743975.051</v>
      </c>
      <c r="BNB15" s="357">
        <f t="shared" si="27"/>
        <v>0</v>
      </c>
      <c r="BNC15" s="357">
        <f t="shared" si="27"/>
        <v>1145377118854.552</v>
      </c>
      <c r="BND15" s="357">
        <f t="shared" si="27"/>
        <v>0</v>
      </c>
      <c r="BNE15" s="357">
        <f t="shared" si="27"/>
        <v>1168284661231.6431</v>
      </c>
      <c r="BNF15" s="357">
        <f t="shared" si="27"/>
        <v>0</v>
      </c>
      <c r="BNG15" s="357">
        <f t="shared" si="27"/>
        <v>1191650354456.2759</v>
      </c>
      <c r="BNH15" s="357">
        <f t="shared" si="27"/>
        <v>0</v>
      </c>
      <c r="BNI15" s="357">
        <f t="shared" si="27"/>
        <v>1215483361545.4014</v>
      </c>
      <c r="BNJ15" s="357">
        <f t="shared" si="27"/>
        <v>0</v>
      </c>
      <c r="BNK15" s="357">
        <f t="shared" si="27"/>
        <v>1239793028776.3093</v>
      </c>
      <c r="BNL15" s="357">
        <f t="shared" si="27"/>
        <v>0</v>
      </c>
      <c r="BNM15" s="357">
        <f t="shared" si="27"/>
        <v>1264588889351.8354</v>
      </c>
      <c r="BNN15" s="357">
        <f t="shared" si="27"/>
        <v>0</v>
      </c>
      <c r="BNO15" s="357">
        <f t="shared" si="27"/>
        <v>1289880667138.8721</v>
      </c>
      <c r="BNP15" s="357">
        <f t="shared" si="27"/>
        <v>0</v>
      </c>
      <c r="BNQ15" s="357">
        <f t="shared" si="27"/>
        <v>1315678280481.6494</v>
      </c>
      <c r="BNR15" s="357">
        <f t="shared" si="27"/>
        <v>0</v>
      </c>
      <c r="BNS15" s="357">
        <f t="shared" si="27"/>
        <v>1341991846091.2825</v>
      </c>
      <c r="BNT15" s="357">
        <f t="shared" ref="BNT15:BQE15" si="28">BNR15*1.02</f>
        <v>0</v>
      </c>
      <c r="BNU15" s="357">
        <f t="shared" si="28"/>
        <v>1368831683013.1082</v>
      </c>
      <c r="BNV15" s="357">
        <f t="shared" si="28"/>
        <v>0</v>
      </c>
      <c r="BNW15" s="357">
        <f t="shared" si="28"/>
        <v>1396208316673.3704</v>
      </c>
      <c r="BNX15" s="357">
        <f t="shared" si="28"/>
        <v>0</v>
      </c>
      <c r="BNY15" s="357">
        <f t="shared" si="28"/>
        <v>1424132483006.8379</v>
      </c>
      <c r="BNZ15" s="357">
        <f t="shared" si="28"/>
        <v>0</v>
      </c>
      <c r="BOA15" s="357">
        <f t="shared" si="28"/>
        <v>1452615132666.9746</v>
      </c>
      <c r="BOB15" s="357">
        <f t="shared" si="28"/>
        <v>0</v>
      </c>
      <c r="BOC15" s="357">
        <f t="shared" si="28"/>
        <v>1481667435320.3142</v>
      </c>
      <c r="BOD15" s="357">
        <f t="shared" si="28"/>
        <v>0</v>
      </c>
      <c r="BOE15" s="357">
        <f t="shared" si="28"/>
        <v>1511300784026.7205</v>
      </c>
      <c r="BOF15" s="357">
        <f t="shared" si="28"/>
        <v>0</v>
      </c>
      <c r="BOG15" s="357">
        <f t="shared" si="28"/>
        <v>1541526799707.2549</v>
      </c>
      <c r="BOH15" s="357">
        <f t="shared" si="28"/>
        <v>0</v>
      </c>
      <c r="BOI15" s="357">
        <f t="shared" si="28"/>
        <v>1572357335701.3999</v>
      </c>
      <c r="BOJ15" s="357">
        <f t="shared" si="28"/>
        <v>0</v>
      </c>
      <c r="BOK15" s="357">
        <f t="shared" si="28"/>
        <v>1603804482415.428</v>
      </c>
      <c r="BOL15" s="357">
        <f t="shared" si="28"/>
        <v>0</v>
      </c>
      <c r="BOM15" s="357">
        <f t="shared" si="28"/>
        <v>1635880572063.7366</v>
      </c>
      <c r="BON15" s="357">
        <f t="shared" si="28"/>
        <v>0</v>
      </c>
      <c r="BOO15" s="357">
        <f t="shared" si="28"/>
        <v>1668598183505.0112</v>
      </c>
      <c r="BOP15" s="357">
        <f t="shared" si="28"/>
        <v>0</v>
      </c>
      <c r="BOQ15" s="357">
        <f t="shared" si="28"/>
        <v>1701970147175.1116</v>
      </c>
      <c r="BOR15" s="357">
        <f t="shared" si="28"/>
        <v>0</v>
      </c>
      <c r="BOS15" s="357">
        <f t="shared" si="28"/>
        <v>1736009550118.6138</v>
      </c>
      <c r="BOT15" s="357">
        <f t="shared" si="28"/>
        <v>0</v>
      </c>
      <c r="BOU15" s="357">
        <f t="shared" si="28"/>
        <v>1770729741120.9861</v>
      </c>
      <c r="BOV15" s="357">
        <f t="shared" si="28"/>
        <v>0</v>
      </c>
      <c r="BOW15" s="357">
        <f t="shared" si="28"/>
        <v>1806144335943.4058</v>
      </c>
      <c r="BOX15" s="357">
        <f t="shared" si="28"/>
        <v>0</v>
      </c>
      <c r="BOY15" s="357">
        <f t="shared" si="28"/>
        <v>1842267222662.2739</v>
      </c>
      <c r="BOZ15" s="357">
        <f t="shared" si="28"/>
        <v>0</v>
      </c>
      <c r="BPA15" s="357">
        <f t="shared" si="28"/>
        <v>1879112567115.5195</v>
      </c>
      <c r="BPB15" s="357">
        <f t="shared" si="28"/>
        <v>0</v>
      </c>
      <c r="BPC15" s="357">
        <f t="shared" si="28"/>
        <v>1916694818457.8298</v>
      </c>
      <c r="BPD15" s="357">
        <f t="shared" si="28"/>
        <v>0</v>
      </c>
      <c r="BPE15" s="357">
        <f t="shared" si="28"/>
        <v>1955028714826.9866</v>
      </c>
      <c r="BPF15" s="357">
        <f t="shared" si="28"/>
        <v>0</v>
      </c>
      <c r="BPG15" s="357">
        <f t="shared" si="28"/>
        <v>1994129289123.5264</v>
      </c>
      <c r="BPH15" s="357">
        <f t="shared" si="28"/>
        <v>0</v>
      </c>
      <c r="BPI15" s="357">
        <f t="shared" si="28"/>
        <v>2034011874905.9968</v>
      </c>
      <c r="BPJ15" s="357">
        <f t="shared" si="28"/>
        <v>0</v>
      </c>
      <c r="BPK15" s="357">
        <f t="shared" si="28"/>
        <v>2074692112404.1167</v>
      </c>
      <c r="BPL15" s="357">
        <f t="shared" si="28"/>
        <v>0</v>
      </c>
      <c r="BPM15" s="357">
        <f t="shared" si="28"/>
        <v>2116185954652.199</v>
      </c>
      <c r="BPN15" s="357">
        <f t="shared" si="28"/>
        <v>0</v>
      </c>
      <c r="BPO15" s="357">
        <f t="shared" si="28"/>
        <v>2158509673745.2429</v>
      </c>
      <c r="BPP15" s="357">
        <f t="shared" si="28"/>
        <v>0</v>
      </c>
      <c r="BPQ15" s="357">
        <f t="shared" si="28"/>
        <v>2201679867220.1479</v>
      </c>
      <c r="BPR15" s="357">
        <f t="shared" si="28"/>
        <v>0</v>
      </c>
      <c r="BPS15" s="357">
        <f t="shared" si="28"/>
        <v>2245713464564.5508</v>
      </c>
      <c r="BPT15" s="357">
        <f t="shared" si="28"/>
        <v>0</v>
      </c>
      <c r="BPU15" s="357">
        <f t="shared" si="28"/>
        <v>2290627733855.8418</v>
      </c>
      <c r="BPV15" s="357">
        <f t="shared" si="28"/>
        <v>0</v>
      </c>
      <c r="BPW15" s="357">
        <f t="shared" si="28"/>
        <v>2336440288532.9585</v>
      </c>
      <c r="BPX15" s="357">
        <f t="shared" si="28"/>
        <v>0</v>
      </c>
      <c r="BPY15" s="357">
        <f t="shared" si="28"/>
        <v>2383169094303.6177</v>
      </c>
      <c r="BPZ15" s="357">
        <f t="shared" si="28"/>
        <v>0</v>
      </c>
      <c r="BQA15" s="357">
        <f t="shared" si="28"/>
        <v>2430832476189.6899</v>
      </c>
      <c r="BQB15" s="357">
        <f t="shared" si="28"/>
        <v>0</v>
      </c>
      <c r="BQC15" s="357">
        <f t="shared" si="28"/>
        <v>2479449125713.4839</v>
      </c>
      <c r="BQD15" s="357">
        <f t="shared" si="28"/>
        <v>0</v>
      </c>
      <c r="BQE15" s="357">
        <f t="shared" si="28"/>
        <v>2529038108227.7534</v>
      </c>
      <c r="BQF15" s="357">
        <f t="shared" ref="BQF15:BSQ15" si="29">BQD15*1.02</f>
        <v>0</v>
      </c>
      <c r="BQG15" s="357">
        <f t="shared" si="29"/>
        <v>2579618870392.3086</v>
      </c>
      <c r="BQH15" s="357">
        <f t="shared" si="29"/>
        <v>0</v>
      </c>
      <c r="BQI15" s="357">
        <f t="shared" si="29"/>
        <v>2631211247800.1548</v>
      </c>
      <c r="BQJ15" s="357">
        <f t="shared" si="29"/>
        <v>0</v>
      </c>
      <c r="BQK15" s="357">
        <f t="shared" si="29"/>
        <v>2683835472756.1577</v>
      </c>
      <c r="BQL15" s="357">
        <f t="shared" si="29"/>
        <v>0</v>
      </c>
      <c r="BQM15" s="357">
        <f t="shared" si="29"/>
        <v>2737512182211.2808</v>
      </c>
      <c r="BQN15" s="357">
        <f t="shared" si="29"/>
        <v>0</v>
      </c>
      <c r="BQO15" s="357">
        <f t="shared" si="29"/>
        <v>2792262425855.5063</v>
      </c>
      <c r="BQP15" s="357">
        <f t="shared" si="29"/>
        <v>0</v>
      </c>
      <c r="BQQ15" s="357">
        <f t="shared" si="29"/>
        <v>2848107674372.6167</v>
      </c>
      <c r="BQR15" s="357">
        <f t="shared" si="29"/>
        <v>0</v>
      </c>
      <c r="BQS15" s="357">
        <f t="shared" si="29"/>
        <v>2905069827860.0688</v>
      </c>
      <c r="BQT15" s="357">
        <f t="shared" si="29"/>
        <v>0</v>
      </c>
      <c r="BQU15" s="357">
        <f t="shared" si="29"/>
        <v>2963171224417.2705</v>
      </c>
      <c r="BQV15" s="357">
        <f t="shared" si="29"/>
        <v>0</v>
      </c>
      <c r="BQW15" s="357">
        <f t="shared" si="29"/>
        <v>3022434648905.6162</v>
      </c>
      <c r="BQX15" s="357">
        <f t="shared" si="29"/>
        <v>0</v>
      </c>
      <c r="BQY15" s="357">
        <f t="shared" si="29"/>
        <v>3082883341883.7285</v>
      </c>
      <c r="BQZ15" s="357">
        <f t="shared" si="29"/>
        <v>0</v>
      </c>
      <c r="BRA15" s="357">
        <f t="shared" si="29"/>
        <v>3144541008721.4033</v>
      </c>
      <c r="BRB15" s="357">
        <f t="shared" si="29"/>
        <v>0</v>
      </c>
      <c r="BRC15" s="357">
        <f t="shared" si="29"/>
        <v>3207431828895.8315</v>
      </c>
      <c r="BRD15" s="357">
        <f t="shared" si="29"/>
        <v>0</v>
      </c>
      <c r="BRE15" s="357">
        <f t="shared" si="29"/>
        <v>3271580465473.748</v>
      </c>
      <c r="BRF15" s="357">
        <f t="shared" si="29"/>
        <v>0</v>
      </c>
      <c r="BRG15" s="357">
        <f t="shared" si="29"/>
        <v>3337012074783.2231</v>
      </c>
      <c r="BRH15" s="357">
        <f t="shared" si="29"/>
        <v>0</v>
      </c>
      <c r="BRI15" s="357">
        <f t="shared" si="29"/>
        <v>3403752316278.8877</v>
      </c>
      <c r="BRJ15" s="357">
        <f t="shared" si="29"/>
        <v>0</v>
      </c>
      <c r="BRK15" s="357">
        <f t="shared" si="29"/>
        <v>3471827362604.4653</v>
      </c>
      <c r="BRL15" s="357">
        <f t="shared" si="29"/>
        <v>0</v>
      </c>
      <c r="BRM15" s="357">
        <f t="shared" si="29"/>
        <v>3541263909856.5547</v>
      </c>
      <c r="BRN15" s="357">
        <f t="shared" si="29"/>
        <v>0</v>
      </c>
      <c r="BRO15" s="357">
        <f t="shared" si="29"/>
        <v>3612089188053.686</v>
      </c>
      <c r="BRP15" s="357">
        <f t="shared" si="29"/>
        <v>0</v>
      </c>
      <c r="BRQ15" s="357">
        <f t="shared" si="29"/>
        <v>3684330971814.7598</v>
      </c>
      <c r="BRR15" s="357">
        <f t="shared" si="29"/>
        <v>0</v>
      </c>
      <c r="BRS15" s="357">
        <f t="shared" si="29"/>
        <v>3758017591251.0552</v>
      </c>
      <c r="BRT15" s="357">
        <f t="shared" si="29"/>
        <v>0</v>
      </c>
      <c r="BRU15" s="357">
        <f t="shared" si="29"/>
        <v>3833177943076.0762</v>
      </c>
      <c r="BRV15" s="357">
        <f t="shared" si="29"/>
        <v>0</v>
      </c>
      <c r="BRW15" s="357">
        <f t="shared" si="29"/>
        <v>3909841501937.5977</v>
      </c>
      <c r="BRX15" s="357">
        <f t="shared" si="29"/>
        <v>0</v>
      </c>
      <c r="BRY15" s="357">
        <f t="shared" si="29"/>
        <v>3988038331976.3496</v>
      </c>
      <c r="BRZ15" s="357">
        <f t="shared" si="29"/>
        <v>0</v>
      </c>
      <c r="BSA15" s="357">
        <f t="shared" si="29"/>
        <v>4067799098615.8765</v>
      </c>
      <c r="BSB15" s="357">
        <f t="shared" si="29"/>
        <v>0</v>
      </c>
      <c r="BSC15" s="357">
        <f t="shared" si="29"/>
        <v>4149155080588.1938</v>
      </c>
      <c r="BSD15" s="357">
        <f t="shared" si="29"/>
        <v>0</v>
      </c>
      <c r="BSE15" s="357">
        <f t="shared" si="29"/>
        <v>4232138182199.958</v>
      </c>
      <c r="BSF15" s="357">
        <f t="shared" si="29"/>
        <v>0</v>
      </c>
      <c r="BSG15" s="357">
        <f t="shared" si="29"/>
        <v>4316780945843.957</v>
      </c>
      <c r="BSH15" s="357">
        <f t="shared" si="29"/>
        <v>0</v>
      </c>
      <c r="BSI15" s="357">
        <f t="shared" si="29"/>
        <v>4403116564760.8359</v>
      </c>
      <c r="BSJ15" s="357">
        <f t="shared" si="29"/>
        <v>0</v>
      </c>
      <c r="BSK15" s="357">
        <f t="shared" si="29"/>
        <v>4491178896056.0527</v>
      </c>
      <c r="BSL15" s="357">
        <f t="shared" si="29"/>
        <v>0</v>
      </c>
      <c r="BSM15" s="357">
        <f t="shared" si="29"/>
        <v>4581002473977.1738</v>
      </c>
      <c r="BSN15" s="357">
        <f t="shared" si="29"/>
        <v>0</v>
      </c>
      <c r="BSO15" s="357">
        <f t="shared" si="29"/>
        <v>4672622523456.7178</v>
      </c>
      <c r="BSP15" s="357">
        <f t="shared" si="29"/>
        <v>0</v>
      </c>
      <c r="BSQ15" s="357">
        <f t="shared" si="29"/>
        <v>4766074973925.8525</v>
      </c>
      <c r="BSR15" s="357">
        <f t="shared" ref="BSR15:BVC15" si="30">BSP15*1.02</f>
        <v>0</v>
      </c>
      <c r="BSS15" s="357">
        <f t="shared" si="30"/>
        <v>4861396473404.3701</v>
      </c>
      <c r="BST15" s="357">
        <f t="shared" si="30"/>
        <v>0</v>
      </c>
      <c r="BSU15" s="357">
        <f t="shared" si="30"/>
        <v>4958624402872.458</v>
      </c>
      <c r="BSV15" s="357">
        <f t="shared" si="30"/>
        <v>0</v>
      </c>
      <c r="BSW15" s="357">
        <f t="shared" si="30"/>
        <v>5057796890929.9072</v>
      </c>
      <c r="BSX15" s="357">
        <f t="shared" si="30"/>
        <v>0</v>
      </c>
      <c r="BSY15" s="357">
        <f t="shared" si="30"/>
        <v>5158952828748.5059</v>
      </c>
      <c r="BSZ15" s="357">
        <f t="shared" si="30"/>
        <v>0</v>
      </c>
      <c r="BTA15" s="357">
        <f t="shared" si="30"/>
        <v>5262131885323.4756</v>
      </c>
      <c r="BTB15" s="357">
        <f t="shared" si="30"/>
        <v>0</v>
      </c>
      <c r="BTC15" s="357">
        <f t="shared" si="30"/>
        <v>5367374523029.9453</v>
      </c>
      <c r="BTD15" s="357">
        <f t="shared" si="30"/>
        <v>0</v>
      </c>
      <c r="BTE15" s="357">
        <f t="shared" si="30"/>
        <v>5474722013490.5439</v>
      </c>
      <c r="BTF15" s="357">
        <f t="shared" si="30"/>
        <v>0</v>
      </c>
      <c r="BTG15" s="357">
        <f t="shared" si="30"/>
        <v>5584216453760.3545</v>
      </c>
      <c r="BTH15" s="357">
        <f t="shared" si="30"/>
        <v>0</v>
      </c>
      <c r="BTI15" s="357">
        <f t="shared" si="30"/>
        <v>5695900782835.5615</v>
      </c>
      <c r="BTJ15" s="357">
        <f t="shared" si="30"/>
        <v>0</v>
      </c>
      <c r="BTK15" s="357">
        <f t="shared" si="30"/>
        <v>5809818798492.2725</v>
      </c>
      <c r="BTL15" s="357">
        <f t="shared" si="30"/>
        <v>0</v>
      </c>
      <c r="BTM15" s="357">
        <f t="shared" si="30"/>
        <v>5926015174462.1182</v>
      </c>
      <c r="BTN15" s="357">
        <f t="shared" si="30"/>
        <v>0</v>
      </c>
      <c r="BTO15" s="357">
        <f t="shared" si="30"/>
        <v>6044535477951.3604</v>
      </c>
      <c r="BTP15" s="357">
        <f t="shared" si="30"/>
        <v>0</v>
      </c>
      <c r="BTQ15" s="357">
        <f t="shared" si="30"/>
        <v>6165426187510.3877</v>
      </c>
      <c r="BTR15" s="357">
        <f t="shared" si="30"/>
        <v>0</v>
      </c>
      <c r="BTS15" s="357">
        <f t="shared" si="30"/>
        <v>6288734711260.5957</v>
      </c>
      <c r="BTT15" s="357">
        <f t="shared" si="30"/>
        <v>0</v>
      </c>
      <c r="BTU15" s="357">
        <f t="shared" si="30"/>
        <v>6414509405485.8076</v>
      </c>
      <c r="BTV15" s="357">
        <f t="shared" si="30"/>
        <v>0</v>
      </c>
      <c r="BTW15" s="357">
        <f t="shared" si="30"/>
        <v>6542799593595.5234</v>
      </c>
      <c r="BTX15" s="357">
        <f t="shared" si="30"/>
        <v>0</v>
      </c>
      <c r="BTY15" s="357">
        <f t="shared" si="30"/>
        <v>6673655585467.4336</v>
      </c>
      <c r="BTZ15" s="357">
        <f t="shared" si="30"/>
        <v>0</v>
      </c>
      <c r="BUA15" s="357">
        <f t="shared" si="30"/>
        <v>6807128697176.7822</v>
      </c>
      <c r="BUB15" s="357">
        <f t="shared" si="30"/>
        <v>0</v>
      </c>
      <c r="BUC15" s="357">
        <f t="shared" si="30"/>
        <v>6943271271120.3184</v>
      </c>
      <c r="BUD15" s="357">
        <f t="shared" si="30"/>
        <v>0</v>
      </c>
      <c r="BUE15" s="357">
        <f t="shared" si="30"/>
        <v>7082136696542.7246</v>
      </c>
      <c r="BUF15" s="357">
        <f t="shared" si="30"/>
        <v>0</v>
      </c>
      <c r="BUG15" s="357">
        <f t="shared" si="30"/>
        <v>7223779430473.5791</v>
      </c>
      <c r="BUH15" s="357">
        <f t="shared" si="30"/>
        <v>0</v>
      </c>
      <c r="BUI15" s="357">
        <f t="shared" si="30"/>
        <v>7368255019083.0508</v>
      </c>
      <c r="BUJ15" s="357">
        <f t="shared" si="30"/>
        <v>0</v>
      </c>
      <c r="BUK15" s="357">
        <f t="shared" si="30"/>
        <v>7515620119464.7119</v>
      </c>
      <c r="BUL15" s="357">
        <f t="shared" si="30"/>
        <v>0</v>
      </c>
      <c r="BUM15" s="357">
        <f t="shared" si="30"/>
        <v>7665932521854.0059</v>
      </c>
      <c r="BUN15" s="357">
        <f t="shared" si="30"/>
        <v>0</v>
      </c>
      <c r="BUO15" s="357">
        <f t="shared" si="30"/>
        <v>7819251172291.0859</v>
      </c>
      <c r="BUP15" s="357">
        <f t="shared" si="30"/>
        <v>0</v>
      </c>
      <c r="BUQ15" s="357">
        <f t="shared" si="30"/>
        <v>7975636195736.9082</v>
      </c>
      <c r="BUR15" s="357">
        <f t="shared" si="30"/>
        <v>0</v>
      </c>
      <c r="BUS15" s="357">
        <f t="shared" si="30"/>
        <v>8135148919651.6465</v>
      </c>
      <c r="BUT15" s="357">
        <f t="shared" si="30"/>
        <v>0</v>
      </c>
      <c r="BUU15" s="357">
        <f t="shared" si="30"/>
        <v>8297851898044.6797</v>
      </c>
      <c r="BUV15" s="357">
        <f t="shared" si="30"/>
        <v>0</v>
      </c>
      <c r="BUW15" s="357">
        <f t="shared" si="30"/>
        <v>8463808936005.5732</v>
      </c>
      <c r="BUX15" s="357">
        <f t="shared" si="30"/>
        <v>0</v>
      </c>
      <c r="BUY15" s="357">
        <f t="shared" si="30"/>
        <v>8633085114725.6846</v>
      </c>
      <c r="BUZ15" s="357">
        <f t="shared" si="30"/>
        <v>0</v>
      </c>
      <c r="BVA15" s="357">
        <f t="shared" si="30"/>
        <v>8805746817020.1992</v>
      </c>
      <c r="BVB15" s="357">
        <f t="shared" si="30"/>
        <v>0</v>
      </c>
      <c r="BVC15" s="357">
        <f t="shared" si="30"/>
        <v>8981861753360.6035</v>
      </c>
      <c r="BVD15" s="357">
        <f t="shared" ref="BVD15:BXO15" si="31">BVB15*1.02</f>
        <v>0</v>
      </c>
      <c r="BVE15" s="357">
        <f t="shared" si="31"/>
        <v>9161498988427.8164</v>
      </c>
      <c r="BVF15" s="357">
        <f t="shared" si="31"/>
        <v>0</v>
      </c>
      <c r="BVG15" s="357">
        <f t="shared" si="31"/>
        <v>9344728968196.373</v>
      </c>
      <c r="BVH15" s="357">
        <f t="shared" si="31"/>
        <v>0</v>
      </c>
      <c r="BVI15" s="357">
        <f t="shared" si="31"/>
        <v>9531623547560.3008</v>
      </c>
      <c r="BVJ15" s="357">
        <f t="shared" si="31"/>
        <v>0</v>
      </c>
      <c r="BVK15" s="357">
        <f t="shared" si="31"/>
        <v>9722256018511.5078</v>
      </c>
      <c r="BVL15" s="357">
        <f t="shared" si="31"/>
        <v>0</v>
      </c>
      <c r="BVM15" s="357">
        <f t="shared" si="31"/>
        <v>9916701138881.7383</v>
      </c>
      <c r="BVN15" s="357">
        <f t="shared" si="31"/>
        <v>0</v>
      </c>
      <c r="BVO15" s="357">
        <f t="shared" si="31"/>
        <v>10115035161659.373</v>
      </c>
      <c r="BVP15" s="357">
        <f t="shared" si="31"/>
        <v>0</v>
      </c>
      <c r="BVQ15" s="357">
        <f t="shared" si="31"/>
        <v>10317335864892.561</v>
      </c>
      <c r="BVR15" s="357">
        <f t="shared" si="31"/>
        <v>0</v>
      </c>
      <c r="BVS15" s="357">
        <f t="shared" si="31"/>
        <v>10523682582190.412</v>
      </c>
      <c r="BVT15" s="357">
        <f t="shared" si="31"/>
        <v>0</v>
      </c>
      <c r="BVU15" s="357">
        <f t="shared" si="31"/>
        <v>10734156233834.221</v>
      </c>
      <c r="BVV15" s="357">
        <f t="shared" si="31"/>
        <v>0</v>
      </c>
      <c r="BVW15" s="357">
        <f t="shared" si="31"/>
        <v>10948839358510.906</v>
      </c>
      <c r="BVX15" s="357">
        <f t="shared" si="31"/>
        <v>0</v>
      </c>
      <c r="BVY15" s="357">
        <f t="shared" si="31"/>
        <v>11167816145681.125</v>
      </c>
      <c r="BVZ15" s="357">
        <f t="shared" si="31"/>
        <v>0</v>
      </c>
      <c r="BWA15" s="357">
        <f t="shared" si="31"/>
        <v>11391172468594.748</v>
      </c>
      <c r="BWB15" s="357">
        <f t="shared" si="31"/>
        <v>0</v>
      </c>
      <c r="BWC15" s="357">
        <f t="shared" si="31"/>
        <v>11618995917966.643</v>
      </c>
      <c r="BWD15" s="357">
        <f t="shared" si="31"/>
        <v>0</v>
      </c>
      <c r="BWE15" s="357">
        <f t="shared" si="31"/>
        <v>11851375836325.977</v>
      </c>
      <c r="BWF15" s="357">
        <f t="shared" si="31"/>
        <v>0</v>
      </c>
      <c r="BWG15" s="357">
        <f t="shared" si="31"/>
        <v>12088403353052.496</v>
      </c>
      <c r="BWH15" s="357">
        <f t="shared" si="31"/>
        <v>0</v>
      </c>
      <c r="BWI15" s="357">
        <f t="shared" si="31"/>
        <v>12330171420113.547</v>
      </c>
      <c r="BWJ15" s="357">
        <f t="shared" si="31"/>
        <v>0</v>
      </c>
      <c r="BWK15" s="357">
        <f t="shared" si="31"/>
        <v>12576774848515.818</v>
      </c>
      <c r="BWL15" s="357">
        <f t="shared" si="31"/>
        <v>0</v>
      </c>
      <c r="BWM15" s="357">
        <f t="shared" si="31"/>
        <v>12828310345486.135</v>
      </c>
      <c r="BWN15" s="357">
        <f t="shared" si="31"/>
        <v>0</v>
      </c>
      <c r="BWO15" s="357">
        <f t="shared" si="31"/>
        <v>13084876552395.857</v>
      </c>
      <c r="BWP15" s="357">
        <f t="shared" si="31"/>
        <v>0</v>
      </c>
      <c r="BWQ15" s="357">
        <f t="shared" si="31"/>
        <v>13346574083443.775</v>
      </c>
      <c r="BWR15" s="357">
        <f t="shared" si="31"/>
        <v>0</v>
      </c>
      <c r="BWS15" s="357">
        <f t="shared" si="31"/>
        <v>13613505565112.65</v>
      </c>
      <c r="BWT15" s="357">
        <f t="shared" si="31"/>
        <v>0</v>
      </c>
      <c r="BWU15" s="357">
        <f t="shared" si="31"/>
        <v>13885775676414.904</v>
      </c>
      <c r="BWV15" s="357">
        <f t="shared" si="31"/>
        <v>0</v>
      </c>
      <c r="BWW15" s="357">
        <f t="shared" si="31"/>
        <v>14163491189943.203</v>
      </c>
      <c r="BWX15" s="357">
        <f t="shared" si="31"/>
        <v>0</v>
      </c>
      <c r="BWY15" s="357">
        <f t="shared" si="31"/>
        <v>14446761013742.068</v>
      </c>
      <c r="BWZ15" s="357">
        <f t="shared" si="31"/>
        <v>0</v>
      </c>
      <c r="BXA15" s="357">
        <f t="shared" si="31"/>
        <v>14735696234016.91</v>
      </c>
      <c r="BXB15" s="357">
        <f t="shared" si="31"/>
        <v>0</v>
      </c>
      <c r="BXC15" s="357">
        <f t="shared" si="31"/>
        <v>15030410158697.248</v>
      </c>
      <c r="BXD15" s="357">
        <f t="shared" si="31"/>
        <v>0</v>
      </c>
      <c r="BXE15" s="357">
        <f t="shared" si="31"/>
        <v>15331018361871.193</v>
      </c>
      <c r="BXF15" s="357">
        <f t="shared" si="31"/>
        <v>0</v>
      </c>
      <c r="BXG15" s="357">
        <f t="shared" si="31"/>
        <v>15637638729108.617</v>
      </c>
      <c r="BXH15" s="357">
        <f t="shared" si="31"/>
        <v>0</v>
      </c>
      <c r="BXI15" s="357">
        <f t="shared" si="31"/>
        <v>15950391503690.789</v>
      </c>
      <c r="BXJ15" s="357">
        <f t="shared" si="31"/>
        <v>0</v>
      </c>
      <c r="BXK15" s="357">
        <f t="shared" si="31"/>
        <v>16269399333764.605</v>
      </c>
      <c r="BXL15" s="357">
        <f t="shared" si="31"/>
        <v>0</v>
      </c>
      <c r="BXM15" s="357">
        <f t="shared" si="31"/>
        <v>16594787320439.898</v>
      </c>
      <c r="BXN15" s="357">
        <f t="shared" si="31"/>
        <v>0</v>
      </c>
      <c r="BXO15" s="357">
        <f t="shared" si="31"/>
        <v>16926683066848.697</v>
      </c>
      <c r="BXP15" s="357">
        <f t="shared" ref="BXP15:CAA15" si="32">BXN15*1.02</f>
        <v>0</v>
      </c>
      <c r="BXQ15" s="357">
        <f t="shared" si="32"/>
        <v>17265216728185.672</v>
      </c>
      <c r="BXR15" s="357">
        <f t="shared" si="32"/>
        <v>0</v>
      </c>
      <c r="BXS15" s="357">
        <f t="shared" si="32"/>
        <v>17610521062749.387</v>
      </c>
      <c r="BXT15" s="357">
        <f t="shared" si="32"/>
        <v>0</v>
      </c>
      <c r="BXU15" s="357">
        <f t="shared" si="32"/>
        <v>17962731484004.375</v>
      </c>
      <c r="BXV15" s="357">
        <f t="shared" si="32"/>
        <v>0</v>
      </c>
      <c r="BXW15" s="357">
        <f t="shared" si="32"/>
        <v>18321986113684.461</v>
      </c>
      <c r="BXX15" s="357">
        <f t="shared" si="32"/>
        <v>0</v>
      </c>
      <c r="BXY15" s="357">
        <f t="shared" si="32"/>
        <v>18688425835958.152</v>
      </c>
      <c r="BXZ15" s="357">
        <f t="shared" si="32"/>
        <v>0</v>
      </c>
      <c r="BYA15" s="357">
        <f t="shared" si="32"/>
        <v>19062194352677.316</v>
      </c>
      <c r="BYB15" s="357">
        <f t="shared" si="32"/>
        <v>0</v>
      </c>
      <c r="BYC15" s="357">
        <f t="shared" si="32"/>
        <v>19443438239730.863</v>
      </c>
      <c r="BYD15" s="357">
        <f t="shared" si="32"/>
        <v>0</v>
      </c>
      <c r="BYE15" s="357">
        <f t="shared" si="32"/>
        <v>19832307004525.48</v>
      </c>
      <c r="BYF15" s="357">
        <f t="shared" si="32"/>
        <v>0</v>
      </c>
      <c r="BYG15" s="357">
        <f t="shared" si="32"/>
        <v>20228953144615.992</v>
      </c>
      <c r="BYH15" s="357">
        <f t="shared" si="32"/>
        <v>0</v>
      </c>
      <c r="BYI15" s="357">
        <f t="shared" si="32"/>
        <v>20633532207508.313</v>
      </c>
      <c r="BYJ15" s="357">
        <f t="shared" si="32"/>
        <v>0</v>
      </c>
      <c r="BYK15" s="357">
        <f t="shared" si="32"/>
        <v>21046202851658.48</v>
      </c>
      <c r="BYL15" s="357">
        <f t="shared" si="32"/>
        <v>0</v>
      </c>
      <c r="BYM15" s="357">
        <f t="shared" si="32"/>
        <v>21467126908691.652</v>
      </c>
      <c r="BYN15" s="357">
        <f t="shared" si="32"/>
        <v>0</v>
      </c>
      <c r="BYO15" s="357">
        <f t="shared" si="32"/>
        <v>21896469446865.484</v>
      </c>
      <c r="BYP15" s="357">
        <f t="shared" si="32"/>
        <v>0</v>
      </c>
      <c r="BYQ15" s="357">
        <f t="shared" si="32"/>
        <v>22334398835802.793</v>
      </c>
      <c r="BYR15" s="357">
        <f t="shared" si="32"/>
        <v>0</v>
      </c>
      <c r="BYS15" s="357">
        <f t="shared" si="32"/>
        <v>22781086812518.848</v>
      </c>
      <c r="BYT15" s="357">
        <f t="shared" si="32"/>
        <v>0</v>
      </c>
      <c r="BYU15" s="357">
        <f t="shared" si="32"/>
        <v>23236708548769.227</v>
      </c>
      <c r="BYV15" s="357">
        <f t="shared" si="32"/>
        <v>0</v>
      </c>
      <c r="BYW15" s="357">
        <f t="shared" si="32"/>
        <v>23701442719744.613</v>
      </c>
      <c r="BYX15" s="357">
        <f t="shared" si="32"/>
        <v>0</v>
      </c>
      <c r="BYY15" s="357">
        <f t="shared" si="32"/>
        <v>24175471574139.508</v>
      </c>
      <c r="BYZ15" s="357">
        <f t="shared" si="32"/>
        <v>0</v>
      </c>
      <c r="BZA15" s="357">
        <f t="shared" si="32"/>
        <v>24658981005622.297</v>
      </c>
      <c r="BZB15" s="357">
        <f t="shared" si="32"/>
        <v>0</v>
      </c>
      <c r="BZC15" s="357">
        <f t="shared" si="32"/>
        <v>25152160625734.742</v>
      </c>
      <c r="BZD15" s="357">
        <f t="shared" si="32"/>
        <v>0</v>
      </c>
      <c r="BZE15" s="357">
        <f t="shared" si="32"/>
        <v>25655203838249.438</v>
      </c>
      <c r="BZF15" s="357">
        <f t="shared" si="32"/>
        <v>0</v>
      </c>
      <c r="BZG15" s="357">
        <f t="shared" si="32"/>
        <v>26168307915014.426</v>
      </c>
      <c r="BZH15" s="357">
        <f t="shared" si="32"/>
        <v>0</v>
      </c>
      <c r="BZI15" s="357">
        <f t="shared" si="32"/>
        <v>26691674073314.715</v>
      </c>
      <c r="BZJ15" s="357">
        <f t="shared" si="32"/>
        <v>0</v>
      </c>
      <c r="BZK15" s="357">
        <f t="shared" si="32"/>
        <v>27225507554781.008</v>
      </c>
      <c r="BZL15" s="357">
        <f t="shared" si="32"/>
        <v>0</v>
      </c>
      <c r="BZM15" s="357">
        <f t="shared" si="32"/>
        <v>27770017705876.629</v>
      </c>
      <c r="BZN15" s="357">
        <f t="shared" si="32"/>
        <v>0</v>
      </c>
      <c r="BZO15" s="357">
        <f t="shared" si="32"/>
        <v>28325418059994.16</v>
      </c>
      <c r="BZP15" s="357">
        <f t="shared" si="32"/>
        <v>0</v>
      </c>
      <c r="BZQ15" s="357">
        <f t="shared" si="32"/>
        <v>28891926421194.043</v>
      </c>
      <c r="BZR15" s="357">
        <f t="shared" si="32"/>
        <v>0</v>
      </c>
      <c r="BZS15" s="357">
        <f t="shared" si="32"/>
        <v>29469764949617.926</v>
      </c>
      <c r="BZT15" s="357">
        <f t="shared" si="32"/>
        <v>0</v>
      </c>
      <c r="BZU15" s="357">
        <f t="shared" si="32"/>
        <v>30059160248610.285</v>
      </c>
      <c r="BZV15" s="357">
        <f t="shared" si="32"/>
        <v>0</v>
      </c>
      <c r="BZW15" s="357">
        <f t="shared" si="32"/>
        <v>30660343453582.492</v>
      </c>
      <c r="BZX15" s="357">
        <f t="shared" si="32"/>
        <v>0</v>
      </c>
      <c r="BZY15" s="357">
        <f t="shared" si="32"/>
        <v>31273550322654.141</v>
      </c>
      <c r="BZZ15" s="357">
        <f t="shared" si="32"/>
        <v>0</v>
      </c>
      <c r="CAA15" s="357">
        <f t="shared" si="32"/>
        <v>31899021329107.223</v>
      </c>
      <c r="CAB15" s="357">
        <f t="shared" ref="CAB15:CCM15" si="33">BZZ15*1.02</f>
        <v>0</v>
      </c>
      <c r="CAC15" s="357">
        <f t="shared" si="33"/>
        <v>32537001755689.367</v>
      </c>
      <c r="CAD15" s="357">
        <f t="shared" si="33"/>
        <v>0</v>
      </c>
      <c r="CAE15" s="357">
        <f t="shared" si="33"/>
        <v>33187741790803.156</v>
      </c>
      <c r="CAF15" s="357">
        <f t="shared" si="33"/>
        <v>0</v>
      </c>
      <c r="CAG15" s="357">
        <f t="shared" si="33"/>
        <v>33851496626619.219</v>
      </c>
      <c r="CAH15" s="357">
        <f t="shared" si="33"/>
        <v>0</v>
      </c>
      <c r="CAI15" s="357">
        <f t="shared" si="33"/>
        <v>34528526559151.605</v>
      </c>
      <c r="CAJ15" s="357">
        <f t="shared" si="33"/>
        <v>0</v>
      </c>
      <c r="CAK15" s="357">
        <f t="shared" si="33"/>
        <v>35219097090334.641</v>
      </c>
      <c r="CAL15" s="357">
        <f t="shared" si="33"/>
        <v>0</v>
      </c>
      <c r="CAM15" s="357">
        <f t="shared" si="33"/>
        <v>35923479032141.336</v>
      </c>
      <c r="CAN15" s="357">
        <f t="shared" si="33"/>
        <v>0</v>
      </c>
      <c r="CAO15" s="357">
        <f t="shared" si="33"/>
        <v>36641948612784.164</v>
      </c>
      <c r="CAP15" s="357">
        <f t="shared" si="33"/>
        <v>0</v>
      </c>
      <c r="CAQ15" s="357">
        <f t="shared" si="33"/>
        <v>37374787585039.852</v>
      </c>
      <c r="CAR15" s="357">
        <f t="shared" si="33"/>
        <v>0</v>
      </c>
      <c r="CAS15" s="357">
        <f t="shared" si="33"/>
        <v>38122283336740.648</v>
      </c>
      <c r="CAT15" s="357">
        <f t="shared" si="33"/>
        <v>0</v>
      </c>
      <c r="CAU15" s="357">
        <f t="shared" si="33"/>
        <v>38884729003475.461</v>
      </c>
      <c r="CAV15" s="357">
        <f t="shared" si="33"/>
        <v>0</v>
      </c>
      <c r="CAW15" s="357">
        <f t="shared" si="33"/>
        <v>39662423583544.969</v>
      </c>
      <c r="CAX15" s="357">
        <f t="shared" si="33"/>
        <v>0</v>
      </c>
      <c r="CAY15" s="357">
        <f t="shared" si="33"/>
        <v>40455672055215.867</v>
      </c>
      <c r="CAZ15" s="357">
        <f t="shared" si="33"/>
        <v>0</v>
      </c>
      <c r="CBA15" s="357">
        <f t="shared" si="33"/>
        <v>41264785496320.188</v>
      </c>
      <c r="CBB15" s="357">
        <f t="shared" si="33"/>
        <v>0</v>
      </c>
      <c r="CBC15" s="357">
        <f t="shared" si="33"/>
        <v>42090081206246.594</v>
      </c>
      <c r="CBD15" s="357">
        <f t="shared" si="33"/>
        <v>0</v>
      </c>
      <c r="CBE15" s="357">
        <f t="shared" si="33"/>
        <v>42931882830371.523</v>
      </c>
      <c r="CBF15" s="357">
        <f t="shared" si="33"/>
        <v>0</v>
      </c>
      <c r="CBG15" s="357">
        <f t="shared" si="33"/>
        <v>43790520486978.953</v>
      </c>
      <c r="CBH15" s="357">
        <f t="shared" si="33"/>
        <v>0</v>
      </c>
      <c r="CBI15" s="357">
        <f t="shared" si="33"/>
        <v>44666330896718.531</v>
      </c>
      <c r="CBJ15" s="357">
        <f t="shared" si="33"/>
        <v>0</v>
      </c>
      <c r="CBK15" s="357">
        <f t="shared" si="33"/>
        <v>45559657514652.906</v>
      </c>
      <c r="CBL15" s="357">
        <f t="shared" si="33"/>
        <v>0</v>
      </c>
      <c r="CBM15" s="357">
        <f t="shared" si="33"/>
        <v>46470850664945.969</v>
      </c>
      <c r="CBN15" s="357">
        <f t="shared" si="33"/>
        <v>0</v>
      </c>
      <c r="CBO15" s="357">
        <f t="shared" si="33"/>
        <v>47400267678244.891</v>
      </c>
      <c r="CBP15" s="357">
        <f t="shared" si="33"/>
        <v>0</v>
      </c>
      <c r="CBQ15" s="357">
        <f t="shared" si="33"/>
        <v>48348273031809.789</v>
      </c>
      <c r="CBR15" s="357">
        <f t="shared" si="33"/>
        <v>0</v>
      </c>
      <c r="CBS15" s="357">
        <f t="shared" si="33"/>
        <v>49315238492445.984</v>
      </c>
      <c r="CBT15" s="357">
        <f t="shared" si="33"/>
        <v>0</v>
      </c>
      <c r="CBU15" s="357">
        <f t="shared" si="33"/>
        <v>50301543262294.906</v>
      </c>
      <c r="CBV15" s="357">
        <f t="shared" si="33"/>
        <v>0</v>
      </c>
      <c r="CBW15" s="357">
        <f t="shared" si="33"/>
        <v>51307574127540.805</v>
      </c>
      <c r="CBX15" s="357">
        <f t="shared" si="33"/>
        <v>0</v>
      </c>
      <c r="CBY15" s="357">
        <f t="shared" si="33"/>
        <v>52333725610091.625</v>
      </c>
      <c r="CBZ15" s="357">
        <f t="shared" si="33"/>
        <v>0</v>
      </c>
      <c r="CCA15" s="357">
        <f t="shared" si="33"/>
        <v>53380400122293.461</v>
      </c>
      <c r="CCB15" s="357">
        <f t="shared" si="33"/>
        <v>0</v>
      </c>
      <c r="CCC15" s="357">
        <f t="shared" si="33"/>
        <v>54448008124739.328</v>
      </c>
      <c r="CCD15" s="357">
        <f t="shared" si="33"/>
        <v>0</v>
      </c>
      <c r="CCE15" s="357">
        <f t="shared" si="33"/>
        <v>55536968287234.117</v>
      </c>
      <c r="CCF15" s="357">
        <f t="shared" si="33"/>
        <v>0</v>
      </c>
      <c r="CCG15" s="357">
        <f t="shared" si="33"/>
        <v>56647707652978.797</v>
      </c>
      <c r="CCH15" s="357">
        <f t="shared" si="33"/>
        <v>0</v>
      </c>
      <c r="CCI15" s="357">
        <f t="shared" si="33"/>
        <v>57780661806038.375</v>
      </c>
      <c r="CCJ15" s="357">
        <f t="shared" si="33"/>
        <v>0</v>
      </c>
      <c r="CCK15" s="357">
        <f t="shared" si="33"/>
        <v>58936275042159.141</v>
      </c>
      <c r="CCL15" s="357">
        <f t="shared" si="33"/>
        <v>0</v>
      </c>
      <c r="CCM15" s="357">
        <f t="shared" si="33"/>
        <v>60115000543002.328</v>
      </c>
      <c r="CCN15" s="357">
        <f t="shared" ref="CCN15:CEY15" si="34">CCL15*1.02</f>
        <v>0</v>
      </c>
      <c r="CCO15" s="357">
        <f t="shared" si="34"/>
        <v>61317300553862.375</v>
      </c>
      <c r="CCP15" s="357">
        <f t="shared" si="34"/>
        <v>0</v>
      </c>
      <c r="CCQ15" s="357">
        <f t="shared" si="34"/>
        <v>62543646564939.625</v>
      </c>
      <c r="CCR15" s="357">
        <f t="shared" si="34"/>
        <v>0</v>
      </c>
      <c r="CCS15" s="357">
        <f t="shared" si="34"/>
        <v>63794519496238.422</v>
      </c>
      <c r="CCT15" s="357">
        <f t="shared" si="34"/>
        <v>0</v>
      </c>
      <c r="CCU15" s="357">
        <f t="shared" si="34"/>
        <v>65070409886163.195</v>
      </c>
      <c r="CCV15" s="357">
        <f t="shared" si="34"/>
        <v>0</v>
      </c>
      <c r="CCW15" s="357">
        <f t="shared" si="34"/>
        <v>66371818083886.461</v>
      </c>
      <c r="CCX15" s="357">
        <f t="shared" si="34"/>
        <v>0</v>
      </c>
      <c r="CCY15" s="357">
        <f t="shared" si="34"/>
        <v>67699254445564.188</v>
      </c>
      <c r="CCZ15" s="357">
        <f t="shared" si="34"/>
        <v>0</v>
      </c>
      <c r="CDA15" s="357">
        <f t="shared" si="34"/>
        <v>69053239534475.469</v>
      </c>
      <c r="CDB15" s="357">
        <f t="shared" si="34"/>
        <v>0</v>
      </c>
      <c r="CDC15" s="357">
        <f t="shared" si="34"/>
        <v>70434304325164.984</v>
      </c>
      <c r="CDD15" s="357">
        <f t="shared" si="34"/>
        <v>0</v>
      </c>
      <c r="CDE15" s="357">
        <f t="shared" si="34"/>
        <v>71842990411668.281</v>
      </c>
      <c r="CDF15" s="357">
        <f t="shared" si="34"/>
        <v>0</v>
      </c>
      <c r="CDG15" s="357">
        <f t="shared" si="34"/>
        <v>73279850219901.641</v>
      </c>
      <c r="CDH15" s="357">
        <f t="shared" si="34"/>
        <v>0</v>
      </c>
      <c r="CDI15" s="357">
        <f t="shared" si="34"/>
        <v>74745447224299.672</v>
      </c>
      <c r="CDJ15" s="357">
        <f t="shared" si="34"/>
        <v>0</v>
      </c>
      <c r="CDK15" s="357">
        <f t="shared" si="34"/>
        <v>76240356168785.672</v>
      </c>
      <c r="CDL15" s="357">
        <f t="shared" si="34"/>
        <v>0</v>
      </c>
      <c r="CDM15" s="357">
        <f t="shared" si="34"/>
        <v>77765163292161.391</v>
      </c>
      <c r="CDN15" s="357">
        <f t="shared" si="34"/>
        <v>0</v>
      </c>
      <c r="CDO15" s="357">
        <f t="shared" si="34"/>
        <v>79320466558004.625</v>
      </c>
      <c r="CDP15" s="357">
        <f t="shared" si="34"/>
        <v>0</v>
      </c>
      <c r="CDQ15" s="357">
        <f t="shared" si="34"/>
        <v>80906875889164.719</v>
      </c>
      <c r="CDR15" s="357">
        <f t="shared" si="34"/>
        <v>0</v>
      </c>
      <c r="CDS15" s="357">
        <f t="shared" si="34"/>
        <v>82525013406948.016</v>
      </c>
      <c r="CDT15" s="357">
        <f t="shared" si="34"/>
        <v>0</v>
      </c>
      <c r="CDU15" s="357">
        <f t="shared" si="34"/>
        <v>84175513675086.984</v>
      </c>
      <c r="CDV15" s="357">
        <f t="shared" si="34"/>
        <v>0</v>
      </c>
      <c r="CDW15" s="357">
        <f t="shared" si="34"/>
        <v>85859023948588.719</v>
      </c>
      <c r="CDX15" s="357">
        <f t="shared" si="34"/>
        <v>0</v>
      </c>
      <c r="CDY15" s="357">
        <f t="shared" si="34"/>
        <v>87576204427560.5</v>
      </c>
      <c r="CDZ15" s="357">
        <f t="shared" si="34"/>
        <v>0</v>
      </c>
      <c r="CEA15" s="357">
        <f t="shared" si="34"/>
        <v>89327728516111.719</v>
      </c>
      <c r="CEB15" s="357">
        <f t="shared" si="34"/>
        <v>0</v>
      </c>
      <c r="CEC15" s="357">
        <f t="shared" si="34"/>
        <v>91114283086433.953</v>
      </c>
      <c r="CED15" s="357">
        <f t="shared" si="34"/>
        <v>0</v>
      </c>
      <c r="CEE15" s="357">
        <f t="shared" si="34"/>
        <v>92936568748162.641</v>
      </c>
      <c r="CEF15" s="357">
        <f t="shared" si="34"/>
        <v>0</v>
      </c>
      <c r="CEG15" s="357">
        <f t="shared" si="34"/>
        <v>94795300123125.891</v>
      </c>
      <c r="CEH15" s="357">
        <f t="shared" si="34"/>
        <v>0</v>
      </c>
      <c r="CEI15" s="357">
        <f t="shared" si="34"/>
        <v>96691206125588.406</v>
      </c>
      <c r="CEJ15" s="357">
        <f t="shared" si="34"/>
        <v>0</v>
      </c>
      <c r="CEK15" s="357">
        <f t="shared" si="34"/>
        <v>98625030248100.172</v>
      </c>
      <c r="CEL15" s="357">
        <f t="shared" si="34"/>
        <v>0</v>
      </c>
      <c r="CEM15" s="357">
        <f t="shared" si="34"/>
        <v>100597530853062.17</v>
      </c>
      <c r="CEN15" s="357">
        <f t="shared" si="34"/>
        <v>0</v>
      </c>
      <c r="CEO15" s="357">
        <f t="shared" si="34"/>
        <v>102609481470123.42</v>
      </c>
      <c r="CEP15" s="357">
        <f t="shared" si="34"/>
        <v>0</v>
      </c>
      <c r="CEQ15" s="357">
        <f t="shared" si="34"/>
        <v>104661671099525.89</v>
      </c>
      <c r="CER15" s="357">
        <f t="shared" si="34"/>
        <v>0</v>
      </c>
      <c r="CES15" s="357">
        <f t="shared" si="34"/>
        <v>106754904521516.41</v>
      </c>
      <c r="CET15" s="357">
        <f t="shared" si="34"/>
        <v>0</v>
      </c>
      <c r="CEU15" s="357">
        <f t="shared" si="34"/>
        <v>108890002611946.73</v>
      </c>
      <c r="CEV15" s="357">
        <f t="shared" si="34"/>
        <v>0</v>
      </c>
      <c r="CEW15" s="357">
        <f t="shared" si="34"/>
        <v>111067802664185.67</v>
      </c>
      <c r="CEX15" s="357">
        <f t="shared" si="34"/>
        <v>0</v>
      </c>
      <c r="CEY15" s="357">
        <f t="shared" si="34"/>
        <v>113289158717469.39</v>
      </c>
      <c r="CEZ15" s="357">
        <f t="shared" ref="CEZ15:CHK15" si="35">CEX15*1.02</f>
        <v>0</v>
      </c>
      <c r="CFA15" s="357">
        <f t="shared" si="35"/>
        <v>115554941891818.78</v>
      </c>
      <c r="CFB15" s="357">
        <f t="shared" si="35"/>
        <v>0</v>
      </c>
      <c r="CFC15" s="357">
        <f t="shared" si="35"/>
        <v>117866040729655.16</v>
      </c>
      <c r="CFD15" s="357">
        <f t="shared" si="35"/>
        <v>0</v>
      </c>
      <c r="CFE15" s="357">
        <f t="shared" si="35"/>
        <v>120223361544248.27</v>
      </c>
      <c r="CFF15" s="357">
        <f t="shared" si="35"/>
        <v>0</v>
      </c>
      <c r="CFG15" s="357">
        <f t="shared" si="35"/>
        <v>122627828775133.23</v>
      </c>
      <c r="CFH15" s="357">
        <f t="shared" si="35"/>
        <v>0</v>
      </c>
      <c r="CFI15" s="357">
        <f t="shared" si="35"/>
        <v>125080385350635.91</v>
      </c>
      <c r="CFJ15" s="357">
        <f t="shared" si="35"/>
        <v>0</v>
      </c>
      <c r="CFK15" s="357">
        <f t="shared" si="35"/>
        <v>127581993057648.63</v>
      </c>
      <c r="CFL15" s="357">
        <f t="shared" si="35"/>
        <v>0</v>
      </c>
      <c r="CFM15" s="357">
        <f t="shared" si="35"/>
        <v>130133632918801.59</v>
      </c>
      <c r="CFN15" s="357">
        <f t="shared" si="35"/>
        <v>0</v>
      </c>
      <c r="CFO15" s="357">
        <f t="shared" si="35"/>
        <v>132736305577177.63</v>
      </c>
      <c r="CFP15" s="357">
        <f t="shared" si="35"/>
        <v>0</v>
      </c>
      <c r="CFQ15" s="357">
        <f t="shared" si="35"/>
        <v>135391031688721.19</v>
      </c>
      <c r="CFR15" s="357">
        <f t="shared" si="35"/>
        <v>0</v>
      </c>
      <c r="CFS15" s="357">
        <f t="shared" si="35"/>
        <v>138098852322495.61</v>
      </c>
      <c r="CFT15" s="357">
        <f t="shared" si="35"/>
        <v>0</v>
      </c>
      <c r="CFU15" s="357">
        <f t="shared" si="35"/>
        <v>140860829368945.53</v>
      </c>
      <c r="CFV15" s="357">
        <f t="shared" si="35"/>
        <v>0</v>
      </c>
      <c r="CFW15" s="357">
        <f t="shared" si="35"/>
        <v>143678045956324.44</v>
      </c>
      <c r="CFX15" s="357">
        <f t="shared" si="35"/>
        <v>0</v>
      </c>
      <c r="CFY15" s="357">
        <f t="shared" si="35"/>
        <v>146551606875450.94</v>
      </c>
      <c r="CFZ15" s="357">
        <f t="shared" si="35"/>
        <v>0</v>
      </c>
      <c r="CGA15" s="357">
        <f t="shared" si="35"/>
        <v>149482639012959.97</v>
      </c>
      <c r="CGB15" s="357">
        <f t="shared" si="35"/>
        <v>0</v>
      </c>
      <c r="CGC15" s="357">
        <f t="shared" si="35"/>
        <v>152472291793219.16</v>
      </c>
      <c r="CGD15" s="357">
        <f t="shared" si="35"/>
        <v>0</v>
      </c>
      <c r="CGE15" s="357">
        <f t="shared" si="35"/>
        <v>155521737629083.53</v>
      </c>
      <c r="CGF15" s="357">
        <f t="shared" si="35"/>
        <v>0</v>
      </c>
      <c r="CGG15" s="357">
        <f t="shared" si="35"/>
        <v>158632172381665.22</v>
      </c>
      <c r="CGH15" s="357">
        <f t="shared" si="35"/>
        <v>0</v>
      </c>
      <c r="CGI15" s="357">
        <f t="shared" si="35"/>
        <v>161804815829298.53</v>
      </c>
      <c r="CGJ15" s="357">
        <f t="shared" si="35"/>
        <v>0</v>
      </c>
      <c r="CGK15" s="357">
        <f t="shared" si="35"/>
        <v>165040912145884.5</v>
      </c>
      <c r="CGL15" s="357">
        <f t="shared" si="35"/>
        <v>0</v>
      </c>
      <c r="CGM15" s="357">
        <f t="shared" si="35"/>
        <v>168341730388802.19</v>
      </c>
      <c r="CGN15" s="357">
        <f t="shared" si="35"/>
        <v>0</v>
      </c>
      <c r="CGO15" s="357">
        <f t="shared" si="35"/>
        <v>171708564996578.22</v>
      </c>
      <c r="CGP15" s="357">
        <f t="shared" si="35"/>
        <v>0</v>
      </c>
      <c r="CGQ15" s="357">
        <f t="shared" si="35"/>
        <v>175142736296509.78</v>
      </c>
      <c r="CGR15" s="357">
        <f t="shared" si="35"/>
        <v>0</v>
      </c>
      <c r="CGS15" s="357">
        <f t="shared" si="35"/>
        <v>178645591022439.97</v>
      </c>
      <c r="CGT15" s="357">
        <f t="shared" si="35"/>
        <v>0</v>
      </c>
      <c r="CGU15" s="357">
        <f t="shared" si="35"/>
        <v>182218502842888.78</v>
      </c>
      <c r="CGV15" s="357">
        <f t="shared" si="35"/>
        <v>0</v>
      </c>
      <c r="CGW15" s="357">
        <f t="shared" si="35"/>
        <v>185862872899746.56</v>
      </c>
      <c r="CGX15" s="357">
        <f t="shared" si="35"/>
        <v>0</v>
      </c>
      <c r="CGY15" s="357">
        <f t="shared" si="35"/>
        <v>189580130357741.5</v>
      </c>
      <c r="CGZ15" s="357">
        <f t="shared" si="35"/>
        <v>0</v>
      </c>
      <c r="CHA15" s="357">
        <f t="shared" si="35"/>
        <v>193371732964896.34</v>
      </c>
      <c r="CHB15" s="357">
        <f t="shared" si="35"/>
        <v>0</v>
      </c>
      <c r="CHC15" s="357">
        <f t="shared" si="35"/>
        <v>197239167624194.28</v>
      </c>
      <c r="CHD15" s="357">
        <f t="shared" si="35"/>
        <v>0</v>
      </c>
      <c r="CHE15" s="357">
        <f t="shared" si="35"/>
        <v>201183950976678.16</v>
      </c>
      <c r="CHF15" s="357">
        <f t="shared" si="35"/>
        <v>0</v>
      </c>
      <c r="CHG15" s="357">
        <f t="shared" si="35"/>
        <v>205207629996211.72</v>
      </c>
      <c r="CHH15" s="357">
        <f t="shared" si="35"/>
        <v>0</v>
      </c>
      <c r="CHI15" s="357">
        <f t="shared" si="35"/>
        <v>209311782596135.97</v>
      </c>
      <c r="CHJ15" s="357">
        <f t="shared" si="35"/>
        <v>0</v>
      </c>
      <c r="CHK15" s="357">
        <f t="shared" si="35"/>
        <v>213498018248058.69</v>
      </c>
      <c r="CHL15" s="357">
        <f t="shared" ref="CHL15:CJW15" si="36">CHJ15*1.02</f>
        <v>0</v>
      </c>
      <c r="CHM15" s="357">
        <f t="shared" si="36"/>
        <v>217767978613019.88</v>
      </c>
      <c r="CHN15" s="357">
        <f t="shared" si="36"/>
        <v>0</v>
      </c>
      <c r="CHO15" s="357">
        <f t="shared" si="36"/>
        <v>222123338185280.28</v>
      </c>
      <c r="CHP15" s="357">
        <f t="shared" si="36"/>
        <v>0</v>
      </c>
      <c r="CHQ15" s="357">
        <f t="shared" si="36"/>
        <v>226565804948985.91</v>
      </c>
      <c r="CHR15" s="357">
        <f t="shared" si="36"/>
        <v>0</v>
      </c>
      <c r="CHS15" s="357">
        <f t="shared" si="36"/>
        <v>231097121047965.63</v>
      </c>
      <c r="CHT15" s="357">
        <f t="shared" si="36"/>
        <v>0</v>
      </c>
      <c r="CHU15" s="357">
        <f t="shared" si="36"/>
        <v>235719063468924.94</v>
      </c>
      <c r="CHV15" s="357">
        <f t="shared" si="36"/>
        <v>0</v>
      </c>
      <c r="CHW15" s="357">
        <f t="shared" si="36"/>
        <v>240433444738303.44</v>
      </c>
      <c r="CHX15" s="357">
        <f t="shared" si="36"/>
        <v>0</v>
      </c>
      <c r="CHY15" s="357">
        <f t="shared" si="36"/>
        <v>245242113633069.5</v>
      </c>
      <c r="CHZ15" s="357">
        <f t="shared" si="36"/>
        <v>0</v>
      </c>
      <c r="CIA15" s="357">
        <f t="shared" si="36"/>
        <v>250146955905730.91</v>
      </c>
      <c r="CIB15" s="357">
        <f t="shared" si="36"/>
        <v>0</v>
      </c>
      <c r="CIC15" s="357">
        <f t="shared" si="36"/>
        <v>255149895023845.53</v>
      </c>
      <c r="CID15" s="357">
        <f t="shared" si="36"/>
        <v>0</v>
      </c>
      <c r="CIE15" s="357">
        <f t="shared" si="36"/>
        <v>260252892924322.44</v>
      </c>
      <c r="CIF15" s="357">
        <f t="shared" si="36"/>
        <v>0</v>
      </c>
      <c r="CIG15" s="357">
        <f t="shared" si="36"/>
        <v>265457950782808.91</v>
      </c>
      <c r="CIH15" s="357">
        <f t="shared" si="36"/>
        <v>0</v>
      </c>
      <c r="CII15" s="357">
        <f t="shared" si="36"/>
        <v>270767109798465.09</v>
      </c>
      <c r="CIJ15" s="357">
        <f t="shared" si="36"/>
        <v>0</v>
      </c>
      <c r="CIK15" s="357">
        <f t="shared" si="36"/>
        <v>276182451994434.41</v>
      </c>
      <c r="CIL15" s="357">
        <f t="shared" si="36"/>
        <v>0</v>
      </c>
      <c r="CIM15" s="357">
        <f t="shared" si="36"/>
        <v>281706101034323.13</v>
      </c>
      <c r="CIN15" s="357">
        <f t="shared" si="36"/>
        <v>0</v>
      </c>
      <c r="CIO15" s="357">
        <f t="shared" si="36"/>
        <v>287340223055009.56</v>
      </c>
      <c r="CIP15" s="357">
        <f t="shared" si="36"/>
        <v>0</v>
      </c>
      <c r="CIQ15" s="357">
        <f t="shared" si="36"/>
        <v>293087027516109.75</v>
      </c>
      <c r="CIR15" s="357">
        <f t="shared" si="36"/>
        <v>0</v>
      </c>
      <c r="CIS15" s="357">
        <f t="shared" si="36"/>
        <v>298948768066431.94</v>
      </c>
      <c r="CIT15" s="357">
        <f t="shared" si="36"/>
        <v>0</v>
      </c>
      <c r="CIU15" s="357">
        <f t="shared" si="36"/>
        <v>304927743427760.56</v>
      </c>
      <c r="CIV15" s="357">
        <f t="shared" si="36"/>
        <v>0</v>
      </c>
      <c r="CIW15" s="357">
        <f t="shared" si="36"/>
        <v>311026298296315.75</v>
      </c>
      <c r="CIX15" s="357">
        <f t="shared" si="36"/>
        <v>0</v>
      </c>
      <c r="CIY15" s="357">
        <f t="shared" si="36"/>
        <v>317246824262242.06</v>
      </c>
      <c r="CIZ15" s="357">
        <f t="shared" si="36"/>
        <v>0</v>
      </c>
      <c r="CJA15" s="357">
        <f t="shared" si="36"/>
        <v>323591760747486.94</v>
      </c>
      <c r="CJB15" s="357">
        <f t="shared" si="36"/>
        <v>0</v>
      </c>
      <c r="CJC15" s="357">
        <f t="shared" si="36"/>
        <v>330063595962436.69</v>
      </c>
      <c r="CJD15" s="357">
        <f t="shared" si="36"/>
        <v>0</v>
      </c>
      <c r="CJE15" s="357">
        <f t="shared" si="36"/>
        <v>336664867881685.44</v>
      </c>
      <c r="CJF15" s="357">
        <f t="shared" si="36"/>
        <v>0</v>
      </c>
      <c r="CJG15" s="357">
        <f t="shared" si="36"/>
        <v>343398165239319.13</v>
      </c>
      <c r="CJH15" s="357">
        <f t="shared" si="36"/>
        <v>0</v>
      </c>
      <c r="CJI15" s="357">
        <f t="shared" si="36"/>
        <v>350266128544105.5</v>
      </c>
      <c r="CJJ15" s="357">
        <f t="shared" si="36"/>
        <v>0</v>
      </c>
      <c r="CJK15" s="357">
        <f t="shared" si="36"/>
        <v>357271451114987.63</v>
      </c>
      <c r="CJL15" s="357">
        <f t="shared" si="36"/>
        <v>0</v>
      </c>
      <c r="CJM15" s="357">
        <f t="shared" si="36"/>
        <v>364416880137287.38</v>
      </c>
      <c r="CJN15" s="357">
        <f t="shared" si="36"/>
        <v>0</v>
      </c>
      <c r="CJO15" s="357">
        <f t="shared" si="36"/>
        <v>371705217740033.13</v>
      </c>
      <c r="CJP15" s="357">
        <f t="shared" si="36"/>
        <v>0</v>
      </c>
      <c r="CJQ15" s="357">
        <f t="shared" si="36"/>
        <v>379139322094833.81</v>
      </c>
      <c r="CJR15" s="357">
        <f t="shared" si="36"/>
        <v>0</v>
      </c>
      <c r="CJS15" s="357">
        <f t="shared" si="36"/>
        <v>386722108536730.5</v>
      </c>
      <c r="CJT15" s="357">
        <f t="shared" si="36"/>
        <v>0</v>
      </c>
      <c r="CJU15" s="357">
        <f t="shared" si="36"/>
        <v>394456550707465.13</v>
      </c>
      <c r="CJV15" s="357">
        <f t="shared" si="36"/>
        <v>0</v>
      </c>
      <c r="CJW15" s="357">
        <f t="shared" si="36"/>
        <v>402345681721614.44</v>
      </c>
      <c r="CJX15" s="357">
        <f t="shared" ref="CJX15:CMI15" si="37">CJV15*1.02</f>
        <v>0</v>
      </c>
      <c r="CJY15" s="357">
        <f t="shared" si="37"/>
        <v>410392595356046.75</v>
      </c>
      <c r="CJZ15" s="357">
        <f t="shared" si="37"/>
        <v>0</v>
      </c>
      <c r="CKA15" s="357">
        <f t="shared" si="37"/>
        <v>418600447263167.69</v>
      </c>
      <c r="CKB15" s="357">
        <f t="shared" si="37"/>
        <v>0</v>
      </c>
      <c r="CKC15" s="357">
        <f t="shared" si="37"/>
        <v>426972456208431.06</v>
      </c>
      <c r="CKD15" s="357">
        <f t="shared" si="37"/>
        <v>0</v>
      </c>
      <c r="CKE15" s="357">
        <f t="shared" si="37"/>
        <v>435511905332599.69</v>
      </c>
      <c r="CKF15" s="357">
        <f t="shared" si="37"/>
        <v>0</v>
      </c>
      <c r="CKG15" s="357">
        <f t="shared" si="37"/>
        <v>444222143439251.69</v>
      </c>
      <c r="CKH15" s="357">
        <f t="shared" si="37"/>
        <v>0</v>
      </c>
      <c r="CKI15" s="357">
        <f t="shared" si="37"/>
        <v>453106586308036.75</v>
      </c>
      <c r="CKJ15" s="357">
        <f t="shared" si="37"/>
        <v>0</v>
      </c>
      <c r="CKK15" s="357">
        <f t="shared" si="37"/>
        <v>462168718034197.5</v>
      </c>
      <c r="CKL15" s="357">
        <f t="shared" si="37"/>
        <v>0</v>
      </c>
      <c r="CKM15" s="357">
        <f t="shared" si="37"/>
        <v>471412092394881.44</v>
      </c>
      <c r="CKN15" s="357">
        <f t="shared" si="37"/>
        <v>0</v>
      </c>
      <c r="CKO15" s="357">
        <f t="shared" si="37"/>
        <v>480840334242779.06</v>
      </c>
      <c r="CKP15" s="357">
        <f t="shared" si="37"/>
        <v>0</v>
      </c>
      <c r="CKQ15" s="357">
        <f t="shared" si="37"/>
        <v>490457140927634.63</v>
      </c>
      <c r="CKR15" s="357">
        <f t="shared" si="37"/>
        <v>0</v>
      </c>
      <c r="CKS15" s="357">
        <f t="shared" si="37"/>
        <v>500266283746187.31</v>
      </c>
      <c r="CKT15" s="357">
        <f t="shared" si="37"/>
        <v>0</v>
      </c>
      <c r="CKU15" s="357">
        <f t="shared" si="37"/>
        <v>510271609421111.06</v>
      </c>
      <c r="CKV15" s="357">
        <f t="shared" si="37"/>
        <v>0</v>
      </c>
      <c r="CKW15" s="357">
        <f t="shared" si="37"/>
        <v>520477041609533.31</v>
      </c>
      <c r="CKX15" s="357">
        <f t="shared" si="37"/>
        <v>0</v>
      </c>
      <c r="CKY15" s="357">
        <f t="shared" si="37"/>
        <v>530886582441724</v>
      </c>
      <c r="CKZ15" s="357">
        <f t="shared" si="37"/>
        <v>0</v>
      </c>
      <c r="CLA15" s="357">
        <f t="shared" si="37"/>
        <v>541504314090558.5</v>
      </c>
      <c r="CLB15" s="357">
        <f t="shared" si="37"/>
        <v>0</v>
      </c>
      <c r="CLC15" s="357">
        <f t="shared" si="37"/>
        <v>552334400372369.69</v>
      </c>
      <c r="CLD15" s="357">
        <f t="shared" si="37"/>
        <v>0</v>
      </c>
      <c r="CLE15" s="357">
        <f t="shared" si="37"/>
        <v>563381088379817.13</v>
      </c>
      <c r="CLF15" s="357">
        <f t="shared" si="37"/>
        <v>0</v>
      </c>
      <c r="CLG15" s="357">
        <f t="shared" si="37"/>
        <v>574648710147413.5</v>
      </c>
      <c r="CLH15" s="357">
        <f t="shared" si="37"/>
        <v>0</v>
      </c>
      <c r="CLI15" s="357">
        <f t="shared" si="37"/>
        <v>586141684350361.75</v>
      </c>
      <c r="CLJ15" s="357">
        <f t="shared" si="37"/>
        <v>0</v>
      </c>
      <c r="CLK15" s="357">
        <f t="shared" si="37"/>
        <v>597864518037369</v>
      </c>
      <c r="CLL15" s="357">
        <f t="shared" si="37"/>
        <v>0</v>
      </c>
      <c r="CLM15" s="357">
        <f t="shared" si="37"/>
        <v>609821808398116.38</v>
      </c>
      <c r="CLN15" s="357">
        <f t="shared" si="37"/>
        <v>0</v>
      </c>
      <c r="CLO15" s="357">
        <f t="shared" si="37"/>
        <v>622018244566078.75</v>
      </c>
      <c r="CLP15" s="357">
        <f t="shared" si="37"/>
        <v>0</v>
      </c>
      <c r="CLQ15" s="357">
        <f t="shared" si="37"/>
        <v>634458609457400.38</v>
      </c>
      <c r="CLR15" s="357">
        <f t="shared" si="37"/>
        <v>0</v>
      </c>
      <c r="CLS15" s="357">
        <f t="shared" si="37"/>
        <v>647147781646548.38</v>
      </c>
      <c r="CLT15" s="357">
        <f t="shared" si="37"/>
        <v>0</v>
      </c>
      <c r="CLU15" s="357">
        <f t="shared" si="37"/>
        <v>660090737279479.38</v>
      </c>
      <c r="CLV15" s="357">
        <f t="shared" si="37"/>
        <v>0</v>
      </c>
      <c r="CLW15" s="357">
        <f t="shared" si="37"/>
        <v>673292552025069</v>
      </c>
      <c r="CLX15" s="357">
        <f t="shared" si="37"/>
        <v>0</v>
      </c>
      <c r="CLY15" s="357">
        <f t="shared" si="37"/>
        <v>686758403065570.38</v>
      </c>
      <c r="CLZ15" s="357">
        <f t="shared" si="37"/>
        <v>0</v>
      </c>
      <c r="CMA15" s="357">
        <f t="shared" si="37"/>
        <v>700493571126881.75</v>
      </c>
      <c r="CMB15" s="357">
        <f t="shared" si="37"/>
        <v>0</v>
      </c>
      <c r="CMC15" s="357">
        <f t="shared" si="37"/>
        <v>714503442549419.38</v>
      </c>
      <c r="CMD15" s="357">
        <f t="shared" si="37"/>
        <v>0</v>
      </c>
      <c r="CME15" s="357">
        <f t="shared" si="37"/>
        <v>728793511400407.75</v>
      </c>
      <c r="CMF15" s="357">
        <f t="shared" si="37"/>
        <v>0</v>
      </c>
      <c r="CMG15" s="357">
        <f t="shared" si="37"/>
        <v>743369381628415.88</v>
      </c>
      <c r="CMH15" s="357">
        <f t="shared" si="37"/>
        <v>0</v>
      </c>
      <c r="CMI15" s="357">
        <f t="shared" si="37"/>
        <v>758236769260984.25</v>
      </c>
      <c r="CMJ15" s="357">
        <f t="shared" ref="CMJ15:COU15" si="38">CMH15*1.02</f>
        <v>0</v>
      </c>
      <c r="CMK15" s="357">
        <f t="shared" si="38"/>
        <v>773401504646204</v>
      </c>
      <c r="CML15" s="357">
        <f t="shared" si="38"/>
        <v>0</v>
      </c>
      <c r="CMM15" s="357">
        <f t="shared" si="38"/>
        <v>788869534739128.13</v>
      </c>
      <c r="CMN15" s="357">
        <f t="shared" si="38"/>
        <v>0</v>
      </c>
      <c r="CMO15" s="357">
        <f t="shared" si="38"/>
        <v>804646925433910.75</v>
      </c>
      <c r="CMP15" s="357">
        <f t="shared" si="38"/>
        <v>0</v>
      </c>
      <c r="CMQ15" s="357">
        <f t="shared" si="38"/>
        <v>820739863942589</v>
      </c>
      <c r="CMR15" s="357">
        <f t="shared" si="38"/>
        <v>0</v>
      </c>
      <c r="CMS15" s="357">
        <f t="shared" si="38"/>
        <v>837154661221440.75</v>
      </c>
      <c r="CMT15" s="357">
        <f t="shared" si="38"/>
        <v>0</v>
      </c>
      <c r="CMU15" s="357">
        <f t="shared" si="38"/>
        <v>853897754445869.63</v>
      </c>
      <c r="CMV15" s="357">
        <f t="shared" si="38"/>
        <v>0</v>
      </c>
      <c r="CMW15" s="357">
        <f t="shared" si="38"/>
        <v>870975709534787</v>
      </c>
      <c r="CMX15" s="357">
        <f t="shared" si="38"/>
        <v>0</v>
      </c>
      <c r="CMY15" s="357">
        <f t="shared" si="38"/>
        <v>888395223725482.75</v>
      </c>
      <c r="CMZ15" s="357">
        <f t="shared" si="38"/>
        <v>0</v>
      </c>
      <c r="CNA15" s="357">
        <f t="shared" si="38"/>
        <v>906163128199992.38</v>
      </c>
      <c r="CNB15" s="357">
        <f t="shared" si="38"/>
        <v>0</v>
      </c>
      <c r="CNC15" s="357">
        <f t="shared" si="38"/>
        <v>924286390763992.25</v>
      </c>
      <c r="CND15" s="357">
        <f t="shared" si="38"/>
        <v>0</v>
      </c>
      <c r="CNE15" s="357">
        <f t="shared" si="38"/>
        <v>942772118579272.13</v>
      </c>
      <c r="CNF15" s="357">
        <f t="shared" si="38"/>
        <v>0</v>
      </c>
      <c r="CNG15" s="357">
        <f t="shared" si="38"/>
        <v>961627560950857.63</v>
      </c>
      <c r="CNH15" s="357">
        <f t="shared" si="38"/>
        <v>0</v>
      </c>
      <c r="CNI15" s="357">
        <f t="shared" si="38"/>
        <v>980860112169874.75</v>
      </c>
      <c r="CNJ15" s="357">
        <f t="shared" si="38"/>
        <v>0</v>
      </c>
      <c r="CNK15" s="357">
        <f t="shared" si="38"/>
        <v>1000477314413272.3</v>
      </c>
      <c r="CNL15" s="357">
        <f t="shared" si="38"/>
        <v>0</v>
      </c>
      <c r="CNM15" s="357">
        <f t="shared" si="38"/>
        <v>1020486860701537.8</v>
      </c>
      <c r="CNN15" s="357">
        <f t="shared" si="38"/>
        <v>0</v>
      </c>
      <c r="CNO15" s="357">
        <f t="shared" si="38"/>
        <v>1040896597915568.5</v>
      </c>
      <c r="CNP15" s="357">
        <f t="shared" si="38"/>
        <v>0</v>
      </c>
      <c r="CNQ15" s="357">
        <f t="shared" si="38"/>
        <v>1061714529873879.9</v>
      </c>
      <c r="CNR15" s="357">
        <f t="shared" si="38"/>
        <v>0</v>
      </c>
      <c r="CNS15" s="357">
        <f t="shared" si="38"/>
        <v>1082948820471357.5</v>
      </c>
      <c r="CNT15" s="357">
        <f t="shared" si="38"/>
        <v>0</v>
      </c>
      <c r="CNU15" s="357">
        <f t="shared" si="38"/>
        <v>1104607796880784.6</v>
      </c>
      <c r="CNV15" s="357">
        <f t="shared" si="38"/>
        <v>0</v>
      </c>
      <c r="CNW15" s="357">
        <f t="shared" si="38"/>
        <v>1126699952818400.3</v>
      </c>
      <c r="CNX15" s="357">
        <f t="shared" si="38"/>
        <v>0</v>
      </c>
      <c r="CNY15" s="357">
        <f t="shared" si="38"/>
        <v>1149233951874768.3</v>
      </c>
      <c r="CNZ15" s="357">
        <f t="shared" si="38"/>
        <v>0</v>
      </c>
      <c r="COA15" s="357">
        <f t="shared" si="38"/>
        <v>1172218630912263.8</v>
      </c>
      <c r="COB15" s="357">
        <f t="shared" si="38"/>
        <v>0</v>
      </c>
      <c r="COC15" s="357">
        <f t="shared" si="38"/>
        <v>1195663003530509</v>
      </c>
      <c r="COD15" s="357">
        <f t="shared" si="38"/>
        <v>0</v>
      </c>
      <c r="COE15" s="357">
        <f t="shared" si="38"/>
        <v>1219576263601119.3</v>
      </c>
      <c r="COF15" s="357">
        <f t="shared" si="38"/>
        <v>0</v>
      </c>
      <c r="COG15" s="357">
        <f t="shared" si="38"/>
        <v>1243967788873141.8</v>
      </c>
      <c r="COH15" s="357">
        <f t="shared" si="38"/>
        <v>0</v>
      </c>
      <c r="COI15" s="357">
        <f t="shared" si="38"/>
        <v>1268847144650604.5</v>
      </c>
      <c r="COJ15" s="357">
        <f t="shared" si="38"/>
        <v>0</v>
      </c>
      <c r="COK15" s="357">
        <f t="shared" si="38"/>
        <v>1294224087543616.5</v>
      </c>
      <c r="COL15" s="357">
        <f t="shared" si="38"/>
        <v>0</v>
      </c>
      <c r="COM15" s="357">
        <f t="shared" si="38"/>
        <v>1320108569294488.8</v>
      </c>
      <c r="CON15" s="357">
        <f t="shared" si="38"/>
        <v>0</v>
      </c>
      <c r="COO15" s="357">
        <f t="shared" si="38"/>
        <v>1346510740680378.5</v>
      </c>
      <c r="COP15" s="357">
        <f t="shared" si="38"/>
        <v>0</v>
      </c>
      <c r="COQ15" s="357">
        <f t="shared" si="38"/>
        <v>1373440955493986</v>
      </c>
      <c r="COR15" s="357">
        <f t="shared" si="38"/>
        <v>0</v>
      </c>
      <c r="COS15" s="357">
        <f t="shared" si="38"/>
        <v>1400909774603865.8</v>
      </c>
      <c r="COT15" s="357">
        <f t="shared" si="38"/>
        <v>0</v>
      </c>
      <c r="COU15" s="357">
        <f t="shared" si="38"/>
        <v>1428927970095943</v>
      </c>
      <c r="COV15" s="357">
        <f t="shared" ref="COV15:CRG15" si="39">COT15*1.02</f>
        <v>0</v>
      </c>
      <c r="COW15" s="357">
        <f t="shared" si="39"/>
        <v>1457506529497862</v>
      </c>
      <c r="COX15" s="357">
        <f t="shared" si="39"/>
        <v>0</v>
      </c>
      <c r="COY15" s="357">
        <f t="shared" si="39"/>
        <v>1486656660087819.3</v>
      </c>
      <c r="COZ15" s="357">
        <f t="shared" si="39"/>
        <v>0</v>
      </c>
      <c r="CPA15" s="357">
        <f t="shared" si="39"/>
        <v>1516389793289575.8</v>
      </c>
      <c r="CPB15" s="357">
        <f t="shared" si="39"/>
        <v>0</v>
      </c>
      <c r="CPC15" s="357">
        <f t="shared" si="39"/>
        <v>1546717589155367.3</v>
      </c>
      <c r="CPD15" s="357">
        <f t="shared" si="39"/>
        <v>0</v>
      </c>
      <c r="CPE15" s="357">
        <f t="shared" si="39"/>
        <v>1577651940938474.5</v>
      </c>
      <c r="CPF15" s="357">
        <f t="shared" si="39"/>
        <v>0</v>
      </c>
      <c r="CPG15" s="357">
        <f t="shared" si="39"/>
        <v>1609204979757244</v>
      </c>
      <c r="CPH15" s="357">
        <f t="shared" si="39"/>
        <v>0</v>
      </c>
      <c r="CPI15" s="357">
        <f t="shared" si="39"/>
        <v>1641389079352389</v>
      </c>
      <c r="CPJ15" s="357">
        <f t="shared" si="39"/>
        <v>0</v>
      </c>
      <c r="CPK15" s="357">
        <f t="shared" si="39"/>
        <v>1674216860939436.8</v>
      </c>
      <c r="CPL15" s="357">
        <f t="shared" si="39"/>
        <v>0</v>
      </c>
      <c r="CPM15" s="357">
        <f t="shared" si="39"/>
        <v>1707701198158225.5</v>
      </c>
      <c r="CPN15" s="357">
        <f t="shared" si="39"/>
        <v>0</v>
      </c>
      <c r="CPO15" s="357">
        <f t="shared" si="39"/>
        <v>1741855222121390</v>
      </c>
      <c r="CPP15" s="357">
        <f t="shared" si="39"/>
        <v>0</v>
      </c>
      <c r="CPQ15" s="357">
        <f t="shared" si="39"/>
        <v>1776692326563817.8</v>
      </c>
      <c r="CPR15" s="357">
        <f t="shared" si="39"/>
        <v>0</v>
      </c>
      <c r="CPS15" s="357">
        <f t="shared" si="39"/>
        <v>1812226173095094.3</v>
      </c>
      <c r="CPT15" s="357">
        <f t="shared" si="39"/>
        <v>0</v>
      </c>
      <c r="CPU15" s="357">
        <f t="shared" si="39"/>
        <v>1848470696556996.3</v>
      </c>
      <c r="CPV15" s="357">
        <f t="shared" si="39"/>
        <v>0</v>
      </c>
      <c r="CPW15" s="357">
        <f t="shared" si="39"/>
        <v>1885440110488136.3</v>
      </c>
      <c r="CPX15" s="357">
        <f t="shared" si="39"/>
        <v>0</v>
      </c>
      <c r="CPY15" s="357">
        <f t="shared" si="39"/>
        <v>1923148912697899</v>
      </c>
      <c r="CPZ15" s="357">
        <f t="shared" si="39"/>
        <v>0</v>
      </c>
      <c r="CQA15" s="357">
        <f t="shared" si="39"/>
        <v>1961611890951857</v>
      </c>
      <c r="CQB15" s="357">
        <f t="shared" si="39"/>
        <v>0</v>
      </c>
      <c r="CQC15" s="357">
        <f t="shared" si="39"/>
        <v>2000844128770894.3</v>
      </c>
      <c r="CQD15" s="357">
        <f t="shared" si="39"/>
        <v>0</v>
      </c>
      <c r="CQE15" s="357">
        <f t="shared" si="39"/>
        <v>2040861011346312.3</v>
      </c>
      <c r="CQF15" s="357">
        <f t="shared" si="39"/>
        <v>0</v>
      </c>
      <c r="CQG15" s="357">
        <f t="shared" si="39"/>
        <v>2081678231573238.5</v>
      </c>
      <c r="CQH15" s="357">
        <f t="shared" si="39"/>
        <v>0</v>
      </c>
      <c r="CQI15" s="357">
        <f t="shared" si="39"/>
        <v>2123311796204703.3</v>
      </c>
      <c r="CQJ15" s="357">
        <f t="shared" si="39"/>
        <v>0</v>
      </c>
      <c r="CQK15" s="357">
        <f t="shared" si="39"/>
        <v>2165778032128797.3</v>
      </c>
      <c r="CQL15" s="357">
        <f t="shared" si="39"/>
        <v>0</v>
      </c>
      <c r="CQM15" s="357">
        <f t="shared" si="39"/>
        <v>2209093592771373.3</v>
      </c>
      <c r="CQN15" s="357">
        <f t="shared" si="39"/>
        <v>0</v>
      </c>
      <c r="CQO15" s="357">
        <f t="shared" si="39"/>
        <v>2253275464626801</v>
      </c>
      <c r="CQP15" s="357">
        <f t="shared" si="39"/>
        <v>0</v>
      </c>
      <c r="CQQ15" s="357">
        <f t="shared" si="39"/>
        <v>2298340973919337</v>
      </c>
      <c r="CQR15" s="357">
        <f t="shared" si="39"/>
        <v>0</v>
      </c>
      <c r="CQS15" s="357">
        <f t="shared" si="39"/>
        <v>2344307793397724</v>
      </c>
      <c r="CQT15" s="357">
        <f t="shared" si="39"/>
        <v>0</v>
      </c>
      <c r="CQU15" s="357">
        <f t="shared" si="39"/>
        <v>2391193949265678.5</v>
      </c>
      <c r="CQV15" s="357">
        <f t="shared" si="39"/>
        <v>0</v>
      </c>
      <c r="CQW15" s="357">
        <f t="shared" si="39"/>
        <v>2439017828250992</v>
      </c>
      <c r="CQX15" s="357">
        <f t="shared" si="39"/>
        <v>0</v>
      </c>
      <c r="CQY15" s="357">
        <f t="shared" si="39"/>
        <v>2487798184816012</v>
      </c>
      <c r="CQZ15" s="357">
        <f t="shared" si="39"/>
        <v>0</v>
      </c>
      <c r="CRA15" s="357">
        <f t="shared" si="39"/>
        <v>2537554148512332.5</v>
      </c>
      <c r="CRB15" s="357">
        <f t="shared" si="39"/>
        <v>0</v>
      </c>
      <c r="CRC15" s="357">
        <f t="shared" si="39"/>
        <v>2588305231482579</v>
      </c>
      <c r="CRD15" s="357">
        <f t="shared" si="39"/>
        <v>0</v>
      </c>
      <c r="CRE15" s="357">
        <f t="shared" si="39"/>
        <v>2640071336112230.5</v>
      </c>
      <c r="CRF15" s="357">
        <f t="shared" si="39"/>
        <v>0</v>
      </c>
      <c r="CRG15" s="357">
        <f t="shared" si="39"/>
        <v>2692872762834475</v>
      </c>
      <c r="CRH15" s="357">
        <f t="shared" ref="CRH15:CTS15" si="40">CRF15*1.02</f>
        <v>0</v>
      </c>
      <c r="CRI15" s="357">
        <f t="shared" si="40"/>
        <v>2746730218091164.5</v>
      </c>
      <c r="CRJ15" s="357">
        <f t="shared" si="40"/>
        <v>0</v>
      </c>
      <c r="CRK15" s="357">
        <f t="shared" si="40"/>
        <v>2801664822452988</v>
      </c>
      <c r="CRL15" s="357">
        <f t="shared" si="40"/>
        <v>0</v>
      </c>
      <c r="CRM15" s="357">
        <f t="shared" si="40"/>
        <v>2857698118902048</v>
      </c>
      <c r="CRN15" s="357">
        <f t="shared" si="40"/>
        <v>0</v>
      </c>
      <c r="CRO15" s="357">
        <f t="shared" si="40"/>
        <v>2914852081280089</v>
      </c>
      <c r="CRP15" s="357">
        <f t="shared" si="40"/>
        <v>0</v>
      </c>
      <c r="CRQ15" s="357">
        <f t="shared" si="40"/>
        <v>2973149122905691</v>
      </c>
      <c r="CRR15" s="357">
        <f t="shared" si="40"/>
        <v>0</v>
      </c>
      <c r="CRS15" s="357">
        <f t="shared" si="40"/>
        <v>3032612105363805</v>
      </c>
      <c r="CRT15" s="357">
        <f t="shared" si="40"/>
        <v>0</v>
      </c>
      <c r="CRU15" s="357">
        <f t="shared" si="40"/>
        <v>3093264347471081</v>
      </c>
      <c r="CRV15" s="357">
        <f t="shared" si="40"/>
        <v>0</v>
      </c>
      <c r="CRW15" s="357">
        <f t="shared" si="40"/>
        <v>3155129634420502.5</v>
      </c>
      <c r="CRX15" s="357">
        <f t="shared" si="40"/>
        <v>0</v>
      </c>
      <c r="CRY15" s="357">
        <f t="shared" si="40"/>
        <v>3218232227108912.5</v>
      </c>
      <c r="CRZ15" s="357">
        <f t="shared" si="40"/>
        <v>0</v>
      </c>
      <c r="CSA15" s="357">
        <f t="shared" si="40"/>
        <v>3282596871651091</v>
      </c>
      <c r="CSB15" s="357">
        <f t="shared" si="40"/>
        <v>0</v>
      </c>
      <c r="CSC15" s="357">
        <f t="shared" si="40"/>
        <v>3348248809084113</v>
      </c>
      <c r="CSD15" s="357">
        <f t="shared" si="40"/>
        <v>0</v>
      </c>
      <c r="CSE15" s="357">
        <f t="shared" si="40"/>
        <v>3415213785265795.5</v>
      </c>
      <c r="CSF15" s="357">
        <f t="shared" si="40"/>
        <v>0</v>
      </c>
      <c r="CSG15" s="357">
        <f t="shared" si="40"/>
        <v>3483518060971111.5</v>
      </c>
      <c r="CSH15" s="357">
        <f t="shared" si="40"/>
        <v>0</v>
      </c>
      <c r="CSI15" s="357">
        <f t="shared" si="40"/>
        <v>3553188422190534</v>
      </c>
      <c r="CSJ15" s="357">
        <f t="shared" si="40"/>
        <v>0</v>
      </c>
      <c r="CSK15" s="357">
        <f t="shared" si="40"/>
        <v>3624252190634344.5</v>
      </c>
      <c r="CSL15" s="357">
        <f t="shared" si="40"/>
        <v>0</v>
      </c>
      <c r="CSM15" s="357">
        <f t="shared" si="40"/>
        <v>3696737234447031.5</v>
      </c>
      <c r="CSN15" s="357">
        <f t="shared" si="40"/>
        <v>0</v>
      </c>
      <c r="CSO15" s="357">
        <f t="shared" si="40"/>
        <v>3770671979135972</v>
      </c>
      <c r="CSP15" s="357">
        <f t="shared" si="40"/>
        <v>0</v>
      </c>
      <c r="CSQ15" s="357">
        <f t="shared" si="40"/>
        <v>3846085418718691.5</v>
      </c>
      <c r="CSR15" s="357">
        <f t="shared" si="40"/>
        <v>0</v>
      </c>
      <c r="CSS15" s="357">
        <f t="shared" si="40"/>
        <v>3923007127093065.5</v>
      </c>
      <c r="CST15" s="357">
        <f t="shared" si="40"/>
        <v>0</v>
      </c>
      <c r="CSU15" s="357">
        <f t="shared" si="40"/>
        <v>4001467269634927</v>
      </c>
      <c r="CSV15" s="357">
        <f t="shared" si="40"/>
        <v>0</v>
      </c>
      <c r="CSW15" s="357">
        <f t="shared" si="40"/>
        <v>4081496615027625.5</v>
      </c>
      <c r="CSX15" s="357">
        <f t="shared" si="40"/>
        <v>0</v>
      </c>
      <c r="CSY15" s="357">
        <f t="shared" si="40"/>
        <v>4163126547328178</v>
      </c>
      <c r="CSZ15" s="357">
        <f t="shared" si="40"/>
        <v>0</v>
      </c>
      <c r="CTA15" s="357">
        <f t="shared" si="40"/>
        <v>4246389078274741.5</v>
      </c>
      <c r="CTB15" s="357">
        <f t="shared" si="40"/>
        <v>0</v>
      </c>
      <c r="CTC15" s="357">
        <f t="shared" si="40"/>
        <v>4331316859840236.5</v>
      </c>
      <c r="CTD15" s="357">
        <f t="shared" si="40"/>
        <v>0</v>
      </c>
      <c r="CTE15" s="357">
        <f t="shared" si="40"/>
        <v>4417943197037041.5</v>
      </c>
      <c r="CTF15" s="357">
        <f t="shared" si="40"/>
        <v>0</v>
      </c>
      <c r="CTG15" s="357">
        <f t="shared" si="40"/>
        <v>4506302060977782</v>
      </c>
      <c r="CTH15" s="357">
        <f t="shared" si="40"/>
        <v>0</v>
      </c>
      <c r="CTI15" s="357">
        <f t="shared" si="40"/>
        <v>4596428102197338</v>
      </c>
      <c r="CTJ15" s="357">
        <f t="shared" si="40"/>
        <v>0</v>
      </c>
      <c r="CTK15" s="357">
        <f t="shared" si="40"/>
        <v>4688356664241285</v>
      </c>
      <c r="CTL15" s="357">
        <f t="shared" si="40"/>
        <v>0</v>
      </c>
      <c r="CTM15" s="357">
        <f t="shared" si="40"/>
        <v>4782123797526111</v>
      </c>
      <c r="CTN15" s="357">
        <f t="shared" si="40"/>
        <v>0</v>
      </c>
      <c r="CTO15" s="357">
        <f t="shared" si="40"/>
        <v>4877766273476633</v>
      </c>
      <c r="CTP15" s="357">
        <f t="shared" si="40"/>
        <v>0</v>
      </c>
      <c r="CTQ15" s="357">
        <f t="shared" si="40"/>
        <v>4975321598946166</v>
      </c>
      <c r="CTR15" s="357">
        <f t="shared" si="40"/>
        <v>0</v>
      </c>
      <c r="CTS15" s="357">
        <f t="shared" si="40"/>
        <v>5074828030925089</v>
      </c>
      <c r="CTT15" s="357">
        <f t="shared" ref="CTT15:CWE15" si="41">CTR15*1.02</f>
        <v>0</v>
      </c>
      <c r="CTU15" s="357">
        <f t="shared" si="41"/>
        <v>5176324591543591</v>
      </c>
      <c r="CTV15" s="357">
        <f t="shared" si="41"/>
        <v>0</v>
      </c>
      <c r="CTW15" s="357">
        <f t="shared" si="41"/>
        <v>5279851083374463</v>
      </c>
      <c r="CTX15" s="357">
        <f t="shared" si="41"/>
        <v>0</v>
      </c>
      <c r="CTY15" s="357">
        <f t="shared" si="41"/>
        <v>5385448105041952</v>
      </c>
      <c r="CTZ15" s="357">
        <f t="shared" si="41"/>
        <v>0</v>
      </c>
      <c r="CUA15" s="357">
        <f t="shared" si="41"/>
        <v>5493157067142791</v>
      </c>
      <c r="CUB15" s="357">
        <f t="shared" si="41"/>
        <v>0</v>
      </c>
      <c r="CUC15" s="357">
        <f t="shared" si="41"/>
        <v>5603020208485647</v>
      </c>
      <c r="CUD15" s="357">
        <f t="shared" si="41"/>
        <v>0</v>
      </c>
      <c r="CUE15" s="357">
        <f t="shared" si="41"/>
        <v>5715080612655360</v>
      </c>
      <c r="CUF15" s="357">
        <f t="shared" si="41"/>
        <v>0</v>
      </c>
      <c r="CUG15" s="357">
        <f t="shared" si="41"/>
        <v>5829382224908467</v>
      </c>
      <c r="CUH15" s="357">
        <f t="shared" si="41"/>
        <v>0</v>
      </c>
      <c r="CUI15" s="357">
        <f t="shared" si="41"/>
        <v>5945969869406636</v>
      </c>
      <c r="CUJ15" s="357">
        <f t="shared" si="41"/>
        <v>0</v>
      </c>
      <c r="CUK15" s="357">
        <f t="shared" si="41"/>
        <v>6064889266794769</v>
      </c>
      <c r="CUL15" s="357">
        <f t="shared" si="41"/>
        <v>0</v>
      </c>
      <c r="CUM15" s="357">
        <f t="shared" si="41"/>
        <v>6186187052130664</v>
      </c>
      <c r="CUN15" s="357">
        <f t="shared" si="41"/>
        <v>0</v>
      </c>
      <c r="CUO15" s="357">
        <f t="shared" si="41"/>
        <v>6309910793173277</v>
      </c>
      <c r="CUP15" s="357">
        <f t="shared" si="41"/>
        <v>0</v>
      </c>
      <c r="CUQ15" s="357">
        <f t="shared" si="41"/>
        <v>6436109009036743</v>
      </c>
      <c r="CUR15" s="357">
        <f t="shared" si="41"/>
        <v>0</v>
      </c>
      <c r="CUS15" s="357">
        <f t="shared" si="41"/>
        <v>6564831189217478</v>
      </c>
      <c r="CUT15" s="357">
        <f t="shared" si="41"/>
        <v>0</v>
      </c>
      <c r="CUU15" s="357">
        <f t="shared" si="41"/>
        <v>6696127813001828</v>
      </c>
      <c r="CUV15" s="357">
        <f t="shared" si="41"/>
        <v>0</v>
      </c>
      <c r="CUW15" s="357">
        <f t="shared" si="41"/>
        <v>6830050369261865</v>
      </c>
      <c r="CUX15" s="357">
        <f t="shared" si="41"/>
        <v>0</v>
      </c>
      <c r="CUY15" s="357">
        <f t="shared" si="41"/>
        <v>6966651376647102</v>
      </c>
      <c r="CUZ15" s="357">
        <f t="shared" si="41"/>
        <v>0</v>
      </c>
      <c r="CVA15" s="357">
        <f t="shared" si="41"/>
        <v>7105984404180044</v>
      </c>
      <c r="CVB15" s="357">
        <f t="shared" si="41"/>
        <v>0</v>
      </c>
      <c r="CVC15" s="357">
        <f t="shared" si="41"/>
        <v>7248104092263645</v>
      </c>
      <c r="CVD15" s="357">
        <f t="shared" si="41"/>
        <v>0</v>
      </c>
      <c r="CVE15" s="357">
        <f t="shared" si="41"/>
        <v>7393066174108918</v>
      </c>
      <c r="CVF15" s="357">
        <f t="shared" si="41"/>
        <v>0</v>
      </c>
      <c r="CVG15" s="357">
        <f t="shared" si="41"/>
        <v>7540927497591096</v>
      </c>
      <c r="CVH15" s="357">
        <f t="shared" si="41"/>
        <v>0</v>
      </c>
      <c r="CVI15" s="357">
        <f t="shared" si="41"/>
        <v>7691746047542918</v>
      </c>
      <c r="CVJ15" s="357">
        <f t="shared" si="41"/>
        <v>0</v>
      </c>
      <c r="CVK15" s="357">
        <f t="shared" si="41"/>
        <v>7845580968493776</v>
      </c>
      <c r="CVL15" s="357">
        <f t="shared" si="41"/>
        <v>0</v>
      </c>
      <c r="CVM15" s="357">
        <f t="shared" si="41"/>
        <v>8002492587863652</v>
      </c>
      <c r="CVN15" s="357">
        <f t="shared" si="41"/>
        <v>0</v>
      </c>
      <c r="CVO15" s="357">
        <f t="shared" si="41"/>
        <v>8162542439620925</v>
      </c>
      <c r="CVP15" s="357">
        <f t="shared" si="41"/>
        <v>0</v>
      </c>
      <c r="CVQ15" s="357">
        <f t="shared" si="41"/>
        <v>8325793288413344</v>
      </c>
      <c r="CVR15" s="357">
        <f t="shared" si="41"/>
        <v>0</v>
      </c>
      <c r="CVS15" s="357">
        <f t="shared" si="41"/>
        <v>8492309154181611</v>
      </c>
      <c r="CVT15" s="357">
        <f t="shared" si="41"/>
        <v>0</v>
      </c>
      <c r="CVU15" s="357">
        <f t="shared" si="41"/>
        <v>8662155337265243</v>
      </c>
      <c r="CVV15" s="357">
        <f t="shared" si="41"/>
        <v>0</v>
      </c>
      <c r="CVW15" s="357">
        <f t="shared" si="41"/>
        <v>8835398444010548</v>
      </c>
      <c r="CVX15" s="357">
        <f t="shared" si="41"/>
        <v>0</v>
      </c>
      <c r="CVY15" s="357">
        <f t="shared" si="41"/>
        <v>9012106412890760</v>
      </c>
      <c r="CVZ15" s="357">
        <f t="shared" si="41"/>
        <v>0</v>
      </c>
      <c r="CWA15" s="357">
        <f t="shared" si="41"/>
        <v>9192348541148576</v>
      </c>
      <c r="CWB15" s="357">
        <f t="shared" si="41"/>
        <v>0</v>
      </c>
      <c r="CWC15" s="357">
        <f t="shared" si="41"/>
        <v>9376195511971548</v>
      </c>
      <c r="CWD15" s="357">
        <f t="shared" si="41"/>
        <v>0</v>
      </c>
      <c r="CWE15" s="357">
        <f t="shared" si="41"/>
        <v>9563719422210980</v>
      </c>
      <c r="CWF15" s="357">
        <f t="shared" ref="CWF15:CYQ15" si="42">CWD15*1.02</f>
        <v>0</v>
      </c>
      <c r="CWG15" s="357">
        <f t="shared" si="42"/>
        <v>9754993810655200</v>
      </c>
      <c r="CWH15" s="357">
        <f t="shared" si="42"/>
        <v>0</v>
      </c>
      <c r="CWI15" s="357">
        <f t="shared" si="42"/>
        <v>9950093686868304</v>
      </c>
      <c r="CWJ15" s="357">
        <f t="shared" si="42"/>
        <v>0</v>
      </c>
      <c r="CWK15" s="357">
        <f t="shared" si="42"/>
        <v>1.014909556060567E+16</v>
      </c>
      <c r="CWL15" s="357">
        <f t="shared" si="42"/>
        <v>0</v>
      </c>
      <c r="CWM15" s="357">
        <f t="shared" si="42"/>
        <v>1.0352077471817784E+16</v>
      </c>
      <c r="CWN15" s="357">
        <f t="shared" si="42"/>
        <v>0</v>
      </c>
      <c r="CWO15" s="357">
        <f t="shared" si="42"/>
        <v>1.055911902125414E+16</v>
      </c>
      <c r="CWP15" s="357">
        <f t="shared" si="42"/>
        <v>0</v>
      </c>
      <c r="CWQ15" s="357">
        <f t="shared" si="42"/>
        <v>1.0770301401679222E+16</v>
      </c>
      <c r="CWR15" s="357">
        <f t="shared" si="42"/>
        <v>0</v>
      </c>
      <c r="CWS15" s="357">
        <f t="shared" si="42"/>
        <v>1.0985707429712806E+16</v>
      </c>
      <c r="CWT15" s="357">
        <f t="shared" si="42"/>
        <v>0</v>
      </c>
      <c r="CWU15" s="357">
        <f t="shared" si="42"/>
        <v>1.1205421578307062E+16</v>
      </c>
      <c r="CWV15" s="357">
        <f t="shared" si="42"/>
        <v>0</v>
      </c>
      <c r="CWW15" s="357">
        <f t="shared" si="42"/>
        <v>1.1429530009873204E+16</v>
      </c>
      <c r="CWX15" s="357">
        <f t="shared" si="42"/>
        <v>0</v>
      </c>
      <c r="CWY15" s="357">
        <f t="shared" si="42"/>
        <v>1.1658120610070668E+16</v>
      </c>
      <c r="CWZ15" s="357">
        <f t="shared" si="42"/>
        <v>0</v>
      </c>
      <c r="CXA15" s="357">
        <f t="shared" si="42"/>
        <v>1.1891283022272082E+16</v>
      </c>
      <c r="CXB15" s="357">
        <f t="shared" si="42"/>
        <v>0</v>
      </c>
      <c r="CXC15" s="357">
        <f t="shared" si="42"/>
        <v>1.2129108682717524E+16</v>
      </c>
      <c r="CXD15" s="357">
        <f t="shared" si="42"/>
        <v>0</v>
      </c>
      <c r="CXE15" s="357">
        <f t="shared" si="42"/>
        <v>1.2371690856371874E+16</v>
      </c>
      <c r="CXF15" s="357">
        <f t="shared" si="42"/>
        <v>0</v>
      </c>
      <c r="CXG15" s="357">
        <f t="shared" si="42"/>
        <v>1.2619124673499312E+16</v>
      </c>
      <c r="CXH15" s="357">
        <f t="shared" si="42"/>
        <v>0</v>
      </c>
      <c r="CXI15" s="357">
        <f t="shared" si="42"/>
        <v>1.2871507166969298E+16</v>
      </c>
      <c r="CXJ15" s="357">
        <f t="shared" si="42"/>
        <v>0</v>
      </c>
      <c r="CXK15" s="357">
        <f t="shared" si="42"/>
        <v>1.3128937310308684E+16</v>
      </c>
      <c r="CXL15" s="357">
        <f t="shared" si="42"/>
        <v>0</v>
      </c>
      <c r="CXM15" s="357">
        <f t="shared" si="42"/>
        <v>1.3391516056514858E+16</v>
      </c>
      <c r="CXN15" s="357">
        <f t="shared" si="42"/>
        <v>0</v>
      </c>
      <c r="CXO15" s="357">
        <f t="shared" si="42"/>
        <v>1.3659346377645156E+16</v>
      </c>
      <c r="CXP15" s="357">
        <f t="shared" si="42"/>
        <v>0</v>
      </c>
      <c r="CXQ15" s="357">
        <f t="shared" si="42"/>
        <v>1.393253330519806E+16</v>
      </c>
      <c r="CXR15" s="357">
        <f t="shared" si="42"/>
        <v>0</v>
      </c>
      <c r="CXS15" s="357">
        <f t="shared" si="42"/>
        <v>1.4211183971302022E+16</v>
      </c>
      <c r="CXT15" s="357">
        <f t="shared" si="42"/>
        <v>0</v>
      </c>
      <c r="CXU15" s="357">
        <f t="shared" si="42"/>
        <v>1.4495407650728062E+16</v>
      </c>
      <c r="CXV15" s="357">
        <f t="shared" si="42"/>
        <v>0</v>
      </c>
      <c r="CXW15" s="357">
        <f t="shared" si="42"/>
        <v>1.4785315803742624E+16</v>
      </c>
      <c r="CXX15" s="357">
        <f t="shared" si="42"/>
        <v>0</v>
      </c>
      <c r="CXY15" s="357">
        <f t="shared" si="42"/>
        <v>1.5081022119817476E+16</v>
      </c>
      <c r="CXZ15" s="357">
        <f t="shared" si="42"/>
        <v>0</v>
      </c>
      <c r="CYA15" s="357">
        <f t="shared" si="42"/>
        <v>1.5382642562213826E+16</v>
      </c>
      <c r="CYB15" s="357">
        <f t="shared" si="42"/>
        <v>0</v>
      </c>
      <c r="CYC15" s="357">
        <f t="shared" si="42"/>
        <v>1.5690295413458102E+16</v>
      </c>
      <c r="CYD15" s="357">
        <f t="shared" si="42"/>
        <v>0</v>
      </c>
      <c r="CYE15" s="357">
        <f t="shared" si="42"/>
        <v>1.6004101321727264E+16</v>
      </c>
      <c r="CYF15" s="357">
        <f t="shared" si="42"/>
        <v>0</v>
      </c>
      <c r="CYG15" s="357">
        <f t="shared" si="42"/>
        <v>1.632418334816181E+16</v>
      </c>
      <c r="CYH15" s="357">
        <f t="shared" si="42"/>
        <v>0</v>
      </c>
      <c r="CYI15" s="357">
        <f t="shared" si="42"/>
        <v>1.6650667015125046E+16</v>
      </c>
      <c r="CYJ15" s="357">
        <f t="shared" si="42"/>
        <v>0</v>
      </c>
      <c r="CYK15" s="357">
        <f t="shared" si="42"/>
        <v>1.6983680355427548E+16</v>
      </c>
      <c r="CYL15" s="357">
        <f t="shared" si="42"/>
        <v>0</v>
      </c>
      <c r="CYM15" s="357">
        <f t="shared" si="42"/>
        <v>1.73233539625361E+16</v>
      </c>
      <c r="CYN15" s="357">
        <f t="shared" si="42"/>
        <v>0</v>
      </c>
      <c r="CYO15" s="357">
        <f t="shared" si="42"/>
        <v>1.7669821041786822E+16</v>
      </c>
      <c r="CYP15" s="357">
        <f t="shared" si="42"/>
        <v>0</v>
      </c>
      <c r="CYQ15" s="357">
        <f t="shared" si="42"/>
        <v>1.802321746262256E+16</v>
      </c>
      <c r="CYR15" s="357">
        <f t="shared" ref="CYR15:DBC15" si="43">CYP15*1.02</f>
        <v>0</v>
      </c>
      <c r="CYS15" s="357">
        <f t="shared" si="43"/>
        <v>1.8383681811875012E+16</v>
      </c>
      <c r="CYT15" s="357">
        <f t="shared" si="43"/>
        <v>0</v>
      </c>
      <c r="CYU15" s="357">
        <f t="shared" si="43"/>
        <v>1.8751355448112512E+16</v>
      </c>
      <c r="CYV15" s="357">
        <f t="shared" si="43"/>
        <v>0</v>
      </c>
      <c r="CYW15" s="357">
        <f t="shared" si="43"/>
        <v>1.9126382557074764E+16</v>
      </c>
      <c r="CYX15" s="357">
        <f t="shared" si="43"/>
        <v>0</v>
      </c>
      <c r="CYY15" s="357">
        <f t="shared" si="43"/>
        <v>1.950891020821626E+16</v>
      </c>
      <c r="CYZ15" s="357">
        <f t="shared" si="43"/>
        <v>0</v>
      </c>
      <c r="CZA15" s="357">
        <f t="shared" si="43"/>
        <v>1.9899088412380584E+16</v>
      </c>
      <c r="CZB15" s="357">
        <f t="shared" si="43"/>
        <v>0</v>
      </c>
      <c r="CZC15" s="357">
        <f t="shared" si="43"/>
        <v>2.0297070180628196E+16</v>
      </c>
      <c r="CZD15" s="357">
        <f t="shared" si="43"/>
        <v>0</v>
      </c>
      <c r="CZE15" s="357">
        <f t="shared" si="43"/>
        <v>2.070301158424076E+16</v>
      </c>
      <c r="CZF15" s="357">
        <f t="shared" si="43"/>
        <v>0</v>
      </c>
      <c r="CZG15" s="357">
        <f t="shared" si="43"/>
        <v>2.1117071815925576E+16</v>
      </c>
      <c r="CZH15" s="357">
        <f t="shared" si="43"/>
        <v>0</v>
      </c>
      <c r="CZI15" s="357">
        <f t="shared" si="43"/>
        <v>2.1539413252244088E+16</v>
      </c>
      <c r="CZJ15" s="357">
        <f t="shared" si="43"/>
        <v>0</v>
      </c>
      <c r="CZK15" s="357">
        <f t="shared" si="43"/>
        <v>2.1970201517288972E+16</v>
      </c>
      <c r="CZL15" s="357">
        <f t="shared" si="43"/>
        <v>0</v>
      </c>
      <c r="CZM15" s="357">
        <f t="shared" si="43"/>
        <v>2.2409605547634752E+16</v>
      </c>
      <c r="CZN15" s="357">
        <f t="shared" si="43"/>
        <v>0</v>
      </c>
      <c r="CZO15" s="357">
        <f t="shared" si="43"/>
        <v>2.2857797658587448E+16</v>
      </c>
      <c r="CZP15" s="357">
        <f t="shared" si="43"/>
        <v>0</v>
      </c>
      <c r="CZQ15" s="357">
        <f t="shared" si="43"/>
        <v>2.3314953611759196E+16</v>
      </c>
      <c r="CZR15" s="357">
        <f t="shared" si="43"/>
        <v>0</v>
      </c>
      <c r="CZS15" s="357">
        <f t="shared" si="43"/>
        <v>2.378125268399438E+16</v>
      </c>
      <c r="CZT15" s="357">
        <f t="shared" si="43"/>
        <v>0</v>
      </c>
      <c r="CZU15" s="357">
        <f t="shared" si="43"/>
        <v>2.4256877737674268E+16</v>
      </c>
      <c r="CZV15" s="357">
        <f t="shared" si="43"/>
        <v>0</v>
      </c>
      <c r="CZW15" s="357">
        <f t="shared" si="43"/>
        <v>2.4742015292427752E+16</v>
      </c>
      <c r="CZX15" s="357">
        <f t="shared" si="43"/>
        <v>0</v>
      </c>
      <c r="CZY15" s="357">
        <f t="shared" si="43"/>
        <v>2.5236855598276308E+16</v>
      </c>
      <c r="CZZ15" s="357">
        <f t="shared" si="43"/>
        <v>0</v>
      </c>
      <c r="DAA15" s="357">
        <f t="shared" si="43"/>
        <v>2.5741592710241836E+16</v>
      </c>
      <c r="DAB15" s="357">
        <f t="shared" si="43"/>
        <v>0</v>
      </c>
      <c r="DAC15" s="357">
        <f t="shared" si="43"/>
        <v>2.6256424564446672E+16</v>
      </c>
      <c r="DAD15" s="357">
        <f t="shared" si="43"/>
        <v>0</v>
      </c>
      <c r="DAE15" s="357">
        <f t="shared" si="43"/>
        <v>2.6781553055735604E+16</v>
      </c>
      <c r="DAF15" s="357">
        <f t="shared" si="43"/>
        <v>0</v>
      </c>
      <c r="DAG15" s="357">
        <f t="shared" si="43"/>
        <v>2.7317184116850316E+16</v>
      </c>
      <c r="DAH15" s="357">
        <f t="shared" si="43"/>
        <v>0</v>
      </c>
      <c r="DAI15" s="357">
        <f t="shared" si="43"/>
        <v>2.7863527799187324E+16</v>
      </c>
      <c r="DAJ15" s="357">
        <f t="shared" si="43"/>
        <v>0</v>
      </c>
      <c r="DAK15" s="357">
        <f t="shared" si="43"/>
        <v>2.8420798355171072E+16</v>
      </c>
      <c r="DAL15" s="357">
        <f t="shared" si="43"/>
        <v>0</v>
      </c>
      <c r="DAM15" s="357">
        <f t="shared" si="43"/>
        <v>2.8989214322274492E+16</v>
      </c>
      <c r="DAN15" s="357">
        <f t="shared" si="43"/>
        <v>0</v>
      </c>
      <c r="DAO15" s="357">
        <f t="shared" si="43"/>
        <v>2.9568998608719984E+16</v>
      </c>
      <c r="DAP15" s="357">
        <f t="shared" si="43"/>
        <v>0</v>
      </c>
      <c r="DAQ15" s="357">
        <f t="shared" si="43"/>
        <v>3.0160378580894384E+16</v>
      </c>
      <c r="DAR15" s="357">
        <f t="shared" si="43"/>
        <v>0</v>
      </c>
      <c r="DAS15" s="357">
        <f t="shared" si="43"/>
        <v>3.0763586152512272E+16</v>
      </c>
      <c r="DAT15" s="357">
        <f t="shared" si="43"/>
        <v>0</v>
      </c>
      <c r="DAU15" s="357">
        <f t="shared" si="43"/>
        <v>3.1378857875562516E+16</v>
      </c>
      <c r="DAV15" s="357">
        <f t="shared" si="43"/>
        <v>0</v>
      </c>
      <c r="DAW15" s="357">
        <f t="shared" si="43"/>
        <v>3.2006435033073768E+16</v>
      </c>
      <c r="DAX15" s="357">
        <f t="shared" si="43"/>
        <v>0</v>
      </c>
      <c r="DAY15" s="357">
        <f t="shared" si="43"/>
        <v>3.2646563733735244E+16</v>
      </c>
      <c r="DAZ15" s="357">
        <f t="shared" si="43"/>
        <v>0</v>
      </c>
      <c r="DBA15" s="357">
        <f t="shared" si="43"/>
        <v>3.3299495008409948E+16</v>
      </c>
      <c r="DBB15" s="357">
        <f t="shared" si="43"/>
        <v>0</v>
      </c>
      <c r="DBC15" s="357">
        <f t="shared" si="43"/>
        <v>3.3965484908578148E+16</v>
      </c>
      <c r="DBD15" s="357">
        <f t="shared" ref="DBD15:DDO15" si="44">DBB15*1.02</f>
        <v>0</v>
      </c>
      <c r="DBE15" s="357">
        <f t="shared" si="44"/>
        <v>3.4644794606749712E+16</v>
      </c>
      <c r="DBF15" s="357">
        <f t="shared" si="44"/>
        <v>0</v>
      </c>
      <c r="DBG15" s="357">
        <f t="shared" si="44"/>
        <v>3.5337690498884708E+16</v>
      </c>
      <c r="DBH15" s="357">
        <f t="shared" si="44"/>
        <v>0</v>
      </c>
      <c r="DBI15" s="357">
        <f t="shared" si="44"/>
        <v>3.60444443088624E+16</v>
      </c>
      <c r="DBJ15" s="357">
        <f t="shared" si="44"/>
        <v>0</v>
      </c>
      <c r="DBK15" s="357">
        <f t="shared" si="44"/>
        <v>3.6765333195039648E+16</v>
      </c>
      <c r="DBL15" s="357">
        <f t="shared" si="44"/>
        <v>0</v>
      </c>
      <c r="DBM15" s="357">
        <f t="shared" si="44"/>
        <v>3.750063985894044E+16</v>
      </c>
      <c r="DBN15" s="357">
        <f t="shared" si="44"/>
        <v>0</v>
      </c>
      <c r="DBO15" s="357">
        <f t="shared" si="44"/>
        <v>3.8250652656119248E+16</v>
      </c>
      <c r="DBP15" s="357">
        <f t="shared" si="44"/>
        <v>0</v>
      </c>
      <c r="DBQ15" s="357">
        <f t="shared" si="44"/>
        <v>3.9015665709241632E+16</v>
      </c>
      <c r="DBR15" s="357">
        <f t="shared" si="44"/>
        <v>0</v>
      </c>
      <c r="DBS15" s="357">
        <f t="shared" si="44"/>
        <v>3.9795979023426464E+16</v>
      </c>
      <c r="DBT15" s="357">
        <f t="shared" si="44"/>
        <v>0</v>
      </c>
      <c r="DBU15" s="357">
        <f t="shared" si="44"/>
        <v>4.0591898603894992E+16</v>
      </c>
      <c r="DBV15" s="357">
        <f t="shared" si="44"/>
        <v>0</v>
      </c>
      <c r="DBW15" s="357">
        <f t="shared" si="44"/>
        <v>4.1403736575972896E+16</v>
      </c>
      <c r="DBX15" s="357">
        <f t="shared" si="44"/>
        <v>0</v>
      </c>
      <c r="DBY15" s="357">
        <f t="shared" si="44"/>
        <v>4.2231811307492352E+16</v>
      </c>
      <c r="DBZ15" s="357">
        <f t="shared" si="44"/>
        <v>0</v>
      </c>
      <c r="DCA15" s="357">
        <f t="shared" si="44"/>
        <v>4.30764475336422E+16</v>
      </c>
      <c r="DCB15" s="357">
        <f t="shared" si="44"/>
        <v>0</v>
      </c>
      <c r="DCC15" s="357">
        <f t="shared" si="44"/>
        <v>4.3937976484315048E+16</v>
      </c>
      <c r="DCD15" s="357">
        <f t="shared" si="44"/>
        <v>0</v>
      </c>
      <c r="DCE15" s="357">
        <f t="shared" si="44"/>
        <v>4.4816736014001352E+16</v>
      </c>
      <c r="DCF15" s="357">
        <f t="shared" si="44"/>
        <v>0</v>
      </c>
      <c r="DCG15" s="357">
        <f t="shared" si="44"/>
        <v>4.5713070734281376E+16</v>
      </c>
      <c r="DCH15" s="357">
        <f t="shared" si="44"/>
        <v>0</v>
      </c>
      <c r="DCI15" s="357">
        <f t="shared" si="44"/>
        <v>4.6627332148967008E+16</v>
      </c>
      <c r="DCJ15" s="357">
        <f t="shared" si="44"/>
        <v>0</v>
      </c>
      <c r="DCK15" s="357">
        <f t="shared" si="44"/>
        <v>4.7559878791946352E+16</v>
      </c>
      <c r="DCL15" s="357">
        <f t="shared" si="44"/>
        <v>0</v>
      </c>
      <c r="DCM15" s="357">
        <f t="shared" si="44"/>
        <v>4.851107636778528E+16</v>
      </c>
      <c r="DCN15" s="357">
        <f t="shared" si="44"/>
        <v>0</v>
      </c>
      <c r="DCO15" s="357">
        <f t="shared" si="44"/>
        <v>4.9481297895140984E+16</v>
      </c>
      <c r="DCP15" s="357">
        <f t="shared" si="44"/>
        <v>0</v>
      </c>
      <c r="DCQ15" s="357">
        <f t="shared" si="44"/>
        <v>5.0470923853043808E+16</v>
      </c>
      <c r="DCR15" s="357">
        <f t="shared" si="44"/>
        <v>0</v>
      </c>
      <c r="DCS15" s="357">
        <f t="shared" si="44"/>
        <v>5.1480342330104688E+16</v>
      </c>
      <c r="DCT15" s="357">
        <f t="shared" si="44"/>
        <v>0</v>
      </c>
      <c r="DCU15" s="357">
        <f t="shared" si="44"/>
        <v>5.2509949176706784E+16</v>
      </c>
      <c r="DCV15" s="357">
        <f t="shared" si="44"/>
        <v>0</v>
      </c>
      <c r="DCW15" s="357">
        <f t="shared" si="44"/>
        <v>5.356014816024092E+16</v>
      </c>
      <c r="DCX15" s="357">
        <f t="shared" si="44"/>
        <v>0</v>
      </c>
      <c r="DCY15" s="357">
        <f t="shared" si="44"/>
        <v>5.4631351123445736E+16</v>
      </c>
      <c r="DCZ15" s="357">
        <f t="shared" si="44"/>
        <v>0</v>
      </c>
      <c r="DDA15" s="357">
        <f t="shared" si="44"/>
        <v>5.5723978145914648E+16</v>
      </c>
      <c r="DDB15" s="357">
        <f t="shared" si="44"/>
        <v>0</v>
      </c>
      <c r="DDC15" s="357">
        <f t="shared" si="44"/>
        <v>5.6838457708832944E+16</v>
      </c>
      <c r="DDD15" s="357">
        <f t="shared" si="44"/>
        <v>0</v>
      </c>
      <c r="DDE15" s="357">
        <f t="shared" si="44"/>
        <v>5.79752268630096E+16</v>
      </c>
      <c r="DDF15" s="357">
        <f t="shared" si="44"/>
        <v>0</v>
      </c>
      <c r="DDG15" s="357">
        <f t="shared" si="44"/>
        <v>5.9134731400269792E+16</v>
      </c>
      <c r="DDH15" s="357">
        <f t="shared" si="44"/>
        <v>0</v>
      </c>
      <c r="DDI15" s="357">
        <f t="shared" si="44"/>
        <v>6.0317426028275192E+16</v>
      </c>
      <c r="DDJ15" s="357">
        <f t="shared" si="44"/>
        <v>0</v>
      </c>
      <c r="DDK15" s="357">
        <f t="shared" si="44"/>
        <v>6.1523774548840696E+16</v>
      </c>
      <c r="DDL15" s="357">
        <f t="shared" si="44"/>
        <v>0</v>
      </c>
      <c r="DDM15" s="357">
        <f t="shared" si="44"/>
        <v>6.2754250039817512E+16</v>
      </c>
      <c r="DDN15" s="357">
        <f t="shared" si="44"/>
        <v>0</v>
      </c>
      <c r="DDO15" s="357">
        <f t="shared" si="44"/>
        <v>6.4009335040613864E+16</v>
      </c>
      <c r="DDP15" s="357">
        <f t="shared" ref="DDP15:DGA15" si="45">DDN15*1.02</f>
        <v>0</v>
      </c>
      <c r="DDQ15" s="357">
        <f t="shared" si="45"/>
        <v>6.5289521741426144E+16</v>
      </c>
      <c r="DDR15" s="357">
        <f t="shared" si="45"/>
        <v>0</v>
      </c>
      <c r="DDS15" s="357">
        <f t="shared" si="45"/>
        <v>6.6595312176254672E+16</v>
      </c>
      <c r="DDT15" s="357">
        <f t="shared" si="45"/>
        <v>0</v>
      </c>
      <c r="DDU15" s="357">
        <f t="shared" si="45"/>
        <v>6.7927218419779768E+16</v>
      </c>
      <c r="DDV15" s="357">
        <f t="shared" si="45"/>
        <v>0</v>
      </c>
      <c r="DDW15" s="357">
        <f t="shared" si="45"/>
        <v>6.9285762788175368E+16</v>
      </c>
      <c r="DDX15" s="357">
        <f t="shared" si="45"/>
        <v>0</v>
      </c>
      <c r="DDY15" s="357">
        <f t="shared" si="45"/>
        <v>7.067147804393888E+16</v>
      </c>
      <c r="DDZ15" s="357">
        <f t="shared" si="45"/>
        <v>0</v>
      </c>
      <c r="DEA15" s="357">
        <f t="shared" si="45"/>
        <v>7.2084907604817664E+16</v>
      </c>
      <c r="DEB15" s="357">
        <f t="shared" si="45"/>
        <v>0</v>
      </c>
      <c r="DEC15" s="357">
        <f t="shared" si="45"/>
        <v>7.3526605756914016E+16</v>
      </c>
      <c r="DED15" s="357">
        <f t="shared" si="45"/>
        <v>0</v>
      </c>
      <c r="DEE15" s="357">
        <f t="shared" si="45"/>
        <v>7.4997137872052304E+16</v>
      </c>
      <c r="DEF15" s="357">
        <f t="shared" si="45"/>
        <v>0</v>
      </c>
      <c r="DEG15" s="357">
        <f t="shared" si="45"/>
        <v>7.6497080629493344E+16</v>
      </c>
      <c r="DEH15" s="357">
        <f t="shared" si="45"/>
        <v>0</v>
      </c>
      <c r="DEI15" s="357">
        <f t="shared" si="45"/>
        <v>7.8027022242083216E+16</v>
      </c>
      <c r="DEJ15" s="357">
        <f t="shared" si="45"/>
        <v>0</v>
      </c>
      <c r="DEK15" s="357">
        <f t="shared" si="45"/>
        <v>7.958756268692488E+16</v>
      </c>
      <c r="DEL15" s="357">
        <f t="shared" si="45"/>
        <v>0</v>
      </c>
      <c r="DEM15" s="357">
        <f t="shared" si="45"/>
        <v>8.1179313940663376E+16</v>
      </c>
      <c r="DEN15" s="357">
        <f t="shared" si="45"/>
        <v>0</v>
      </c>
      <c r="DEO15" s="357">
        <f t="shared" si="45"/>
        <v>8.280290021947664E+16</v>
      </c>
      <c r="DEP15" s="357">
        <f t="shared" si="45"/>
        <v>0</v>
      </c>
      <c r="DEQ15" s="357">
        <f t="shared" si="45"/>
        <v>8.4458958223866176E+16</v>
      </c>
      <c r="DER15" s="357">
        <f t="shared" si="45"/>
        <v>0</v>
      </c>
      <c r="DES15" s="357">
        <f t="shared" si="45"/>
        <v>8.6148137388343504E+16</v>
      </c>
      <c r="DET15" s="357">
        <f t="shared" si="45"/>
        <v>0</v>
      </c>
      <c r="DEU15" s="357">
        <f t="shared" si="45"/>
        <v>8.7871100136110368E+16</v>
      </c>
      <c r="DEV15" s="357">
        <f t="shared" si="45"/>
        <v>0</v>
      </c>
      <c r="DEW15" s="357">
        <f t="shared" si="45"/>
        <v>8.9628522138832576E+16</v>
      </c>
      <c r="DEX15" s="357">
        <f t="shared" si="45"/>
        <v>0</v>
      </c>
      <c r="DEY15" s="357">
        <f t="shared" si="45"/>
        <v>9.1421092581609232E+16</v>
      </c>
      <c r="DEZ15" s="357">
        <f t="shared" si="45"/>
        <v>0</v>
      </c>
      <c r="DFA15" s="357">
        <f t="shared" si="45"/>
        <v>9.3249514433241424E+16</v>
      </c>
      <c r="DFB15" s="357">
        <f t="shared" si="45"/>
        <v>0</v>
      </c>
      <c r="DFC15" s="357">
        <f t="shared" si="45"/>
        <v>9.5114504721906256E+16</v>
      </c>
      <c r="DFD15" s="357">
        <f t="shared" si="45"/>
        <v>0</v>
      </c>
      <c r="DFE15" s="357">
        <f t="shared" si="45"/>
        <v>9.7016794816344384E+16</v>
      </c>
      <c r="DFF15" s="357">
        <f t="shared" si="45"/>
        <v>0</v>
      </c>
      <c r="DFG15" s="357">
        <f t="shared" si="45"/>
        <v>9.895713071267128E+16</v>
      </c>
      <c r="DFH15" s="357">
        <f t="shared" si="45"/>
        <v>0</v>
      </c>
      <c r="DFI15" s="357">
        <f t="shared" si="45"/>
        <v>1.009362733269247E+17</v>
      </c>
      <c r="DFJ15" s="357">
        <f t="shared" si="45"/>
        <v>0</v>
      </c>
      <c r="DFK15" s="357">
        <f t="shared" si="45"/>
        <v>1.029549987934632E+17</v>
      </c>
      <c r="DFL15" s="357">
        <f t="shared" si="45"/>
        <v>0</v>
      </c>
      <c r="DFM15" s="357">
        <f t="shared" si="45"/>
        <v>1.0501409876933246E+17</v>
      </c>
      <c r="DFN15" s="357">
        <f t="shared" si="45"/>
        <v>0</v>
      </c>
      <c r="DFO15" s="357">
        <f t="shared" si="45"/>
        <v>1.0711438074471912E+17</v>
      </c>
      <c r="DFP15" s="357">
        <f t="shared" si="45"/>
        <v>0</v>
      </c>
      <c r="DFQ15" s="357">
        <f t="shared" si="45"/>
        <v>1.092566683596135E+17</v>
      </c>
      <c r="DFR15" s="357">
        <f t="shared" si="45"/>
        <v>0</v>
      </c>
      <c r="DFS15" s="357">
        <f t="shared" si="45"/>
        <v>1.1144180172680578E+17</v>
      </c>
      <c r="DFT15" s="357">
        <f t="shared" si="45"/>
        <v>0</v>
      </c>
      <c r="DFU15" s="357">
        <f t="shared" si="45"/>
        <v>1.1367063776134189E+17</v>
      </c>
      <c r="DFV15" s="357">
        <f t="shared" si="45"/>
        <v>0</v>
      </c>
      <c r="DFW15" s="357">
        <f t="shared" si="45"/>
        <v>1.1594405051656872E+17</v>
      </c>
      <c r="DFX15" s="357">
        <f t="shared" si="45"/>
        <v>0</v>
      </c>
      <c r="DFY15" s="357">
        <f t="shared" si="45"/>
        <v>1.182629315269001E+17</v>
      </c>
      <c r="DFZ15" s="357">
        <f t="shared" si="45"/>
        <v>0</v>
      </c>
      <c r="DGA15" s="357">
        <f t="shared" si="45"/>
        <v>1.206281901574381E+17</v>
      </c>
      <c r="DGB15" s="357">
        <f t="shared" ref="DGB15:DIM15" si="46">DFZ15*1.02</f>
        <v>0</v>
      </c>
      <c r="DGC15" s="357">
        <f t="shared" si="46"/>
        <v>1.2304075396058686E+17</v>
      </c>
      <c r="DGD15" s="357">
        <f t="shared" si="46"/>
        <v>0</v>
      </c>
      <c r="DGE15" s="357">
        <f t="shared" si="46"/>
        <v>1.2550156903979861E+17</v>
      </c>
      <c r="DGF15" s="357">
        <f t="shared" si="46"/>
        <v>0</v>
      </c>
      <c r="DGG15" s="357">
        <f t="shared" si="46"/>
        <v>1.2801160042059458E+17</v>
      </c>
      <c r="DGH15" s="357">
        <f t="shared" si="46"/>
        <v>0</v>
      </c>
      <c r="DGI15" s="357">
        <f t="shared" si="46"/>
        <v>1.3057183242900646E+17</v>
      </c>
      <c r="DGJ15" s="357">
        <f t="shared" si="46"/>
        <v>0</v>
      </c>
      <c r="DGK15" s="357">
        <f t="shared" si="46"/>
        <v>1.3318326907758659E+17</v>
      </c>
      <c r="DGL15" s="357">
        <f t="shared" si="46"/>
        <v>0</v>
      </c>
      <c r="DGM15" s="357">
        <f t="shared" si="46"/>
        <v>1.3584693445913832E+17</v>
      </c>
      <c r="DGN15" s="357">
        <f t="shared" si="46"/>
        <v>0</v>
      </c>
      <c r="DGO15" s="357">
        <f t="shared" si="46"/>
        <v>1.3856387314832109E+17</v>
      </c>
      <c r="DGP15" s="357">
        <f t="shared" si="46"/>
        <v>0</v>
      </c>
      <c r="DGQ15" s="357">
        <f t="shared" si="46"/>
        <v>1.4133515061128752E+17</v>
      </c>
      <c r="DGR15" s="357">
        <f t="shared" si="46"/>
        <v>0</v>
      </c>
      <c r="DGS15" s="357">
        <f t="shared" si="46"/>
        <v>1.4416185362351328E+17</v>
      </c>
      <c r="DGT15" s="357">
        <f t="shared" si="46"/>
        <v>0</v>
      </c>
      <c r="DGU15" s="357">
        <f t="shared" si="46"/>
        <v>1.4704509069598355E+17</v>
      </c>
      <c r="DGV15" s="357">
        <f t="shared" si="46"/>
        <v>0</v>
      </c>
      <c r="DGW15" s="357">
        <f t="shared" si="46"/>
        <v>1.4998599250990323E+17</v>
      </c>
      <c r="DGX15" s="357">
        <f t="shared" si="46"/>
        <v>0</v>
      </c>
      <c r="DGY15" s="357">
        <f t="shared" si="46"/>
        <v>1.5298571236010131E+17</v>
      </c>
      <c r="DGZ15" s="357">
        <f t="shared" si="46"/>
        <v>0</v>
      </c>
      <c r="DHA15" s="357">
        <f t="shared" si="46"/>
        <v>1.5604542660730333E+17</v>
      </c>
      <c r="DHB15" s="357">
        <f t="shared" si="46"/>
        <v>0</v>
      </c>
      <c r="DHC15" s="357">
        <f t="shared" si="46"/>
        <v>1.5916633513944941E+17</v>
      </c>
      <c r="DHD15" s="357">
        <f t="shared" si="46"/>
        <v>0</v>
      </c>
      <c r="DHE15" s="357">
        <f t="shared" si="46"/>
        <v>1.623496618422384E+17</v>
      </c>
      <c r="DHF15" s="357">
        <f t="shared" si="46"/>
        <v>0</v>
      </c>
      <c r="DHG15" s="357">
        <f t="shared" si="46"/>
        <v>1.6559665507908317E+17</v>
      </c>
      <c r="DHH15" s="357">
        <f t="shared" si="46"/>
        <v>0</v>
      </c>
      <c r="DHI15" s="357">
        <f t="shared" si="46"/>
        <v>1.6890858818066483E+17</v>
      </c>
      <c r="DHJ15" s="357">
        <f t="shared" si="46"/>
        <v>0</v>
      </c>
      <c r="DHK15" s="357">
        <f t="shared" si="46"/>
        <v>1.7228675994427814E+17</v>
      </c>
      <c r="DHL15" s="357">
        <f t="shared" si="46"/>
        <v>0</v>
      </c>
      <c r="DHM15" s="357">
        <f t="shared" si="46"/>
        <v>1.7573249514316371E+17</v>
      </c>
      <c r="DHN15" s="357">
        <f t="shared" si="46"/>
        <v>0</v>
      </c>
      <c r="DHO15" s="357">
        <f t="shared" si="46"/>
        <v>1.7924714504602698E+17</v>
      </c>
      <c r="DHP15" s="357">
        <f t="shared" si="46"/>
        <v>0</v>
      </c>
      <c r="DHQ15" s="357">
        <f t="shared" si="46"/>
        <v>1.8283208794694752E+17</v>
      </c>
      <c r="DHR15" s="357">
        <f t="shared" si="46"/>
        <v>0</v>
      </c>
      <c r="DHS15" s="357">
        <f t="shared" si="46"/>
        <v>1.8648872970588646E+17</v>
      </c>
      <c r="DHT15" s="357">
        <f t="shared" si="46"/>
        <v>0</v>
      </c>
      <c r="DHU15" s="357">
        <f t="shared" si="46"/>
        <v>1.9021850430000419E+17</v>
      </c>
      <c r="DHV15" s="357">
        <f t="shared" si="46"/>
        <v>0</v>
      </c>
      <c r="DHW15" s="357">
        <f t="shared" si="46"/>
        <v>1.9402287438600429E+17</v>
      </c>
      <c r="DHX15" s="357">
        <f t="shared" si="46"/>
        <v>0</v>
      </c>
      <c r="DHY15" s="357">
        <f t="shared" si="46"/>
        <v>1.9790333187372438E+17</v>
      </c>
      <c r="DHZ15" s="357">
        <f t="shared" si="46"/>
        <v>0</v>
      </c>
      <c r="DIA15" s="357">
        <f t="shared" si="46"/>
        <v>2.0186139851119888E+17</v>
      </c>
      <c r="DIB15" s="357">
        <f t="shared" si="46"/>
        <v>0</v>
      </c>
      <c r="DIC15" s="357">
        <f t="shared" si="46"/>
        <v>2.0589862648142285E+17</v>
      </c>
      <c r="DID15" s="357">
        <f t="shared" si="46"/>
        <v>0</v>
      </c>
      <c r="DIE15" s="357">
        <f t="shared" si="46"/>
        <v>2.100165990110513E+17</v>
      </c>
      <c r="DIF15" s="357">
        <f t="shared" si="46"/>
        <v>0</v>
      </c>
      <c r="DIG15" s="357">
        <f t="shared" si="46"/>
        <v>2.1421693099127232E+17</v>
      </c>
      <c r="DIH15" s="357">
        <f t="shared" si="46"/>
        <v>0</v>
      </c>
      <c r="DII15" s="357">
        <f t="shared" si="46"/>
        <v>2.1850126961109776E+17</v>
      </c>
      <c r="DIJ15" s="357">
        <f t="shared" si="46"/>
        <v>0</v>
      </c>
      <c r="DIK15" s="357">
        <f t="shared" si="46"/>
        <v>2.2287129500331971E+17</v>
      </c>
      <c r="DIL15" s="357">
        <f t="shared" si="46"/>
        <v>0</v>
      </c>
      <c r="DIM15" s="357">
        <f t="shared" si="46"/>
        <v>2.2732872090338611E+17</v>
      </c>
      <c r="DIN15" s="357">
        <f t="shared" ref="DIN15:DKY15" si="47">DIL15*1.02</f>
        <v>0</v>
      </c>
      <c r="DIO15" s="357">
        <f t="shared" si="47"/>
        <v>2.3187529532145382E+17</v>
      </c>
      <c r="DIP15" s="357">
        <f t="shared" si="47"/>
        <v>0</v>
      </c>
      <c r="DIQ15" s="357">
        <f t="shared" si="47"/>
        <v>2.3651280122788291E+17</v>
      </c>
      <c r="DIR15" s="357">
        <f t="shared" si="47"/>
        <v>0</v>
      </c>
      <c r="DIS15" s="357">
        <f t="shared" si="47"/>
        <v>2.4124305725244058E+17</v>
      </c>
      <c r="DIT15" s="357">
        <f t="shared" si="47"/>
        <v>0</v>
      </c>
      <c r="DIU15" s="357">
        <f t="shared" si="47"/>
        <v>2.4606791839748938E+17</v>
      </c>
      <c r="DIV15" s="357">
        <f t="shared" si="47"/>
        <v>0</v>
      </c>
      <c r="DIW15" s="357">
        <f t="shared" si="47"/>
        <v>2.5098927676543917E+17</v>
      </c>
      <c r="DIX15" s="357">
        <f t="shared" si="47"/>
        <v>0</v>
      </c>
      <c r="DIY15" s="357">
        <f t="shared" si="47"/>
        <v>2.5600906230074797E+17</v>
      </c>
      <c r="DIZ15" s="357">
        <f t="shared" si="47"/>
        <v>0</v>
      </c>
      <c r="DJA15" s="357">
        <f t="shared" si="47"/>
        <v>2.6112924354676294E+17</v>
      </c>
      <c r="DJB15" s="357">
        <f t="shared" si="47"/>
        <v>0</v>
      </c>
      <c r="DJC15" s="357">
        <f t="shared" si="47"/>
        <v>2.6635182841769821E+17</v>
      </c>
      <c r="DJD15" s="357">
        <f t="shared" si="47"/>
        <v>0</v>
      </c>
      <c r="DJE15" s="357">
        <f t="shared" si="47"/>
        <v>2.7167886498605219E+17</v>
      </c>
      <c r="DJF15" s="357">
        <f t="shared" si="47"/>
        <v>0</v>
      </c>
      <c r="DJG15" s="357">
        <f t="shared" si="47"/>
        <v>2.7711244228577325E+17</v>
      </c>
      <c r="DJH15" s="357">
        <f t="shared" si="47"/>
        <v>0</v>
      </c>
      <c r="DJI15" s="357">
        <f t="shared" si="47"/>
        <v>2.826546911314887E+17</v>
      </c>
      <c r="DJJ15" s="357">
        <f t="shared" si="47"/>
        <v>0</v>
      </c>
      <c r="DJK15" s="357">
        <f t="shared" si="47"/>
        <v>2.8830778495411846E+17</v>
      </c>
      <c r="DJL15" s="357">
        <f t="shared" si="47"/>
        <v>0</v>
      </c>
      <c r="DJM15" s="357">
        <f t="shared" si="47"/>
        <v>2.9407394065320083E+17</v>
      </c>
      <c r="DJN15" s="357">
        <f t="shared" si="47"/>
        <v>0</v>
      </c>
      <c r="DJO15" s="357">
        <f t="shared" si="47"/>
        <v>2.9995541946626483E+17</v>
      </c>
      <c r="DJP15" s="357">
        <f t="shared" si="47"/>
        <v>0</v>
      </c>
      <c r="DJQ15" s="357">
        <f t="shared" si="47"/>
        <v>3.0595452785559014E+17</v>
      </c>
      <c r="DJR15" s="357">
        <f t="shared" si="47"/>
        <v>0</v>
      </c>
      <c r="DJS15" s="357">
        <f t="shared" si="47"/>
        <v>3.1207361841270195E+17</v>
      </c>
      <c r="DJT15" s="357">
        <f t="shared" si="47"/>
        <v>0</v>
      </c>
      <c r="DJU15" s="357">
        <f t="shared" si="47"/>
        <v>3.1831509078095597E+17</v>
      </c>
      <c r="DJV15" s="357">
        <f t="shared" si="47"/>
        <v>0</v>
      </c>
      <c r="DJW15" s="357">
        <f t="shared" si="47"/>
        <v>3.246813925965751E+17</v>
      </c>
      <c r="DJX15" s="357">
        <f t="shared" si="47"/>
        <v>0</v>
      </c>
      <c r="DJY15" s="357">
        <f t="shared" si="47"/>
        <v>3.3117502044850662E+17</v>
      </c>
      <c r="DJZ15" s="357">
        <f t="shared" si="47"/>
        <v>0</v>
      </c>
      <c r="DKA15" s="357">
        <f t="shared" si="47"/>
        <v>3.3779852085747674E+17</v>
      </c>
      <c r="DKB15" s="357">
        <f t="shared" si="47"/>
        <v>0</v>
      </c>
      <c r="DKC15" s="357">
        <f t="shared" si="47"/>
        <v>3.445544912746263E+17</v>
      </c>
      <c r="DKD15" s="357">
        <f t="shared" si="47"/>
        <v>0</v>
      </c>
      <c r="DKE15" s="357">
        <f t="shared" si="47"/>
        <v>3.5144558110011885E+17</v>
      </c>
      <c r="DKF15" s="357">
        <f t="shared" si="47"/>
        <v>0</v>
      </c>
      <c r="DKG15" s="357">
        <f t="shared" si="47"/>
        <v>3.5847449272212122E+17</v>
      </c>
      <c r="DKH15" s="357">
        <f t="shared" si="47"/>
        <v>0</v>
      </c>
      <c r="DKI15" s="357">
        <f t="shared" si="47"/>
        <v>3.6564398257656365E+17</v>
      </c>
      <c r="DKJ15" s="357">
        <f t="shared" si="47"/>
        <v>0</v>
      </c>
      <c r="DKK15" s="357">
        <f t="shared" si="47"/>
        <v>3.7295686222809491E+17</v>
      </c>
      <c r="DKL15" s="357">
        <f t="shared" si="47"/>
        <v>0</v>
      </c>
      <c r="DKM15" s="357">
        <f t="shared" si="47"/>
        <v>3.8041599947265683E+17</v>
      </c>
      <c r="DKN15" s="357">
        <f t="shared" si="47"/>
        <v>0</v>
      </c>
      <c r="DKO15" s="357">
        <f t="shared" si="47"/>
        <v>3.8802431946210995E+17</v>
      </c>
      <c r="DKP15" s="357">
        <f t="shared" si="47"/>
        <v>0</v>
      </c>
      <c r="DKQ15" s="357">
        <f t="shared" si="47"/>
        <v>3.9578480585135213E+17</v>
      </c>
      <c r="DKR15" s="357">
        <f t="shared" si="47"/>
        <v>0</v>
      </c>
      <c r="DKS15" s="357">
        <f t="shared" si="47"/>
        <v>4.037005019683792E+17</v>
      </c>
      <c r="DKT15" s="357">
        <f t="shared" si="47"/>
        <v>0</v>
      </c>
      <c r="DKU15" s="357">
        <f t="shared" si="47"/>
        <v>4.1177451200774682E+17</v>
      </c>
      <c r="DKV15" s="357">
        <f t="shared" si="47"/>
        <v>0</v>
      </c>
      <c r="DKW15" s="357">
        <f t="shared" si="47"/>
        <v>4.2001000224790176E+17</v>
      </c>
      <c r="DKX15" s="357">
        <f t="shared" si="47"/>
        <v>0</v>
      </c>
      <c r="DKY15" s="357">
        <f t="shared" si="47"/>
        <v>4.2841020229285978E+17</v>
      </c>
      <c r="DKZ15" s="357">
        <f t="shared" ref="DKZ15:DNK15" si="48">DKX15*1.02</f>
        <v>0</v>
      </c>
      <c r="DLA15" s="357">
        <f t="shared" si="48"/>
        <v>4.3697840633871699E+17</v>
      </c>
      <c r="DLB15" s="357">
        <f t="shared" si="48"/>
        <v>0</v>
      </c>
      <c r="DLC15" s="357">
        <f t="shared" si="48"/>
        <v>4.4571797446549133E+17</v>
      </c>
      <c r="DLD15" s="357">
        <f t="shared" si="48"/>
        <v>0</v>
      </c>
      <c r="DLE15" s="357">
        <f t="shared" si="48"/>
        <v>4.5463233395480115E+17</v>
      </c>
      <c r="DLF15" s="357">
        <f t="shared" si="48"/>
        <v>0</v>
      </c>
      <c r="DLG15" s="357">
        <f t="shared" si="48"/>
        <v>4.6372498063389715E+17</v>
      </c>
      <c r="DLH15" s="357">
        <f t="shared" si="48"/>
        <v>0</v>
      </c>
      <c r="DLI15" s="357">
        <f t="shared" si="48"/>
        <v>4.729994802465751E+17</v>
      </c>
      <c r="DLJ15" s="357">
        <f t="shared" si="48"/>
        <v>0</v>
      </c>
      <c r="DLK15" s="357">
        <f t="shared" si="48"/>
        <v>4.8245946985150662E+17</v>
      </c>
      <c r="DLL15" s="357">
        <f t="shared" si="48"/>
        <v>0</v>
      </c>
      <c r="DLM15" s="357">
        <f t="shared" si="48"/>
        <v>4.9210865924853677E+17</v>
      </c>
      <c r="DLN15" s="357">
        <f t="shared" si="48"/>
        <v>0</v>
      </c>
      <c r="DLO15" s="357">
        <f t="shared" si="48"/>
        <v>5.0195083243350752E+17</v>
      </c>
      <c r="DLP15" s="357">
        <f t="shared" si="48"/>
        <v>0</v>
      </c>
      <c r="DLQ15" s="357">
        <f t="shared" si="48"/>
        <v>5.1198984908217766E+17</v>
      </c>
      <c r="DLR15" s="357">
        <f t="shared" si="48"/>
        <v>0</v>
      </c>
      <c r="DLS15" s="357">
        <f t="shared" si="48"/>
        <v>5.2222964606382125E+17</v>
      </c>
      <c r="DLT15" s="357">
        <f t="shared" si="48"/>
        <v>0</v>
      </c>
      <c r="DLU15" s="357">
        <f t="shared" si="48"/>
        <v>5.3267423898509766E+17</v>
      </c>
      <c r="DLV15" s="357">
        <f t="shared" si="48"/>
        <v>0</v>
      </c>
      <c r="DLW15" s="357">
        <f t="shared" si="48"/>
        <v>5.4332772376479962E+17</v>
      </c>
      <c r="DLX15" s="357">
        <f t="shared" si="48"/>
        <v>0</v>
      </c>
      <c r="DLY15" s="357">
        <f t="shared" si="48"/>
        <v>5.5419427824009562E+17</v>
      </c>
      <c r="DLZ15" s="357">
        <f t="shared" si="48"/>
        <v>0</v>
      </c>
      <c r="DMA15" s="357">
        <f t="shared" si="48"/>
        <v>5.6527816380489754E+17</v>
      </c>
      <c r="DMB15" s="357">
        <f t="shared" si="48"/>
        <v>0</v>
      </c>
      <c r="DMC15" s="357">
        <f t="shared" si="48"/>
        <v>5.7658372708099546E+17</v>
      </c>
      <c r="DMD15" s="357">
        <f t="shared" si="48"/>
        <v>0</v>
      </c>
      <c r="DME15" s="357">
        <f t="shared" si="48"/>
        <v>5.8811540162261542E+17</v>
      </c>
      <c r="DMF15" s="357">
        <f t="shared" si="48"/>
        <v>0</v>
      </c>
      <c r="DMG15" s="357">
        <f t="shared" si="48"/>
        <v>5.9987770965506778E+17</v>
      </c>
      <c r="DMH15" s="357">
        <f t="shared" si="48"/>
        <v>0</v>
      </c>
      <c r="DMI15" s="357">
        <f t="shared" si="48"/>
        <v>6.1187526384816909E+17</v>
      </c>
      <c r="DMJ15" s="357">
        <f t="shared" si="48"/>
        <v>0</v>
      </c>
      <c r="DMK15" s="357">
        <f t="shared" si="48"/>
        <v>6.2411276912513254E+17</v>
      </c>
      <c r="DML15" s="357">
        <f t="shared" si="48"/>
        <v>0</v>
      </c>
      <c r="DMM15" s="357">
        <f t="shared" si="48"/>
        <v>6.365950245076352E+17</v>
      </c>
      <c r="DMN15" s="357">
        <f t="shared" si="48"/>
        <v>0</v>
      </c>
      <c r="DMO15" s="357">
        <f t="shared" si="48"/>
        <v>6.493269249977879E+17</v>
      </c>
      <c r="DMP15" s="357">
        <f t="shared" si="48"/>
        <v>0</v>
      </c>
      <c r="DMQ15" s="357">
        <f t="shared" si="48"/>
        <v>6.6231346349774362E+17</v>
      </c>
      <c r="DMR15" s="357">
        <f t="shared" si="48"/>
        <v>0</v>
      </c>
      <c r="DMS15" s="357">
        <f t="shared" si="48"/>
        <v>6.7555973276769856E+17</v>
      </c>
      <c r="DMT15" s="357">
        <f t="shared" si="48"/>
        <v>0</v>
      </c>
      <c r="DMU15" s="357">
        <f t="shared" si="48"/>
        <v>6.8907092742305254E+17</v>
      </c>
      <c r="DMV15" s="357">
        <f t="shared" si="48"/>
        <v>0</v>
      </c>
      <c r="DMW15" s="357">
        <f t="shared" si="48"/>
        <v>7.028523459715136E+17</v>
      </c>
      <c r="DMX15" s="357">
        <f t="shared" si="48"/>
        <v>0</v>
      </c>
      <c r="DMY15" s="357">
        <f t="shared" si="48"/>
        <v>7.1690939289094387E+17</v>
      </c>
      <c r="DMZ15" s="357">
        <f t="shared" si="48"/>
        <v>0</v>
      </c>
      <c r="DNA15" s="357">
        <f t="shared" si="48"/>
        <v>7.3124758074876275E+17</v>
      </c>
      <c r="DNB15" s="357">
        <f t="shared" si="48"/>
        <v>0</v>
      </c>
      <c r="DNC15" s="357">
        <f t="shared" si="48"/>
        <v>7.4587253236373798E+17</v>
      </c>
      <c r="DND15" s="357">
        <f t="shared" si="48"/>
        <v>0</v>
      </c>
      <c r="DNE15" s="357">
        <f t="shared" si="48"/>
        <v>7.6078998301101274E+17</v>
      </c>
      <c r="DNF15" s="357">
        <f t="shared" si="48"/>
        <v>0</v>
      </c>
      <c r="DNG15" s="357">
        <f t="shared" si="48"/>
        <v>7.7600578267123302E+17</v>
      </c>
      <c r="DNH15" s="357">
        <f t="shared" si="48"/>
        <v>0</v>
      </c>
      <c r="DNI15" s="357">
        <f t="shared" si="48"/>
        <v>7.9152589832465766E+17</v>
      </c>
      <c r="DNJ15" s="357">
        <f t="shared" si="48"/>
        <v>0</v>
      </c>
      <c r="DNK15" s="357">
        <f t="shared" si="48"/>
        <v>8.0735641629115085E+17</v>
      </c>
      <c r="DNL15" s="357">
        <f t="shared" ref="DNL15:DPW15" si="49">DNJ15*1.02</f>
        <v>0</v>
      </c>
      <c r="DNM15" s="357">
        <f t="shared" si="49"/>
        <v>8.2350354461697382E+17</v>
      </c>
      <c r="DNN15" s="357">
        <f t="shared" si="49"/>
        <v>0</v>
      </c>
      <c r="DNO15" s="357">
        <f t="shared" si="49"/>
        <v>8.3997361550931328E+17</v>
      </c>
      <c r="DNP15" s="357">
        <f t="shared" si="49"/>
        <v>0</v>
      </c>
      <c r="DNQ15" s="357">
        <f t="shared" si="49"/>
        <v>8.5677308781949952E+17</v>
      </c>
      <c r="DNR15" s="357">
        <f t="shared" si="49"/>
        <v>0</v>
      </c>
      <c r="DNS15" s="357">
        <f t="shared" si="49"/>
        <v>8.7390854957588954E+17</v>
      </c>
      <c r="DNT15" s="357">
        <f t="shared" si="49"/>
        <v>0</v>
      </c>
      <c r="DNU15" s="357">
        <f t="shared" si="49"/>
        <v>8.9138672056740736E+17</v>
      </c>
      <c r="DNV15" s="357">
        <f t="shared" si="49"/>
        <v>0</v>
      </c>
      <c r="DNW15" s="357">
        <f t="shared" si="49"/>
        <v>9.0921445497875558E+17</v>
      </c>
      <c r="DNX15" s="357">
        <f t="shared" si="49"/>
        <v>0</v>
      </c>
      <c r="DNY15" s="357">
        <f t="shared" si="49"/>
        <v>9.2739874407833075E+17</v>
      </c>
      <c r="DNZ15" s="357">
        <f t="shared" si="49"/>
        <v>0</v>
      </c>
      <c r="DOA15" s="357">
        <f t="shared" si="49"/>
        <v>9.4594671895989734E+17</v>
      </c>
      <c r="DOB15" s="357">
        <f t="shared" si="49"/>
        <v>0</v>
      </c>
      <c r="DOC15" s="357">
        <f t="shared" si="49"/>
        <v>9.648656533390953E+17</v>
      </c>
      <c r="DOD15" s="357">
        <f t="shared" si="49"/>
        <v>0</v>
      </c>
      <c r="DOE15" s="357">
        <f t="shared" si="49"/>
        <v>9.8416296640587725E+17</v>
      </c>
      <c r="DOF15" s="357">
        <f t="shared" si="49"/>
        <v>0</v>
      </c>
      <c r="DOG15" s="357">
        <f t="shared" si="49"/>
        <v>1.0038462257339948E+18</v>
      </c>
      <c r="DOH15" s="357">
        <f t="shared" si="49"/>
        <v>0</v>
      </c>
      <c r="DOI15" s="357">
        <f t="shared" si="49"/>
        <v>1.0239231502486747E+18</v>
      </c>
      <c r="DOJ15" s="357">
        <f t="shared" si="49"/>
        <v>0</v>
      </c>
      <c r="DOK15" s="357">
        <f t="shared" si="49"/>
        <v>1.0444016132536483E+18</v>
      </c>
      <c r="DOL15" s="357">
        <f t="shared" si="49"/>
        <v>0</v>
      </c>
      <c r="DOM15" s="357">
        <f t="shared" si="49"/>
        <v>1.0652896455187213E+18</v>
      </c>
      <c r="DON15" s="357">
        <f t="shared" si="49"/>
        <v>0</v>
      </c>
      <c r="DOO15" s="357">
        <f t="shared" si="49"/>
        <v>1.0865954384290957E+18</v>
      </c>
      <c r="DOP15" s="357">
        <f t="shared" si="49"/>
        <v>0</v>
      </c>
      <c r="DOQ15" s="357">
        <f t="shared" si="49"/>
        <v>1.1083273471976776E+18</v>
      </c>
      <c r="DOR15" s="357">
        <f t="shared" si="49"/>
        <v>0</v>
      </c>
      <c r="DOS15" s="357">
        <f t="shared" si="49"/>
        <v>1.1304938941416311E+18</v>
      </c>
      <c r="DOT15" s="357">
        <f t="shared" si="49"/>
        <v>0</v>
      </c>
      <c r="DOU15" s="357">
        <f t="shared" si="49"/>
        <v>1.1531037720244639E+18</v>
      </c>
      <c r="DOV15" s="357">
        <f t="shared" si="49"/>
        <v>0</v>
      </c>
      <c r="DOW15" s="357">
        <f t="shared" si="49"/>
        <v>1.1761658474649531E+18</v>
      </c>
      <c r="DOX15" s="357">
        <f t="shared" si="49"/>
        <v>0</v>
      </c>
      <c r="DOY15" s="357">
        <f t="shared" si="49"/>
        <v>1.1996891644142523E+18</v>
      </c>
      <c r="DOZ15" s="357">
        <f t="shared" si="49"/>
        <v>0</v>
      </c>
      <c r="DPA15" s="357">
        <f t="shared" si="49"/>
        <v>1.2236829477025375E+18</v>
      </c>
      <c r="DPB15" s="357">
        <f t="shared" si="49"/>
        <v>0</v>
      </c>
      <c r="DPC15" s="357">
        <f t="shared" si="49"/>
        <v>1.2481566066565883E+18</v>
      </c>
      <c r="DPD15" s="357">
        <f t="shared" si="49"/>
        <v>0</v>
      </c>
      <c r="DPE15" s="357">
        <f t="shared" si="49"/>
        <v>1.2731197387897201E+18</v>
      </c>
      <c r="DPF15" s="357">
        <f t="shared" si="49"/>
        <v>0</v>
      </c>
      <c r="DPG15" s="357">
        <f t="shared" si="49"/>
        <v>1.2985821335655145E+18</v>
      </c>
      <c r="DPH15" s="357">
        <f t="shared" si="49"/>
        <v>0</v>
      </c>
      <c r="DPI15" s="357">
        <f t="shared" si="49"/>
        <v>1.3245537762368248E+18</v>
      </c>
      <c r="DPJ15" s="357">
        <f t="shared" si="49"/>
        <v>0</v>
      </c>
      <c r="DPK15" s="357">
        <f t="shared" si="49"/>
        <v>1.3510448517615613E+18</v>
      </c>
      <c r="DPL15" s="357">
        <f t="shared" si="49"/>
        <v>0</v>
      </c>
      <c r="DPM15" s="357">
        <f t="shared" si="49"/>
        <v>1.3780657487967926E+18</v>
      </c>
      <c r="DPN15" s="357">
        <f t="shared" si="49"/>
        <v>0</v>
      </c>
      <c r="DPO15" s="357">
        <f t="shared" si="49"/>
        <v>1.4056270637727286E+18</v>
      </c>
      <c r="DPP15" s="357">
        <f t="shared" si="49"/>
        <v>0</v>
      </c>
      <c r="DPQ15" s="357">
        <f t="shared" si="49"/>
        <v>1.4337396050481833E+18</v>
      </c>
      <c r="DPR15" s="357">
        <f t="shared" si="49"/>
        <v>0</v>
      </c>
      <c r="DPS15" s="357">
        <f t="shared" si="49"/>
        <v>1.4624143971491469E+18</v>
      </c>
      <c r="DPT15" s="357">
        <f t="shared" si="49"/>
        <v>0</v>
      </c>
      <c r="DPU15" s="357">
        <f t="shared" si="49"/>
        <v>1.4916626850921298E+18</v>
      </c>
      <c r="DPV15" s="357">
        <f t="shared" si="49"/>
        <v>0</v>
      </c>
      <c r="DPW15" s="357">
        <f t="shared" si="49"/>
        <v>1.5214959387939725E+18</v>
      </c>
      <c r="DPX15" s="357">
        <f t="shared" ref="DPX15:DSI15" si="50">DPV15*1.02</f>
        <v>0</v>
      </c>
      <c r="DPY15" s="357">
        <f t="shared" si="50"/>
        <v>1.5519258575698519E+18</v>
      </c>
      <c r="DPZ15" s="357">
        <f t="shared" si="50"/>
        <v>0</v>
      </c>
      <c r="DQA15" s="357">
        <f t="shared" si="50"/>
        <v>1.582964374721249E+18</v>
      </c>
      <c r="DQB15" s="357">
        <f t="shared" si="50"/>
        <v>0</v>
      </c>
      <c r="DQC15" s="357">
        <f t="shared" si="50"/>
        <v>1.6146236622156741E+18</v>
      </c>
      <c r="DQD15" s="357">
        <f t="shared" si="50"/>
        <v>0</v>
      </c>
      <c r="DQE15" s="357">
        <f t="shared" si="50"/>
        <v>1.6469161354599877E+18</v>
      </c>
      <c r="DQF15" s="357">
        <f t="shared" si="50"/>
        <v>0</v>
      </c>
      <c r="DQG15" s="357">
        <f t="shared" si="50"/>
        <v>1.6798544581691876E+18</v>
      </c>
      <c r="DQH15" s="357">
        <f t="shared" si="50"/>
        <v>0</v>
      </c>
      <c r="DQI15" s="357">
        <f t="shared" si="50"/>
        <v>1.7134515473325714E+18</v>
      </c>
      <c r="DQJ15" s="357">
        <f t="shared" si="50"/>
        <v>0</v>
      </c>
      <c r="DQK15" s="357">
        <f t="shared" si="50"/>
        <v>1.7477205782792228E+18</v>
      </c>
      <c r="DQL15" s="357">
        <f t="shared" si="50"/>
        <v>0</v>
      </c>
      <c r="DQM15" s="357">
        <f t="shared" si="50"/>
        <v>1.7826749898448072E+18</v>
      </c>
      <c r="DQN15" s="357">
        <f t="shared" si="50"/>
        <v>0</v>
      </c>
      <c r="DQO15" s="357">
        <f t="shared" si="50"/>
        <v>1.8183284896417034E+18</v>
      </c>
      <c r="DQP15" s="357">
        <f t="shared" si="50"/>
        <v>0</v>
      </c>
      <c r="DQQ15" s="357">
        <f t="shared" si="50"/>
        <v>1.8546950594345375E+18</v>
      </c>
      <c r="DQR15" s="357">
        <f t="shared" si="50"/>
        <v>0</v>
      </c>
      <c r="DQS15" s="357">
        <f t="shared" si="50"/>
        <v>1.8917889606232282E+18</v>
      </c>
      <c r="DQT15" s="357">
        <f t="shared" si="50"/>
        <v>0</v>
      </c>
      <c r="DQU15" s="357">
        <f t="shared" si="50"/>
        <v>1.9296247398356928E+18</v>
      </c>
      <c r="DQV15" s="357">
        <f t="shared" si="50"/>
        <v>0</v>
      </c>
      <c r="DQW15" s="357">
        <f t="shared" si="50"/>
        <v>1.9682172346324068E+18</v>
      </c>
      <c r="DQX15" s="357">
        <f t="shared" si="50"/>
        <v>0</v>
      </c>
      <c r="DQY15" s="357">
        <f t="shared" si="50"/>
        <v>2.007581579325055E+18</v>
      </c>
      <c r="DQZ15" s="357">
        <f t="shared" si="50"/>
        <v>0</v>
      </c>
      <c r="DRA15" s="357">
        <f t="shared" si="50"/>
        <v>2.0477332109115561E+18</v>
      </c>
      <c r="DRB15" s="357">
        <f t="shared" si="50"/>
        <v>0</v>
      </c>
      <c r="DRC15" s="357">
        <f t="shared" si="50"/>
        <v>2.0886878751297871E+18</v>
      </c>
      <c r="DRD15" s="357">
        <f t="shared" si="50"/>
        <v>0</v>
      </c>
      <c r="DRE15" s="357">
        <f t="shared" si="50"/>
        <v>2.130461632632383E+18</v>
      </c>
      <c r="DRF15" s="357">
        <f t="shared" si="50"/>
        <v>0</v>
      </c>
      <c r="DRG15" s="357">
        <f t="shared" si="50"/>
        <v>2.1730708652850307E+18</v>
      </c>
      <c r="DRH15" s="357">
        <f t="shared" si="50"/>
        <v>0</v>
      </c>
      <c r="DRI15" s="357">
        <f t="shared" si="50"/>
        <v>2.2165322825907313E+18</v>
      </c>
      <c r="DRJ15" s="357">
        <f t="shared" si="50"/>
        <v>0</v>
      </c>
      <c r="DRK15" s="357">
        <f t="shared" si="50"/>
        <v>2.2608629282425459E+18</v>
      </c>
      <c r="DRL15" s="357">
        <f t="shared" si="50"/>
        <v>0</v>
      </c>
      <c r="DRM15" s="357">
        <f t="shared" si="50"/>
        <v>2.3060801868073969E+18</v>
      </c>
      <c r="DRN15" s="357">
        <f t="shared" si="50"/>
        <v>0</v>
      </c>
      <c r="DRO15" s="357">
        <f t="shared" si="50"/>
        <v>2.3522017905435448E+18</v>
      </c>
      <c r="DRP15" s="357">
        <f t="shared" si="50"/>
        <v>0</v>
      </c>
      <c r="DRQ15" s="357">
        <f t="shared" si="50"/>
        <v>2.3992458263544156E+18</v>
      </c>
      <c r="DRR15" s="357">
        <f t="shared" si="50"/>
        <v>0</v>
      </c>
      <c r="DRS15" s="357">
        <f t="shared" si="50"/>
        <v>2.4472307428815037E+18</v>
      </c>
      <c r="DRT15" s="357">
        <f t="shared" si="50"/>
        <v>0</v>
      </c>
      <c r="DRU15" s="357">
        <f t="shared" si="50"/>
        <v>2.496175357739134E+18</v>
      </c>
      <c r="DRV15" s="357">
        <f t="shared" si="50"/>
        <v>0</v>
      </c>
      <c r="DRW15" s="357">
        <f t="shared" si="50"/>
        <v>2.5460988648939167E+18</v>
      </c>
      <c r="DRX15" s="357">
        <f t="shared" si="50"/>
        <v>0</v>
      </c>
      <c r="DRY15" s="357">
        <f t="shared" si="50"/>
        <v>2.5970208421917952E+18</v>
      </c>
      <c r="DRZ15" s="357">
        <f t="shared" si="50"/>
        <v>0</v>
      </c>
      <c r="DSA15" s="357">
        <f t="shared" si="50"/>
        <v>2.6489612590356311E+18</v>
      </c>
      <c r="DSB15" s="357">
        <f t="shared" si="50"/>
        <v>0</v>
      </c>
      <c r="DSC15" s="357">
        <f t="shared" si="50"/>
        <v>2.7019404842163436E+18</v>
      </c>
      <c r="DSD15" s="357">
        <f t="shared" si="50"/>
        <v>0</v>
      </c>
      <c r="DSE15" s="357">
        <f t="shared" si="50"/>
        <v>2.7559792939006705E+18</v>
      </c>
      <c r="DSF15" s="357">
        <f t="shared" si="50"/>
        <v>0</v>
      </c>
      <c r="DSG15" s="357">
        <f t="shared" si="50"/>
        <v>2.8110988797786839E+18</v>
      </c>
      <c r="DSH15" s="357">
        <f t="shared" si="50"/>
        <v>0</v>
      </c>
      <c r="DSI15" s="357">
        <f t="shared" si="50"/>
        <v>2.8673208573742577E+18</v>
      </c>
      <c r="DSJ15" s="357">
        <f t="shared" ref="DSJ15:DUU15" si="51">DSH15*1.02</f>
        <v>0</v>
      </c>
      <c r="DSK15" s="357">
        <f t="shared" si="51"/>
        <v>2.9246672745217428E+18</v>
      </c>
      <c r="DSL15" s="357">
        <f t="shared" si="51"/>
        <v>0</v>
      </c>
      <c r="DSM15" s="357">
        <f t="shared" si="51"/>
        <v>2.9831606200121779E+18</v>
      </c>
      <c r="DSN15" s="357">
        <f t="shared" si="51"/>
        <v>0</v>
      </c>
      <c r="DSO15" s="357">
        <f t="shared" si="51"/>
        <v>3.0428238324124216E+18</v>
      </c>
      <c r="DSP15" s="357">
        <f t="shared" si="51"/>
        <v>0</v>
      </c>
      <c r="DSQ15" s="357">
        <f t="shared" si="51"/>
        <v>3.10368030906067E+18</v>
      </c>
      <c r="DSR15" s="357">
        <f t="shared" si="51"/>
        <v>0</v>
      </c>
      <c r="DSS15" s="357">
        <f t="shared" si="51"/>
        <v>3.1657539152418836E+18</v>
      </c>
      <c r="DST15" s="357">
        <f t="shared" si="51"/>
        <v>0</v>
      </c>
      <c r="DSU15" s="357">
        <f t="shared" si="51"/>
        <v>3.2290689935467213E+18</v>
      </c>
      <c r="DSV15" s="357">
        <f t="shared" si="51"/>
        <v>0</v>
      </c>
      <c r="DSW15" s="357">
        <f t="shared" si="51"/>
        <v>3.2936503734176558E+18</v>
      </c>
      <c r="DSX15" s="357">
        <f t="shared" si="51"/>
        <v>0</v>
      </c>
      <c r="DSY15" s="357">
        <f t="shared" si="51"/>
        <v>3.3595233808860088E+18</v>
      </c>
      <c r="DSZ15" s="357">
        <f t="shared" si="51"/>
        <v>0</v>
      </c>
      <c r="DTA15" s="357">
        <f t="shared" si="51"/>
        <v>3.4267138485037292E+18</v>
      </c>
      <c r="DTB15" s="357">
        <f t="shared" si="51"/>
        <v>0</v>
      </c>
      <c r="DTC15" s="357">
        <f t="shared" si="51"/>
        <v>3.4952481254738038E+18</v>
      </c>
      <c r="DTD15" s="357">
        <f t="shared" si="51"/>
        <v>0</v>
      </c>
      <c r="DTE15" s="357">
        <f t="shared" si="51"/>
        <v>3.5651530879832801E+18</v>
      </c>
      <c r="DTF15" s="357">
        <f t="shared" si="51"/>
        <v>0</v>
      </c>
      <c r="DTG15" s="357">
        <f t="shared" si="51"/>
        <v>3.6364561497429458E+18</v>
      </c>
      <c r="DTH15" s="357">
        <f t="shared" si="51"/>
        <v>0</v>
      </c>
      <c r="DTI15" s="357">
        <f t="shared" si="51"/>
        <v>3.7091852727378048E+18</v>
      </c>
      <c r="DTJ15" s="357">
        <f t="shared" si="51"/>
        <v>0</v>
      </c>
      <c r="DTK15" s="357">
        <f t="shared" si="51"/>
        <v>3.7833689781925612E+18</v>
      </c>
      <c r="DTL15" s="357">
        <f t="shared" si="51"/>
        <v>0</v>
      </c>
      <c r="DTM15" s="357">
        <f t="shared" si="51"/>
        <v>3.8590363577564124E+18</v>
      </c>
      <c r="DTN15" s="357">
        <f t="shared" si="51"/>
        <v>0</v>
      </c>
      <c r="DTO15" s="357">
        <f t="shared" si="51"/>
        <v>3.9362170849115407E+18</v>
      </c>
      <c r="DTP15" s="357">
        <f t="shared" si="51"/>
        <v>0</v>
      </c>
      <c r="DTQ15" s="357">
        <f t="shared" si="51"/>
        <v>4.0149414266097715E+18</v>
      </c>
      <c r="DTR15" s="357">
        <f t="shared" si="51"/>
        <v>0</v>
      </c>
      <c r="DTS15" s="357">
        <f t="shared" si="51"/>
        <v>4.0952402551419668E+18</v>
      </c>
      <c r="DTT15" s="357">
        <f t="shared" si="51"/>
        <v>0</v>
      </c>
      <c r="DTU15" s="357">
        <f t="shared" si="51"/>
        <v>4.1771450602448061E+18</v>
      </c>
      <c r="DTV15" s="357">
        <f t="shared" si="51"/>
        <v>0</v>
      </c>
      <c r="DTW15" s="357">
        <f t="shared" si="51"/>
        <v>4.2606879614497024E+18</v>
      </c>
      <c r="DTX15" s="357">
        <f t="shared" si="51"/>
        <v>0</v>
      </c>
      <c r="DTY15" s="357">
        <f t="shared" si="51"/>
        <v>4.3459017206786964E+18</v>
      </c>
      <c r="DTZ15" s="357">
        <f t="shared" si="51"/>
        <v>0</v>
      </c>
      <c r="DUA15" s="357">
        <f t="shared" si="51"/>
        <v>4.4328197550922706E+18</v>
      </c>
      <c r="DUB15" s="357">
        <f t="shared" si="51"/>
        <v>0</v>
      </c>
      <c r="DUC15" s="357">
        <f t="shared" si="51"/>
        <v>4.5214761501941161E+18</v>
      </c>
      <c r="DUD15" s="357">
        <f t="shared" si="51"/>
        <v>0</v>
      </c>
      <c r="DUE15" s="357">
        <f t="shared" si="51"/>
        <v>4.6119056731979981E+18</v>
      </c>
      <c r="DUF15" s="357">
        <f t="shared" si="51"/>
        <v>0</v>
      </c>
      <c r="DUG15" s="357">
        <f t="shared" si="51"/>
        <v>4.7041437866619576E+18</v>
      </c>
      <c r="DUH15" s="357">
        <f t="shared" si="51"/>
        <v>0</v>
      </c>
      <c r="DUI15" s="357">
        <f t="shared" si="51"/>
        <v>4.7982266623951964E+18</v>
      </c>
      <c r="DUJ15" s="357">
        <f t="shared" si="51"/>
        <v>0</v>
      </c>
      <c r="DUK15" s="357">
        <f t="shared" si="51"/>
        <v>4.8941911956431002E+18</v>
      </c>
      <c r="DUL15" s="357">
        <f t="shared" si="51"/>
        <v>0</v>
      </c>
      <c r="DUM15" s="357">
        <f t="shared" si="51"/>
        <v>4.9920750195559619E+18</v>
      </c>
      <c r="DUN15" s="357">
        <f t="shared" si="51"/>
        <v>0</v>
      </c>
      <c r="DUO15" s="357">
        <f t="shared" si="51"/>
        <v>5.0919165199470807E+18</v>
      </c>
      <c r="DUP15" s="357">
        <f t="shared" si="51"/>
        <v>0</v>
      </c>
      <c r="DUQ15" s="357">
        <f t="shared" si="51"/>
        <v>5.1937548503460229E+18</v>
      </c>
      <c r="DUR15" s="357">
        <f t="shared" si="51"/>
        <v>0</v>
      </c>
      <c r="DUS15" s="357">
        <f t="shared" si="51"/>
        <v>5.2976299473529436E+18</v>
      </c>
      <c r="DUT15" s="357">
        <f t="shared" si="51"/>
        <v>0</v>
      </c>
      <c r="DUU15" s="357">
        <f t="shared" si="51"/>
        <v>5.4035825463000023E+18</v>
      </c>
      <c r="DUV15" s="357">
        <f t="shared" ref="DUV15:DXG15" si="52">DUT15*1.02</f>
        <v>0</v>
      </c>
      <c r="DUW15" s="357">
        <f t="shared" si="52"/>
        <v>5.5116541972260024E+18</v>
      </c>
      <c r="DUX15" s="357">
        <f t="shared" si="52"/>
        <v>0</v>
      </c>
      <c r="DUY15" s="357">
        <f t="shared" si="52"/>
        <v>5.6218872811705221E+18</v>
      </c>
      <c r="DUZ15" s="357">
        <f t="shared" si="52"/>
        <v>0</v>
      </c>
      <c r="DVA15" s="357">
        <f t="shared" si="52"/>
        <v>5.7343250267939328E+18</v>
      </c>
      <c r="DVB15" s="357">
        <f t="shared" si="52"/>
        <v>0</v>
      </c>
      <c r="DVC15" s="357">
        <f t="shared" si="52"/>
        <v>5.8490115273298115E+18</v>
      </c>
      <c r="DVD15" s="357">
        <f t="shared" si="52"/>
        <v>0</v>
      </c>
      <c r="DVE15" s="357">
        <f t="shared" si="52"/>
        <v>5.9659917578764073E+18</v>
      </c>
      <c r="DVF15" s="357">
        <f t="shared" si="52"/>
        <v>0</v>
      </c>
      <c r="DVG15" s="357">
        <f t="shared" si="52"/>
        <v>6.0853115930339359E+18</v>
      </c>
      <c r="DVH15" s="357">
        <f t="shared" si="52"/>
        <v>0</v>
      </c>
      <c r="DVI15" s="357">
        <f t="shared" si="52"/>
        <v>6.2070178248946145E+18</v>
      </c>
      <c r="DVJ15" s="357">
        <f t="shared" si="52"/>
        <v>0</v>
      </c>
      <c r="DVK15" s="357">
        <f t="shared" si="52"/>
        <v>6.3311581813925069E+18</v>
      </c>
      <c r="DVL15" s="357">
        <f t="shared" si="52"/>
        <v>0</v>
      </c>
      <c r="DVM15" s="357">
        <f t="shared" si="52"/>
        <v>6.4577813450203576E+18</v>
      </c>
      <c r="DVN15" s="357">
        <f t="shared" si="52"/>
        <v>0</v>
      </c>
      <c r="DVO15" s="357">
        <f t="shared" si="52"/>
        <v>6.5869369719207649E+18</v>
      </c>
      <c r="DVP15" s="357">
        <f t="shared" si="52"/>
        <v>0</v>
      </c>
      <c r="DVQ15" s="357">
        <f t="shared" si="52"/>
        <v>6.7186757113591808E+18</v>
      </c>
      <c r="DVR15" s="357">
        <f t="shared" si="52"/>
        <v>0</v>
      </c>
      <c r="DVS15" s="357">
        <f t="shared" si="52"/>
        <v>6.8530492255863644E+18</v>
      </c>
      <c r="DVT15" s="357">
        <f t="shared" si="52"/>
        <v>0</v>
      </c>
      <c r="DVU15" s="357">
        <f t="shared" si="52"/>
        <v>6.990110210098092E+18</v>
      </c>
      <c r="DVV15" s="357">
        <f t="shared" si="52"/>
        <v>0</v>
      </c>
      <c r="DVW15" s="357">
        <f t="shared" si="52"/>
        <v>7.1299124143000535E+18</v>
      </c>
      <c r="DVX15" s="357">
        <f t="shared" si="52"/>
        <v>0</v>
      </c>
      <c r="DVY15" s="357">
        <f t="shared" si="52"/>
        <v>7.2725106625860547E+18</v>
      </c>
      <c r="DVZ15" s="357">
        <f t="shared" si="52"/>
        <v>0</v>
      </c>
      <c r="DWA15" s="357">
        <f t="shared" si="52"/>
        <v>7.4179608758377759E+18</v>
      </c>
      <c r="DWB15" s="357">
        <f t="shared" si="52"/>
        <v>0</v>
      </c>
      <c r="DWC15" s="357">
        <f t="shared" si="52"/>
        <v>7.5663200933545318E+18</v>
      </c>
      <c r="DWD15" s="357">
        <f t="shared" si="52"/>
        <v>0</v>
      </c>
      <c r="DWE15" s="357">
        <f t="shared" si="52"/>
        <v>7.7176464952216228E+18</v>
      </c>
      <c r="DWF15" s="357">
        <f t="shared" si="52"/>
        <v>0</v>
      </c>
      <c r="DWG15" s="357">
        <f t="shared" si="52"/>
        <v>7.8719994251260549E+18</v>
      </c>
      <c r="DWH15" s="357">
        <f t="shared" si="52"/>
        <v>0</v>
      </c>
      <c r="DWI15" s="357">
        <f t="shared" si="52"/>
        <v>8.0294394136285757E+18</v>
      </c>
      <c r="DWJ15" s="357">
        <f t="shared" si="52"/>
        <v>0</v>
      </c>
      <c r="DWK15" s="357">
        <f t="shared" si="52"/>
        <v>8.1900282019011471E+18</v>
      </c>
      <c r="DWL15" s="357">
        <f t="shared" si="52"/>
        <v>0</v>
      </c>
      <c r="DWM15" s="357">
        <f t="shared" si="52"/>
        <v>8.3538287659391703E+18</v>
      </c>
      <c r="DWN15" s="357">
        <f t="shared" si="52"/>
        <v>0</v>
      </c>
      <c r="DWO15" s="357">
        <f t="shared" si="52"/>
        <v>8.5209053412579543E+18</v>
      </c>
      <c r="DWP15" s="357">
        <f t="shared" si="52"/>
        <v>0</v>
      </c>
      <c r="DWQ15" s="357">
        <f t="shared" si="52"/>
        <v>8.691323448083114E+18</v>
      </c>
      <c r="DWR15" s="357">
        <f t="shared" si="52"/>
        <v>0</v>
      </c>
      <c r="DWS15" s="357">
        <f t="shared" si="52"/>
        <v>8.8651499170447759E+18</v>
      </c>
      <c r="DWT15" s="357">
        <f t="shared" si="52"/>
        <v>0</v>
      </c>
      <c r="DWU15" s="357">
        <f t="shared" si="52"/>
        <v>9.0424529153856717E+18</v>
      </c>
      <c r="DWV15" s="357">
        <f t="shared" si="52"/>
        <v>0</v>
      </c>
      <c r="DWW15" s="357">
        <f t="shared" si="52"/>
        <v>9.2233019736933857E+18</v>
      </c>
      <c r="DWX15" s="357">
        <f t="shared" si="52"/>
        <v>0</v>
      </c>
      <c r="DWY15" s="357">
        <f t="shared" si="52"/>
        <v>9.4077680131672535E+18</v>
      </c>
      <c r="DWZ15" s="357">
        <f t="shared" si="52"/>
        <v>0</v>
      </c>
      <c r="DXA15" s="357">
        <f t="shared" si="52"/>
        <v>9.5959233734305997E+18</v>
      </c>
      <c r="DXB15" s="357">
        <f t="shared" si="52"/>
        <v>0</v>
      </c>
      <c r="DXC15" s="357">
        <f t="shared" si="52"/>
        <v>9.7878418408992113E+18</v>
      </c>
      <c r="DXD15" s="357">
        <f t="shared" si="52"/>
        <v>0</v>
      </c>
      <c r="DXE15" s="357">
        <f t="shared" si="52"/>
        <v>9.9835986777171948E+18</v>
      </c>
      <c r="DXF15" s="357">
        <f t="shared" si="52"/>
        <v>0</v>
      </c>
      <c r="DXG15" s="357">
        <f t="shared" si="52"/>
        <v>1.0183270651271539E+19</v>
      </c>
      <c r="DXH15" s="357">
        <f t="shared" ref="DXH15:DZS15" si="53">DXF15*1.02</f>
        <v>0</v>
      </c>
      <c r="DXI15" s="357">
        <f t="shared" si="53"/>
        <v>1.038693606429697E+19</v>
      </c>
      <c r="DXJ15" s="357">
        <f t="shared" si="53"/>
        <v>0</v>
      </c>
      <c r="DXK15" s="357">
        <f t="shared" si="53"/>
        <v>1.0594674785582909E+19</v>
      </c>
      <c r="DXL15" s="357">
        <f t="shared" si="53"/>
        <v>0</v>
      </c>
      <c r="DXM15" s="357">
        <f t="shared" si="53"/>
        <v>1.0806568281294567E+19</v>
      </c>
      <c r="DXN15" s="357">
        <f t="shared" si="53"/>
        <v>0</v>
      </c>
      <c r="DXO15" s="357">
        <f t="shared" si="53"/>
        <v>1.1022699646920458E+19</v>
      </c>
      <c r="DXP15" s="357">
        <f t="shared" si="53"/>
        <v>0</v>
      </c>
      <c r="DXQ15" s="357">
        <f t="shared" si="53"/>
        <v>1.1243153639858868E+19</v>
      </c>
      <c r="DXR15" s="357">
        <f t="shared" si="53"/>
        <v>0</v>
      </c>
      <c r="DXS15" s="357">
        <f t="shared" si="53"/>
        <v>1.1468016712656046E+19</v>
      </c>
      <c r="DXT15" s="357">
        <f t="shared" si="53"/>
        <v>0</v>
      </c>
      <c r="DXU15" s="357">
        <f t="shared" si="53"/>
        <v>1.1697377046909168E+19</v>
      </c>
      <c r="DXV15" s="357">
        <f t="shared" si="53"/>
        <v>0</v>
      </c>
      <c r="DXW15" s="357">
        <f t="shared" si="53"/>
        <v>1.193132458784735E+19</v>
      </c>
      <c r="DXX15" s="357">
        <f t="shared" si="53"/>
        <v>0</v>
      </c>
      <c r="DXY15" s="357">
        <f t="shared" si="53"/>
        <v>1.2169951079604298E+19</v>
      </c>
      <c r="DXZ15" s="357">
        <f t="shared" si="53"/>
        <v>0</v>
      </c>
      <c r="DYA15" s="357">
        <f t="shared" si="53"/>
        <v>1.2413350101196384E+19</v>
      </c>
      <c r="DYB15" s="357">
        <f t="shared" si="53"/>
        <v>0</v>
      </c>
      <c r="DYC15" s="357">
        <f t="shared" si="53"/>
        <v>1.2661617103220312E+19</v>
      </c>
      <c r="DYD15" s="357">
        <f t="shared" si="53"/>
        <v>0</v>
      </c>
      <c r="DYE15" s="357">
        <f t="shared" si="53"/>
        <v>1.2914849445284719E+19</v>
      </c>
      <c r="DYF15" s="357">
        <f t="shared" si="53"/>
        <v>0</v>
      </c>
      <c r="DYG15" s="357">
        <f t="shared" si="53"/>
        <v>1.3173146434190414E+19</v>
      </c>
      <c r="DYH15" s="357">
        <f t="shared" si="53"/>
        <v>0</v>
      </c>
      <c r="DYI15" s="357">
        <f t="shared" si="53"/>
        <v>1.3436609362874223E+19</v>
      </c>
      <c r="DYJ15" s="357">
        <f t="shared" si="53"/>
        <v>0</v>
      </c>
      <c r="DYK15" s="357">
        <f t="shared" si="53"/>
        <v>1.3705341550131708E+19</v>
      </c>
      <c r="DYL15" s="357">
        <f t="shared" si="53"/>
        <v>0</v>
      </c>
      <c r="DYM15" s="357">
        <f t="shared" si="53"/>
        <v>1.3979448381134342E+19</v>
      </c>
      <c r="DYN15" s="357">
        <f t="shared" si="53"/>
        <v>0</v>
      </c>
      <c r="DYO15" s="357">
        <f t="shared" si="53"/>
        <v>1.4259037348757029E+19</v>
      </c>
      <c r="DYP15" s="357">
        <f t="shared" si="53"/>
        <v>0</v>
      </c>
      <c r="DYQ15" s="357">
        <f t="shared" si="53"/>
        <v>1.4544218095732169E+19</v>
      </c>
      <c r="DYR15" s="357">
        <f t="shared" si="53"/>
        <v>0</v>
      </c>
      <c r="DYS15" s="357">
        <f t="shared" si="53"/>
        <v>1.4835102457646813E+19</v>
      </c>
      <c r="DYT15" s="357">
        <f t="shared" si="53"/>
        <v>0</v>
      </c>
      <c r="DYU15" s="357">
        <f t="shared" si="53"/>
        <v>1.5131804506799749E+19</v>
      </c>
      <c r="DYV15" s="357">
        <f t="shared" si="53"/>
        <v>0</v>
      </c>
      <c r="DYW15" s="357">
        <f t="shared" si="53"/>
        <v>1.5434440596935743E+19</v>
      </c>
      <c r="DYX15" s="357">
        <f t="shared" si="53"/>
        <v>0</v>
      </c>
      <c r="DYY15" s="357">
        <f t="shared" si="53"/>
        <v>1.5743129408874459E+19</v>
      </c>
      <c r="DYZ15" s="357">
        <f t="shared" si="53"/>
        <v>0</v>
      </c>
      <c r="DZA15" s="357">
        <f t="shared" si="53"/>
        <v>1.6057991997051949E+19</v>
      </c>
      <c r="DZB15" s="357">
        <f t="shared" si="53"/>
        <v>0</v>
      </c>
      <c r="DZC15" s="357">
        <f t="shared" si="53"/>
        <v>1.6379151836992989E+19</v>
      </c>
      <c r="DZD15" s="357">
        <f t="shared" si="53"/>
        <v>0</v>
      </c>
      <c r="DZE15" s="357">
        <f t="shared" si="53"/>
        <v>1.670673487373285E+19</v>
      </c>
      <c r="DZF15" s="357">
        <f t="shared" si="53"/>
        <v>0</v>
      </c>
      <c r="DZG15" s="357">
        <f t="shared" si="53"/>
        <v>1.7040869571207508E+19</v>
      </c>
      <c r="DZH15" s="357">
        <f t="shared" si="53"/>
        <v>0</v>
      </c>
      <c r="DZI15" s="357">
        <f t="shared" si="53"/>
        <v>1.7381686962631657E+19</v>
      </c>
      <c r="DZJ15" s="357">
        <f t="shared" si="53"/>
        <v>0</v>
      </c>
      <c r="DZK15" s="357">
        <f t="shared" si="53"/>
        <v>1.7729320701884291E+19</v>
      </c>
      <c r="DZL15" s="357">
        <f t="shared" si="53"/>
        <v>0</v>
      </c>
      <c r="DZM15" s="357">
        <f t="shared" si="53"/>
        <v>1.8083907115921977E+19</v>
      </c>
      <c r="DZN15" s="357">
        <f t="shared" si="53"/>
        <v>0</v>
      </c>
      <c r="DZO15" s="357">
        <f t="shared" si="53"/>
        <v>1.8445585258240418E+19</v>
      </c>
      <c r="DZP15" s="357">
        <f t="shared" si="53"/>
        <v>0</v>
      </c>
      <c r="DZQ15" s="357">
        <f t="shared" si="53"/>
        <v>1.8814496963405226E+19</v>
      </c>
      <c r="DZR15" s="357">
        <f t="shared" si="53"/>
        <v>0</v>
      </c>
      <c r="DZS15" s="357">
        <f t="shared" si="53"/>
        <v>1.919078690267333E+19</v>
      </c>
      <c r="DZT15" s="357">
        <f t="shared" ref="DZT15:ECE15" si="54">DZR15*1.02</f>
        <v>0</v>
      </c>
      <c r="DZU15" s="357">
        <f t="shared" si="54"/>
        <v>1.9574602640726798E+19</v>
      </c>
      <c r="DZV15" s="357">
        <f t="shared" si="54"/>
        <v>0</v>
      </c>
      <c r="DZW15" s="357">
        <f t="shared" si="54"/>
        <v>1.9966094693541335E+19</v>
      </c>
      <c r="DZX15" s="357">
        <f t="shared" si="54"/>
        <v>0</v>
      </c>
      <c r="DZY15" s="357">
        <f t="shared" si="54"/>
        <v>2.0365416587412161E+19</v>
      </c>
      <c r="DZZ15" s="357">
        <f t="shared" si="54"/>
        <v>0</v>
      </c>
      <c r="EAA15" s="357">
        <f t="shared" si="54"/>
        <v>2.0772724919160406E+19</v>
      </c>
      <c r="EAB15" s="357">
        <f t="shared" si="54"/>
        <v>0</v>
      </c>
      <c r="EAC15" s="357">
        <f t="shared" si="54"/>
        <v>2.1188179417543614E+19</v>
      </c>
      <c r="EAD15" s="357">
        <f t="shared" si="54"/>
        <v>0</v>
      </c>
      <c r="EAE15" s="357">
        <f t="shared" si="54"/>
        <v>2.1611943005894488E+19</v>
      </c>
      <c r="EAF15" s="357">
        <f t="shared" si="54"/>
        <v>0</v>
      </c>
      <c r="EAG15" s="357">
        <f t="shared" si="54"/>
        <v>2.2044181866012377E+19</v>
      </c>
      <c r="EAH15" s="357">
        <f t="shared" si="54"/>
        <v>0</v>
      </c>
      <c r="EAI15" s="357">
        <f t="shared" si="54"/>
        <v>2.2485065503332626E+19</v>
      </c>
      <c r="EAJ15" s="357">
        <f t="shared" si="54"/>
        <v>0</v>
      </c>
      <c r="EAK15" s="357">
        <f t="shared" si="54"/>
        <v>2.2934766813399278E+19</v>
      </c>
      <c r="EAL15" s="357">
        <f t="shared" si="54"/>
        <v>0</v>
      </c>
      <c r="EAM15" s="357">
        <f t="shared" si="54"/>
        <v>2.3393462149667262E+19</v>
      </c>
      <c r="EAN15" s="357">
        <f t="shared" si="54"/>
        <v>0</v>
      </c>
      <c r="EAO15" s="357">
        <f t="shared" si="54"/>
        <v>2.3861331392660607E+19</v>
      </c>
      <c r="EAP15" s="357">
        <f t="shared" si="54"/>
        <v>0</v>
      </c>
      <c r="EAQ15" s="357">
        <f t="shared" si="54"/>
        <v>2.4338558020513821E+19</v>
      </c>
      <c r="EAR15" s="357">
        <f t="shared" si="54"/>
        <v>0</v>
      </c>
      <c r="EAS15" s="357">
        <f t="shared" si="54"/>
        <v>2.4825329180924097E+19</v>
      </c>
      <c r="EAT15" s="357">
        <f t="shared" si="54"/>
        <v>0</v>
      </c>
      <c r="EAU15" s="357">
        <f t="shared" si="54"/>
        <v>2.5321835764542579E+19</v>
      </c>
      <c r="EAV15" s="357">
        <f t="shared" si="54"/>
        <v>0</v>
      </c>
      <c r="EAW15" s="357">
        <f t="shared" si="54"/>
        <v>2.5828272479833432E+19</v>
      </c>
      <c r="EAX15" s="357">
        <f t="shared" si="54"/>
        <v>0</v>
      </c>
      <c r="EAY15" s="357">
        <f t="shared" si="54"/>
        <v>2.6344837929430102E+19</v>
      </c>
      <c r="EAZ15" s="357">
        <f t="shared" si="54"/>
        <v>0</v>
      </c>
      <c r="EBA15" s="357">
        <f t="shared" si="54"/>
        <v>2.6871734688018706E+19</v>
      </c>
      <c r="EBB15" s="357">
        <f t="shared" si="54"/>
        <v>0</v>
      </c>
      <c r="EBC15" s="357">
        <f t="shared" si="54"/>
        <v>2.7409169381779079E+19</v>
      </c>
      <c r="EBD15" s="357">
        <f t="shared" si="54"/>
        <v>0</v>
      </c>
      <c r="EBE15" s="357">
        <f t="shared" si="54"/>
        <v>2.795735276941466E+19</v>
      </c>
      <c r="EBF15" s="357">
        <f t="shared" si="54"/>
        <v>0</v>
      </c>
      <c r="EBG15" s="357">
        <f t="shared" si="54"/>
        <v>2.8516499824802955E+19</v>
      </c>
      <c r="EBH15" s="357">
        <f t="shared" si="54"/>
        <v>0</v>
      </c>
      <c r="EBI15" s="357">
        <f t="shared" si="54"/>
        <v>2.9086829821299016E+19</v>
      </c>
      <c r="EBJ15" s="357">
        <f t="shared" si="54"/>
        <v>0</v>
      </c>
      <c r="EBK15" s="357">
        <f t="shared" si="54"/>
        <v>2.9668566417724998E+19</v>
      </c>
      <c r="EBL15" s="357">
        <f t="shared" si="54"/>
        <v>0</v>
      </c>
      <c r="EBM15" s="357">
        <f t="shared" si="54"/>
        <v>3.0261937746079498E+19</v>
      </c>
      <c r="EBN15" s="357">
        <f t="shared" si="54"/>
        <v>0</v>
      </c>
      <c r="EBO15" s="357">
        <f t="shared" si="54"/>
        <v>3.0867176501001089E+19</v>
      </c>
      <c r="EBP15" s="357">
        <f t="shared" si="54"/>
        <v>0</v>
      </c>
      <c r="EBQ15" s="357">
        <f t="shared" si="54"/>
        <v>3.1484520031021113E+19</v>
      </c>
      <c r="EBR15" s="357">
        <f t="shared" si="54"/>
        <v>0</v>
      </c>
      <c r="EBS15" s="357">
        <f t="shared" si="54"/>
        <v>3.2114210431641534E+19</v>
      </c>
      <c r="EBT15" s="357">
        <f t="shared" si="54"/>
        <v>0</v>
      </c>
      <c r="EBU15" s="357">
        <f t="shared" si="54"/>
        <v>3.2756494640274366E+19</v>
      </c>
      <c r="EBV15" s="357">
        <f t="shared" si="54"/>
        <v>0</v>
      </c>
      <c r="EBW15" s="357">
        <f t="shared" si="54"/>
        <v>3.3411624533079855E+19</v>
      </c>
      <c r="EBX15" s="357">
        <f t="shared" si="54"/>
        <v>0</v>
      </c>
      <c r="EBY15" s="357">
        <f t="shared" si="54"/>
        <v>3.4079857023741452E+19</v>
      </c>
      <c r="EBZ15" s="357">
        <f t="shared" si="54"/>
        <v>0</v>
      </c>
      <c r="ECA15" s="357">
        <f t="shared" si="54"/>
        <v>3.4761454164216283E+19</v>
      </c>
      <c r="ECB15" s="357">
        <f t="shared" si="54"/>
        <v>0</v>
      </c>
      <c r="ECC15" s="357">
        <f t="shared" si="54"/>
        <v>3.5456683247500607E+19</v>
      </c>
      <c r="ECD15" s="357">
        <f t="shared" si="54"/>
        <v>0</v>
      </c>
      <c r="ECE15" s="357">
        <f t="shared" si="54"/>
        <v>3.6165816912450621E+19</v>
      </c>
      <c r="ECF15" s="357">
        <f t="shared" ref="ECF15:EEQ15" si="55">ECD15*1.02</f>
        <v>0</v>
      </c>
      <c r="ECG15" s="357">
        <f t="shared" si="55"/>
        <v>3.6889133250699633E+19</v>
      </c>
      <c r="ECH15" s="357">
        <f t="shared" si="55"/>
        <v>0</v>
      </c>
      <c r="ECI15" s="357">
        <f t="shared" si="55"/>
        <v>3.7626915915713626E+19</v>
      </c>
      <c r="ECJ15" s="357">
        <f t="shared" si="55"/>
        <v>0</v>
      </c>
      <c r="ECK15" s="357">
        <f t="shared" si="55"/>
        <v>3.8379454234027901E+19</v>
      </c>
      <c r="ECL15" s="357">
        <f t="shared" si="55"/>
        <v>0</v>
      </c>
      <c r="ECM15" s="357">
        <f t="shared" si="55"/>
        <v>3.9147043318708462E+19</v>
      </c>
      <c r="ECN15" s="357">
        <f t="shared" si="55"/>
        <v>0</v>
      </c>
      <c r="ECO15" s="357">
        <f t="shared" si="55"/>
        <v>3.9929984185082634E+19</v>
      </c>
      <c r="ECP15" s="357">
        <f t="shared" si="55"/>
        <v>0</v>
      </c>
      <c r="ECQ15" s="357">
        <f t="shared" si="55"/>
        <v>4.0728583868784288E+19</v>
      </c>
      <c r="ECR15" s="357">
        <f t="shared" si="55"/>
        <v>0</v>
      </c>
      <c r="ECS15" s="357">
        <f t="shared" si="55"/>
        <v>4.1543155546159972E+19</v>
      </c>
      <c r="ECT15" s="357">
        <f t="shared" si="55"/>
        <v>0</v>
      </c>
      <c r="ECU15" s="357">
        <f t="shared" si="55"/>
        <v>4.2374018657083171E+19</v>
      </c>
      <c r="ECV15" s="357">
        <f t="shared" si="55"/>
        <v>0</v>
      </c>
      <c r="ECW15" s="357">
        <f t="shared" si="55"/>
        <v>4.3221499030224839E+19</v>
      </c>
      <c r="ECX15" s="357">
        <f t="shared" si="55"/>
        <v>0</v>
      </c>
      <c r="ECY15" s="357">
        <f t="shared" si="55"/>
        <v>4.4085929010829337E+19</v>
      </c>
      <c r="ECZ15" s="357">
        <f t="shared" si="55"/>
        <v>0</v>
      </c>
      <c r="EDA15" s="357">
        <f t="shared" si="55"/>
        <v>4.4967647591045923E+19</v>
      </c>
      <c r="EDB15" s="357">
        <f t="shared" si="55"/>
        <v>0</v>
      </c>
      <c r="EDC15" s="357">
        <f t="shared" si="55"/>
        <v>4.5867000542866842E+19</v>
      </c>
      <c r="EDD15" s="357">
        <f t="shared" si="55"/>
        <v>0</v>
      </c>
      <c r="EDE15" s="357">
        <f t="shared" si="55"/>
        <v>4.6784340553724183E+19</v>
      </c>
      <c r="EDF15" s="357">
        <f t="shared" si="55"/>
        <v>0</v>
      </c>
      <c r="EDG15" s="357">
        <f t="shared" si="55"/>
        <v>4.7720027364798669E+19</v>
      </c>
      <c r="EDH15" s="357">
        <f t="shared" si="55"/>
        <v>0</v>
      </c>
      <c r="EDI15" s="357">
        <f t="shared" si="55"/>
        <v>4.8674427912094646E+19</v>
      </c>
      <c r="EDJ15" s="357">
        <f t="shared" si="55"/>
        <v>0</v>
      </c>
      <c r="EDK15" s="357">
        <f t="shared" si="55"/>
        <v>4.9647916470336537E+19</v>
      </c>
      <c r="EDL15" s="357">
        <f t="shared" si="55"/>
        <v>0</v>
      </c>
      <c r="EDM15" s="357">
        <f t="shared" si="55"/>
        <v>5.0640874799743271E+19</v>
      </c>
      <c r="EDN15" s="357">
        <f t="shared" si="55"/>
        <v>0</v>
      </c>
      <c r="EDO15" s="357">
        <f t="shared" si="55"/>
        <v>5.1653692295738139E+19</v>
      </c>
      <c r="EDP15" s="357">
        <f t="shared" si="55"/>
        <v>0</v>
      </c>
      <c r="EDQ15" s="357">
        <f t="shared" si="55"/>
        <v>5.2686766141652902E+19</v>
      </c>
      <c r="EDR15" s="357">
        <f t="shared" si="55"/>
        <v>0</v>
      </c>
      <c r="EDS15" s="357">
        <f t="shared" si="55"/>
        <v>5.3740501464485962E+19</v>
      </c>
      <c r="EDT15" s="357">
        <f t="shared" si="55"/>
        <v>0</v>
      </c>
      <c r="EDU15" s="357">
        <f t="shared" si="55"/>
        <v>5.4815311493775679E+19</v>
      </c>
      <c r="EDV15" s="357">
        <f t="shared" si="55"/>
        <v>0</v>
      </c>
      <c r="EDW15" s="357">
        <f t="shared" si="55"/>
        <v>5.5911617723651195E+19</v>
      </c>
      <c r="EDX15" s="357">
        <f t="shared" si="55"/>
        <v>0</v>
      </c>
      <c r="EDY15" s="357">
        <f t="shared" si="55"/>
        <v>5.702985007812422E+19</v>
      </c>
      <c r="EDZ15" s="357">
        <f t="shared" si="55"/>
        <v>0</v>
      </c>
      <c r="EEA15" s="357">
        <f t="shared" si="55"/>
        <v>5.8170447079686709E+19</v>
      </c>
      <c r="EEB15" s="357">
        <f t="shared" si="55"/>
        <v>0</v>
      </c>
      <c r="EEC15" s="357">
        <f t="shared" si="55"/>
        <v>5.9333856021280449E+19</v>
      </c>
      <c r="EED15" s="357">
        <f t="shared" si="55"/>
        <v>0</v>
      </c>
      <c r="EEE15" s="357">
        <f t="shared" si="55"/>
        <v>6.0520533141706056E+19</v>
      </c>
      <c r="EEF15" s="357">
        <f t="shared" si="55"/>
        <v>0</v>
      </c>
      <c r="EEG15" s="357">
        <f t="shared" si="55"/>
        <v>6.1730943804540174E+19</v>
      </c>
      <c r="EEH15" s="357">
        <f t="shared" si="55"/>
        <v>0</v>
      </c>
      <c r="EEI15" s="357">
        <f t="shared" si="55"/>
        <v>6.2965562680630977E+19</v>
      </c>
      <c r="EEJ15" s="357">
        <f t="shared" si="55"/>
        <v>0</v>
      </c>
      <c r="EEK15" s="357">
        <f t="shared" si="55"/>
        <v>6.4224873934243594E+19</v>
      </c>
      <c r="EEL15" s="357">
        <f t="shared" si="55"/>
        <v>0</v>
      </c>
      <c r="EEM15" s="357">
        <f t="shared" si="55"/>
        <v>6.5509371412928471E+19</v>
      </c>
      <c r="EEN15" s="357">
        <f t="shared" si="55"/>
        <v>0</v>
      </c>
      <c r="EEO15" s="357">
        <f t="shared" si="55"/>
        <v>6.6819558841187041E+19</v>
      </c>
      <c r="EEP15" s="357">
        <f t="shared" si="55"/>
        <v>0</v>
      </c>
      <c r="EEQ15" s="357">
        <f t="shared" si="55"/>
        <v>6.8155950018010784E+19</v>
      </c>
      <c r="EER15" s="357">
        <f t="shared" ref="EER15:EHC15" si="56">EEP15*1.02</f>
        <v>0</v>
      </c>
      <c r="EES15" s="357">
        <f t="shared" si="56"/>
        <v>6.9519069018370998E+19</v>
      </c>
      <c r="EET15" s="357">
        <f t="shared" si="56"/>
        <v>0</v>
      </c>
      <c r="EEU15" s="357">
        <f t="shared" si="56"/>
        <v>7.0909450398738416E+19</v>
      </c>
      <c r="EEV15" s="357">
        <f t="shared" si="56"/>
        <v>0</v>
      </c>
      <c r="EEW15" s="357">
        <f t="shared" si="56"/>
        <v>7.2327639406713184E+19</v>
      </c>
      <c r="EEX15" s="357">
        <f t="shared" si="56"/>
        <v>0</v>
      </c>
      <c r="EEY15" s="357">
        <f t="shared" si="56"/>
        <v>7.3774192194847449E+19</v>
      </c>
      <c r="EEZ15" s="357">
        <f t="shared" si="56"/>
        <v>0</v>
      </c>
      <c r="EFA15" s="357">
        <f t="shared" si="56"/>
        <v>7.5249676038744392E+19</v>
      </c>
      <c r="EFB15" s="357">
        <f t="shared" si="56"/>
        <v>0</v>
      </c>
      <c r="EFC15" s="357">
        <f t="shared" si="56"/>
        <v>7.6754669559519281E+19</v>
      </c>
      <c r="EFD15" s="357">
        <f t="shared" si="56"/>
        <v>0</v>
      </c>
      <c r="EFE15" s="357">
        <f t="shared" si="56"/>
        <v>7.8289762950709674E+19</v>
      </c>
      <c r="EFF15" s="357">
        <f t="shared" si="56"/>
        <v>0</v>
      </c>
      <c r="EFG15" s="357">
        <f t="shared" si="56"/>
        <v>7.9855558209723875E+19</v>
      </c>
      <c r="EFH15" s="357">
        <f t="shared" si="56"/>
        <v>0</v>
      </c>
      <c r="EFI15" s="357">
        <f t="shared" si="56"/>
        <v>8.1452669373918347E+19</v>
      </c>
      <c r="EFJ15" s="357">
        <f t="shared" si="56"/>
        <v>0</v>
      </c>
      <c r="EFK15" s="357">
        <f t="shared" si="56"/>
        <v>8.3081722761396716E+19</v>
      </c>
      <c r="EFL15" s="357">
        <f t="shared" si="56"/>
        <v>0</v>
      </c>
      <c r="EFM15" s="357">
        <f t="shared" si="56"/>
        <v>8.4743357216624656E+19</v>
      </c>
      <c r="EFN15" s="357">
        <f t="shared" si="56"/>
        <v>0</v>
      </c>
      <c r="EFO15" s="357">
        <f t="shared" si="56"/>
        <v>8.6438224360957149E+19</v>
      </c>
      <c r="EFP15" s="357">
        <f t="shared" si="56"/>
        <v>0</v>
      </c>
      <c r="EFQ15" s="357">
        <f t="shared" si="56"/>
        <v>8.81669888481763E+19</v>
      </c>
      <c r="EFR15" s="357">
        <f t="shared" si="56"/>
        <v>0</v>
      </c>
      <c r="EFS15" s="357">
        <f t="shared" si="56"/>
        <v>8.9930328625139827E+19</v>
      </c>
      <c r="EFT15" s="357">
        <f t="shared" si="56"/>
        <v>0</v>
      </c>
      <c r="EFU15" s="357">
        <f t="shared" si="56"/>
        <v>9.1728935197642621E+19</v>
      </c>
      <c r="EFV15" s="357">
        <f t="shared" si="56"/>
        <v>0</v>
      </c>
      <c r="EFW15" s="357">
        <f t="shared" si="56"/>
        <v>9.3563513901595476E+19</v>
      </c>
      <c r="EFX15" s="357">
        <f t="shared" si="56"/>
        <v>0</v>
      </c>
      <c r="EFY15" s="357">
        <f t="shared" si="56"/>
        <v>9.5434784179627393E+19</v>
      </c>
      <c r="EFZ15" s="357">
        <f t="shared" si="56"/>
        <v>0</v>
      </c>
      <c r="EGA15" s="357">
        <f t="shared" si="56"/>
        <v>9.7343479863219945E+19</v>
      </c>
      <c r="EGB15" s="357">
        <f t="shared" si="56"/>
        <v>0</v>
      </c>
      <c r="EGC15" s="357">
        <f t="shared" si="56"/>
        <v>9.9290349460484342E+19</v>
      </c>
      <c r="EGD15" s="357">
        <f t="shared" si="56"/>
        <v>0</v>
      </c>
      <c r="EGE15" s="357">
        <f t="shared" si="56"/>
        <v>1.0127615644969402E+20</v>
      </c>
      <c r="EGF15" s="357">
        <f t="shared" si="56"/>
        <v>0</v>
      </c>
      <c r="EGG15" s="357">
        <f t="shared" si="56"/>
        <v>1.0330167957868791E+20</v>
      </c>
      <c r="EGH15" s="357">
        <f t="shared" si="56"/>
        <v>0</v>
      </c>
      <c r="EGI15" s="357">
        <f t="shared" si="56"/>
        <v>1.0536771317026167E+20</v>
      </c>
      <c r="EGJ15" s="357">
        <f t="shared" si="56"/>
        <v>0</v>
      </c>
      <c r="EGK15" s="357">
        <f t="shared" si="56"/>
        <v>1.074750674336669E+20</v>
      </c>
      <c r="EGL15" s="357">
        <f t="shared" si="56"/>
        <v>0</v>
      </c>
      <c r="EGM15" s="357">
        <f t="shared" si="56"/>
        <v>1.0962456878234024E+20</v>
      </c>
      <c r="EGN15" s="357">
        <f t="shared" si="56"/>
        <v>0</v>
      </c>
      <c r="EGO15" s="357">
        <f t="shared" si="56"/>
        <v>1.1181706015798705E+20</v>
      </c>
      <c r="EGP15" s="357">
        <f t="shared" si="56"/>
        <v>0</v>
      </c>
      <c r="EGQ15" s="357">
        <f t="shared" si="56"/>
        <v>1.1405340136114679E+20</v>
      </c>
      <c r="EGR15" s="357">
        <f t="shared" si="56"/>
        <v>0</v>
      </c>
      <c r="EGS15" s="357">
        <f t="shared" si="56"/>
        <v>1.1633446938836972E+20</v>
      </c>
      <c r="EGT15" s="357">
        <f t="shared" si="56"/>
        <v>0</v>
      </c>
      <c r="EGU15" s="357">
        <f t="shared" si="56"/>
        <v>1.1866115877613712E+20</v>
      </c>
      <c r="EGV15" s="357">
        <f t="shared" si="56"/>
        <v>0</v>
      </c>
      <c r="EGW15" s="357">
        <f t="shared" si="56"/>
        <v>1.2103438195165987E+20</v>
      </c>
      <c r="EGX15" s="357">
        <f t="shared" si="56"/>
        <v>0</v>
      </c>
      <c r="EGY15" s="357">
        <f t="shared" si="56"/>
        <v>1.2345506959069307E+20</v>
      </c>
      <c r="EGZ15" s="357">
        <f t="shared" si="56"/>
        <v>0</v>
      </c>
      <c r="EHA15" s="357">
        <f t="shared" si="56"/>
        <v>1.2592417098250694E+20</v>
      </c>
      <c r="EHB15" s="357">
        <f t="shared" si="56"/>
        <v>0</v>
      </c>
      <c r="EHC15" s="357">
        <f t="shared" si="56"/>
        <v>1.2844265440215708E+20</v>
      </c>
      <c r="EHD15" s="357">
        <f t="shared" ref="EHD15:EJO15" si="57">EHB15*1.02</f>
        <v>0</v>
      </c>
      <c r="EHE15" s="357">
        <f t="shared" si="57"/>
        <v>1.3101150749020022E+20</v>
      </c>
      <c r="EHF15" s="357">
        <f t="shared" si="57"/>
        <v>0</v>
      </c>
      <c r="EHG15" s="357">
        <f t="shared" si="57"/>
        <v>1.3363173764000422E+20</v>
      </c>
      <c r="EHH15" s="357">
        <f t="shared" si="57"/>
        <v>0</v>
      </c>
      <c r="EHI15" s="357">
        <f t="shared" si="57"/>
        <v>1.363043723928043E+20</v>
      </c>
      <c r="EHJ15" s="357">
        <f t="shared" si="57"/>
        <v>0</v>
      </c>
      <c r="EHK15" s="357">
        <f t="shared" si="57"/>
        <v>1.3903045984066039E+20</v>
      </c>
      <c r="EHL15" s="357">
        <f t="shared" si="57"/>
        <v>0</v>
      </c>
      <c r="EHM15" s="357">
        <f t="shared" si="57"/>
        <v>1.418110690374736E+20</v>
      </c>
      <c r="EHN15" s="357">
        <f t="shared" si="57"/>
        <v>0</v>
      </c>
      <c r="EHO15" s="357">
        <f t="shared" si="57"/>
        <v>1.4464729041822307E+20</v>
      </c>
      <c r="EHP15" s="357">
        <f t="shared" si="57"/>
        <v>0</v>
      </c>
      <c r="EHQ15" s="357">
        <f t="shared" si="57"/>
        <v>1.4754023622658754E+20</v>
      </c>
      <c r="EHR15" s="357">
        <f t="shared" si="57"/>
        <v>0</v>
      </c>
      <c r="EHS15" s="357">
        <f t="shared" si="57"/>
        <v>1.5049104095111928E+20</v>
      </c>
      <c r="EHT15" s="357">
        <f t="shared" si="57"/>
        <v>0</v>
      </c>
      <c r="EHU15" s="357">
        <f t="shared" si="57"/>
        <v>1.5350086177014166E+20</v>
      </c>
      <c r="EHV15" s="357">
        <f t="shared" si="57"/>
        <v>0</v>
      </c>
      <c r="EHW15" s="357">
        <f t="shared" si="57"/>
        <v>1.5657087900554451E+20</v>
      </c>
      <c r="EHX15" s="357">
        <f t="shared" si="57"/>
        <v>0</v>
      </c>
      <c r="EHY15" s="357">
        <f t="shared" si="57"/>
        <v>1.5970229658565542E+20</v>
      </c>
      <c r="EHZ15" s="357">
        <f t="shared" si="57"/>
        <v>0</v>
      </c>
      <c r="EIA15" s="357">
        <f t="shared" si="57"/>
        <v>1.6289634251736852E+20</v>
      </c>
      <c r="EIB15" s="357">
        <f t="shared" si="57"/>
        <v>0</v>
      </c>
      <c r="EIC15" s="357">
        <f t="shared" si="57"/>
        <v>1.6615426936771589E+20</v>
      </c>
      <c r="EID15" s="357">
        <f t="shared" si="57"/>
        <v>0</v>
      </c>
      <c r="EIE15" s="357">
        <f t="shared" si="57"/>
        <v>1.694773547550702E+20</v>
      </c>
      <c r="EIF15" s="357">
        <f t="shared" si="57"/>
        <v>0</v>
      </c>
      <c r="EIG15" s="357">
        <f t="shared" si="57"/>
        <v>1.728669018501716E+20</v>
      </c>
      <c r="EIH15" s="357">
        <f t="shared" si="57"/>
        <v>0</v>
      </c>
      <c r="EII15" s="357">
        <f t="shared" si="57"/>
        <v>1.7632423988717502E+20</v>
      </c>
      <c r="EIJ15" s="357">
        <f t="shared" si="57"/>
        <v>0</v>
      </c>
      <c r="EIK15" s="357">
        <f t="shared" si="57"/>
        <v>1.7985072468491852E+20</v>
      </c>
      <c r="EIL15" s="357">
        <f t="shared" si="57"/>
        <v>0</v>
      </c>
      <c r="EIM15" s="357">
        <f t="shared" si="57"/>
        <v>1.8344773917861688E+20</v>
      </c>
      <c r="EIN15" s="357">
        <f t="shared" si="57"/>
        <v>0</v>
      </c>
      <c r="EIO15" s="357">
        <f t="shared" si="57"/>
        <v>1.8711669396218921E+20</v>
      </c>
      <c r="EIP15" s="357">
        <f t="shared" si="57"/>
        <v>0</v>
      </c>
      <c r="EIQ15" s="357">
        <f t="shared" si="57"/>
        <v>1.9085902784143301E+20</v>
      </c>
      <c r="EIR15" s="357">
        <f t="shared" si="57"/>
        <v>0</v>
      </c>
      <c r="EIS15" s="357">
        <f t="shared" si="57"/>
        <v>1.9467620839826168E+20</v>
      </c>
      <c r="EIT15" s="357">
        <f t="shared" si="57"/>
        <v>0</v>
      </c>
      <c r="EIU15" s="357">
        <f t="shared" si="57"/>
        <v>1.9856973256622693E+20</v>
      </c>
      <c r="EIV15" s="357">
        <f t="shared" si="57"/>
        <v>0</v>
      </c>
      <c r="EIW15" s="357">
        <f t="shared" si="57"/>
        <v>2.0254112721755147E+20</v>
      </c>
      <c r="EIX15" s="357">
        <f t="shared" si="57"/>
        <v>0</v>
      </c>
      <c r="EIY15" s="357">
        <f t="shared" si="57"/>
        <v>2.0659194976190251E+20</v>
      </c>
      <c r="EIZ15" s="357">
        <f t="shared" si="57"/>
        <v>0</v>
      </c>
      <c r="EJA15" s="357">
        <f t="shared" si="57"/>
        <v>2.1072378875714057E+20</v>
      </c>
      <c r="EJB15" s="357">
        <f t="shared" si="57"/>
        <v>0</v>
      </c>
      <c r="EJC15" s="357">
        <f t="shared" si="57"/>
        <v>2.1493826453228339E+20</v>
      </c>
      <c r="EJD15" s="357">
        <f t="shared" si="57"/>
        <v>0</v>
      </c>
      <c r="EJE15" s="357">
        <f t="shared" si="57"/>
        <v>2.1923702982292908E+20</v>
      </c>
      <c r="EJF15" s="357">
        <f t="shared" si="57"/>
        <v>0</v>
      </c>
      <c r="EJG15" s="357">
        <f t="shared" si="57"/>
        <v>2.2362177041938766E+20</v>
      </c>
      <c r="EJH15" s="357">
        <f t="shared" si="57"/>
        <v>0</v>
      </c>
      <c r="EJI15" s="357">
        <f t="shared" si="57"/>
        <v>2.2809420582777543E+20</v>
      </c>
      <c r="EJJ15" s="357">
        <f t="shared" si="57"/>
        <v>0</v>
      </c>
      <c r="EJK15" s="357">
        <f t="shared" si="57"/>
        <v>2.3265608994433093E+20</v>
      </c>
      <c r="EJL15" s="357">
        <f t="shared" si="57"/>
        <v>0</v>
      </c>
      <c r="EJM15" s="357">
        <f t="shared" si="57"/>
        <v>2.3730921174321755E+20</v>
      </c>
      <c r="EJN15" s="357">
        <f t="shared" si="57"/>
        <v>0</v>
      </c>
      <c r="EJO15" s="357">
        <f t="shared" si="57"/>
        <v>2.4205539597808189E+20</v>
      </c>
      <c r="EJP15" s="357">
        <f t="shared" ref="EJP15:EMA15" si="58">EJN15*1.02</f>
        <v>0</v>
      </c>
      <c r="EJQ15" s="357">
        <f t="shared" si="58"/>
        <v>2.4689650389764355E+20</v>
      </c>
      <c r="EJR15" s="357">
        <f t="shared" si="58"/>
        <v>0</v>
      </c>
      <c r="EJS15" s="357">
        <f t="shared" si="58"/>
        <v>2.5183443397559642E+20</v>
      </c>
      <c r="EJT15" s="357">
        <f t="shared" si="58"/>
        <v>0</v>
      </c>
      <c r="EJU15" s="357">
        <f t="shared" si="58"/>
        <v>2.5687112265510833E+20</v>
      </c>
      <c r="EJV15" s="357">
        <f t="shared" si="58"/>
        <v>0</v>
      </c>
      <c r="EJW15" s="357">
        <f t="shared" si="58"/>
        <v>2.6200854510821052E+20</v>
      </c>
      <c r="EJX15" s="357">
        <f t="shared" si="58"/>
        <v>0</v>
      </c>
      <c r="EJY15" s="357">
        <f t="shared" si="58"/>
        <v>2.6724871601037473E+20</v>
      </c>
      <c r="EJZ15" s="357">
        <f t="shared" si="58"/>
        <v>0</v>
      </c>
      <c r="EKA15" s="357">
        <f t="shared" si="58"/>
        <v>2.7259369033058222E+20</v>
      </c>
      <c r="EKB15" s="357">
        <f t="shared" si="58"/>
        <v>0</v>
      </c>
      <c r="EKC15" s="357">
        <f t="shared" si="58"/>
        <v>2.7804556413719387E+20</v>
      </c>
      <c r="EKD15" s="357">
        <f t="shared" si="58"/>
        <v>0</v>
      </c>
      <c r="EKE15" s="357">
        <f t="shared" si="58"/>
        <v>2.8360647541993773E+20</v>
      </c>
      <c r="EKF15" s="357">
        <f t="shared" si="58"/>
        <v>0</v>
      </c>
      <c r="EKG15" s="357">
        <f t="shared" si="58"/>
        <v>2.8927860492833649E+20</v>
      </c>
      <c r="EKH15" s="357">
        <f t="shared" si="58"/>
        <v>0</v>
      </c>
      <c r="EKI15" s="357">
        <f t="shared" si="58"/>
        <v>2.9506417702690324E+20</v>
      </c>
      <c r="EKJ15" s="357">
        <f t="shared" si="58"/>
        <v>0</v>
      </c>
      <c r="EKK15" s="357">
        <f t="shared" si="58"/>
        <v>3.0096546056744134E+20</v>
      </c>
      <c r="EKL15" s="357">
        <f t="shared" si="58"/>
        <v>0</v>
      </c>
      <c r="EKM15" s="357">
        <f t="shared" si="58"/>
        <v>3.0698476977879017E+20</v>
      </c>
      <c r="EKN15" s="357">
        <f t="shared" si="58"/>
        <v>0</v>
      </c>
      <c r="EKO15" s="357">
        <f t="shared" si="58"/>
        <v>3.13124465174366E+20</v>
      </c>
      <c r="EKP15" s="357">
        <f t="shared" si="58"/>
        <v>0</v>
      </c>
      <c r="EKQ15" s="357">
        <f t="shared" si="58"/>
        <v>3.1938695447785334E+20</v>
      </c>
      <c r="EKR15" s="357">
        <f t="shared" si="58"/>
        <v>0</v>
      </c>
      <c r="EKS15" s="357">
        <f t="shared" si="58"/>
        <v>3.2577469356741041E+20</v>
      </c>
      <c r="EKT15" s="357">
        <f t="shared" si="58"/>
        <v>0</v>
      </c>
      <c r="EKU15" s="357">
        <f t="shared" si="58"/>
        <v>3.3229018743875863E+20</v>
      </c>
      <c r="EKV15" s="357">
        <f t="shared" si="58"/>
        <v>0</v>
      </c>
      <c r="EKW15" s="357">
        <f t="shared" si="58"/>
        <v>3.3893599118753379E+20</v>
      </c>
      <c r="EKX15" s="357">
        <f t="shared" si="58"/>
        <v>0</v>
      </c>
      <c r="EKY15" s="357">
        <f t="shared" si="58"/>
        <v>3.4571471101128448E+20</v>
      </c>
      <c r="EKZ15" s="357">
        <f t="shared" si="58"/>
        <v>0</v>
      </c>
      <c r="ELA15" s="357">
        <f t="shared" si="58"/>
        <v>3.5262900523151019E+20</v>
      </c>
      <c r="ELB15" s="357">
        <f t="shared" si="58"/>
        <v>0</v>
      </c>
      <c r="ELC15" s="357">
        <f t="shared" si="58"/>
        <v>3.5968158533614043E+20</v>
      </c>
      <c r="ELD15" s="357">
        <f t="shared" si="58"/>
        <v>0</v>
      </c>
      <c r="ELE15" s="357">
        <f t="shared" si="58"/>
        <v>3.6687521704286323E+20</v>
      </c>
      <c r="ELF15" s="357">
        <f t="shared" si="58"/>
        <v>0</v>
      </c>
      <c r="ELG15" s="357">
        <f t="shared" si="58"/>
        <v>3.7421272138372048E+20</v>
      </c>
      <c r="ELH15" s="357">
        <f t="shared" si="58"/>
        <v>0</v>
      </c>
      <c r="ELI15" s="357">
        <f t="shared" si="58"/>
        <v>3.8169697581139493E+20</v>
      </c>
      <c r="ELJ15" s="357">
        <f t="shared" si="58"/>
        <v>0</v>
      </c>
      <c r="ELK15" s="357">
        <f t="shared" si="58"/>
        <v>3.8933091532762284E+20</v>
      </c>
      <c r="ELL15" s="357">
        <f t="shared" si="58"/>
        <v>0</v>
      </c>
      <c r="ELM15" s="357">
        <f t="shared" si="58"/>
        <v>3.971175336341753E+20</v>
      </c>
      <c r="ELN15" s="357">
        <f t="shared" si="58"/>
        <v>0</v>
      </c>
      <c r="ELO15" s="357">
        <f t="shared" si="58"/>
        <v>4.0505988430685884E+20</v>
      </c>
      <c r="ELP15" s="357">
        <f t="shared" si="58"/>
        <v>0</v>
      </c>
      <c r="ELQ15" s="357">
        <f t="shared" si="58"/>
        <v>4.13161081992996E+20</v>
      </c>
      <c r="ELR15" s="357">
        <f t="shared" si="58"/>
        <v>0</v>
      </c>
      <c r="ELS15" s="357">
        <f t="shared" si="58"/>
        <v>4.2142430363285592E+20</v>
      </c>
      <c r="ELT15" s="357">
        <f t="shared" si="58"/>
        <v>0</v>
      </c>
      <c r="ELU15" s="357">
        <f t="shared" si="58"/>
        <v>4.2985278970551304E+20</v>
      </c>
      <c r="ELV15" s="357">
        <f t="shared" si="58"/>
        <v>0</v>
      </c>
      <c r="ELW15" s="357">
        <f t="shared" si="58"/>
        <v>4.3844984549962331E+20</v>
      </c>
      <c r="ELX15" s="357">
        <f t="shared" si="58"/>
        <v>0</v>
      </c>
      <c r="ELY15" s="357">
        <f t="shared" si="58"/>
        <v>4.4721884240961575E+20</v>
      </c>
      <c r="ELZ15" s="357">
        <f t="shared" si="58"/>
        <v>0</v>
      </c>
      <c r="EMA15" s="357">
        <f t="shared" si="58"/>
        <v>4.5616321925780806E+20</v>
      </c>
      <c r="EMB15" s="357">
        <f t="shared" ref="EMB15:EOM15" si="59">ELZ15*1.02</f>
        <v>0</v>
      </c>
      <c r="EMC15" s="357">
        <f t="shared" si="59"/>
        <v>4.6528648364296425E+20</v>
      </c>
      <c r="EMD15" s="357">
        <f t="shared" si="59"/>
        <v>0</v>
      </c>
      <c r="EME15" s="357">
        <f t="shared" si="59"/>
        <v>4.7459221331582353E+20</v>
      </c>
      <c r="EMF15" s="357">
        <f t="shared" si="59"/>
        <v>0</v>
      </c>
      <c r="EMG15" s="357">
        <f t="shared" si="59"/>
        <v>4.8408405758214E+20</v>
      </c>
      <c r="EMH15" s="357">
        <f t="shared" si="59"/>
        <v>0</v>
      </c>
      <c r="EMI15" s="357">
        <f t="shared" si="59"/>
        <v>4.9376573873378283E+20</v>
      </c>
      <c r="EMJ15" s="357">
        <f t="shared" si="59"/>
        <v>0</v>
      </c>
      <c r="EMK15" s="357">
        <f t="shared" si="59"/>
        <v>5.0364105350845851E+20</v>
      </c>
      <c r="EML15" s="357">
        <f t="shared" si="59"/>
        <v>0</v>
      </c>
      <c r="EMM15" s="357">
        <f t="shared" si="59"/>
        <v>5.1371387457862769E+20</v>
      </c>
      <c r="EMN15" s="357">
        <f t="shared" si="59"/>
        <v>0</v>
      </c>
      <c r="EMO15" s="357">
        <f t="shared" si="59"/>
        <v>5.2398815207020023E+20</v>
      </c>
      <c r="EMP15" s="357">
        <f t="shared" si="59"/>
        <v>0</v>
      </c>
      <c r="EMQ15" s="357">
        <f t="shared" si="59"/>
        <v>5.3446791511160422E+20</v>
      </c>
      <c r="EMR15" s="357">
        <f t="shared" si="59"/>
        <v>0</v>
      </c>
      <c r="EMS15" s="357">
        <f t="shared" si="59"/>
        <v>5.4515727341383634E+20</v>
      </c>
      <c r="EMT15" s="357">
        <f t="shared" si="59"/>
        <v>0</v>
      </c>
      <c r="EMU15" s="357">
        <f t="shared" si="59"/>
        <v>5.5606041888211311E+20</v>
      </c>
      <c r="EMV15" s="357">
        <f t="shared" si="59"/>
        <v>0</v>
      </c>
      <c r="EMW15" s="357">
        <f t="shared" si="59"/>
        <v>5.6718162725975536E+20</v>
      </c>
      <c r="EMX15" s="357">
        <f t="shared" si="59"/>
        <v>0</v>
      </c>
      <c r="EMY15" s="357">
        <f t="shared" si="59"/>
        <v>5.7852525980495046E+20</v>
      </c>
      <c r="EMZ15" s="357">
        <f t="shared" si="59"/>
        <v>0</v>
      </c>
      <c r="ENA15" s="357">
        <f t="shared" si="59"/>
        <v>5.9009576500104947E+20</v>
      </c>
      <c r="ENB15" s="357">
        <f t="shared" si="59"/>
        <v>0</v>
      </c>
      <c r="ENC15" s="357">
        <f t="shared" si="59"/>
        <v>6.0189768030107048E+20</v>
      </c>
      <c r="END15" s="357">
        <f t="shared" si="59"/>
        <v>0</v>
      </c>
      <c r="ENE15" s="357">
        <f t="shared" si="59"/>
        <v>6.139356339070919E+20</v>
      </c>
      <c r="ENF15" s="357">
        <f t="shared" si="59"/>
        <v>0</v>
      </c>
      <c r="ENG15" s="357">
        <f t="shared" si="59"/>
        <v>6.2621434658523369E+20</v>
      </c>
      <c r="ENH15" s="357">
        <f t="shared" si="59"/>
        <v>0</v>
      </c>
      <c r="ENI15" s="357">
        <f t="shared" si="59"/>
        <v>6.3873863351693843E+20</v>
      </c>
      <c r="ENJ15" s="357">
        <f t="shared" si="59"/>
        <v>0</v>
      </c>
      <c r="ENK15" s="357">
        <f t="shared" si="59"/>
        <v>6.5151340618727725E+20</v>
      </c>
      <c r="ENL15" s="357">
        <f t="shared" si="59"/>
        <v>0</v>
      </c>
      <c r="ENM15" s="357">
        <f t="shared" si="59"/>
        <v>6.6454367431102287E+20</v>
      </c>
      <c r="ENN15" s="357">
        <f t="shared" si="59"/>
        <v>0</v>
      </c>
      <c r="ENO15" s="357">
        <f t="shared" si="59"/>
        <v>6.7783454779724333E+20</v>
      </c>
      <c r="ENP15" s="357">
        <f t="shared" si="59"/>
        <v>0</v>
      </c>
      <c r="ENQ15" s="357">
        <f t="shared" si="59"/>
        <v>6.9139123875318818E+20</v>
      </c>
      <c r="ENR15" s="357">
        <f t="shared" si="59"/>
        <v>0</v>
      </c>
      <c r="ENS15" s="357">
        <f t="shared" si="59"/>
        <v>7.0521906352825198E+20</v>
      </c>
      <c r="ENT15" s="357">
        <f t="shared" si="59"/>
        <v>0</v>
      </c>
      <c r="ENU15" s="357">
        <f t="shared" si="59"/>
        <v>7.1932344479881704E+20</v>
      </c>
      <c r="ENV15" s="357">
        <f t="shared" si="59"/>
        <v>0</v>
      </c>
      <c r="ENW15" s="357">
        <f t="shared" si="59"/>
        <v>7.3370991369479337E+20</v>
      </c>
      <c r="ENX15" s="357">
        <f t="shared" si="59"/>
        <v>0</v>
      </c>
      <c r="ENY15" s="357">
        <f t="shared" si="59"/>
        <v>7.4838411196868919E+20</v>
      </c>
      <c r="ENZ15" s="357">
        <f t="shared" si="59"/>
        <v>0</v>
      </c>
      <c r="EOA15" s="357">
        <f t="shared" si="59"/>
        <v>7.6335179420806296E+20</v>
      </c>
      <c r="EOB15" s="357">
        <f t="shared" si="59"/>
        <v>0</v>
      </c>
      <c r="EOC15" s="357">
        <f t="shared" si="59"/>
        <v>7.786188300922243E+20</v>
      </c>
      <c r="EOD15" s="357">
        <f t="shared" si="59"/>
        <v>0</v>
      </c>
      <c r="EOE15" s="357">
        <f t="shared" si="59"/>
        <v>7.9419120669406881E+20</v>
      </c>
      <c r="EOF15" s="357">
        <f t="shared" si="59"/>
        <v>0</v>
      </c>
      <c r="EOG15" s="357">
        <f t="shared" si="59"/>
        <v>8.1007503082795015E+20</v>
      </c>
      <c r="EOH15" s="357">
        <f t="shared" si="59"/>
        <v>0</v>
      </c>
      <c r="EOI15" s="357">
        <f t="shared" si="59"/>
        <v>8.2627653144450918E+20</v>
      </c>
      <c r="EOJ15" s="357">
        <f t="shared" si="59"/>
        <v>0</v>
      </c>
      <c r="EOK15" s="357">
        <f t="shared" si="59"/>
        <v>8.4280206207339935E+20</v>
      </c>
      <c r="EOL15" s="357">
        <f t="shared" si="59"/>
        <v>0</v>
      </c>
      <c r="EOM15" s="357">
        <f t="shared" si="59"/>
        <v>8.5965810331486729E+20</v>
      </c>
      <c r="EON15" s="357">
        <f t="shared" ref="EON15:EQY15" si="60">EOL15*1.02</f>
        <v>0</v>
      </c>
      <c r="EOO15" s="357">
        <f t="shared" si="60"/>
        <v>8.7685126538116465E+20</v>
      </c>
      <c r="EOP15" s="357">
        <f t="shared" si="60"/>
        <v>0</v>
      </c>
      <c r="EOQ15" s="357">
        <f t="shared" si="60"/>
        <v>8.9438829068878794E+20</v>
      </c>
      <c r="EOR15" s="357">
        <f t="shared" si="60"/>
        <v>0</v>
      </c>
      <c r="EOS15" s="357">
        <f t="shared" si="60"/>
        <v>9.1227605650256377E+20</v>
      </c>
      <c r="EOT15" s="357">
        <f t="shared" si="60"/>
        <v>0</v>
      </c>
      <c r="EOU15" s="357">
        <f t="shared" si="60"/>
        <v>9.305215776326151E+20</v>
      </c>
      <c r="EOV15" s="357">
        <f t="shared" si="60"/>
        <v>0</v>
      </c>
      <c r="EOW15" s="357">
        <f t="shared" si="60"/>
        <v>9.4913200918526742E+20</v>
      </c>
      <c r="EOX15" s="357">
        <f t="shared" si="60"/>
        <v>0</v>
      </c>
      <c r="EOY15" s="357">
        <f t="shared" si="60"/>
        <v>9.6811464936897275E+20</v>
      </c>
      <c r="EOZ15" s="357">
        <f t="shared" si="60"/>
        <v>0</v>
      </c>
      <c r="EPA15" s="357">
        <f t="shared" si="60"/>
        <v>9.874769423563522E+20</v>
      </c>
      <c r="EPB15" s="357">
        <f t="shared" si="60"/>
        <v>0</v>
      </c>
      <c r="EPC15" s="357">
        <f t="shared" si="60"/>
        <v>1.0072264812034793E+21</v>
      </c>
      <c r="EPD15" s="357">
        <f t="shared" si="60"/>
        <v>0</v>
      </c>
      <c r="EPE15" s="357">
        <f t="shared" si="60"/>
        <v>1.0273710108275489E+21</v>
      </c>
      <c r="EPF15" s="357">
        <f t="shared" si="60"/>
        <v>0</v>
      </c>
      <c r="EPG15" s="357">
        <f t="shared" si="60"/>
        <v>1.0479184310440999E+21</v>
      </c>
      <c r="EPH15" s="357">
        <f t="shared" si="60"/>
        <v>0</v>
      </c>
      <c r="EPI15" s="357">
        <f t="shared" si="60"/>
        <v>1.0688767996649819E+21</v>
      </c>
      <c r="EPJ15" s="357">
        <f t="shared" si="60"/>
        <v>0</v>
      </c>
      <c r="EPK15" s="357">
        <f t="shared" si="60"/>
        <v>1.0902543356582815E+21</v>
      </c>
      <c r="EPL15" s="357">
        <f t="shared" si="60"/>
        <v>0</v>
      </c>
      <c r="EPM15" s="357">
        <f t="shared" si="60"/>
        <v>1.1120594223714472E+21</v>
      </c>
      <c r="EPN15" s="357">
        <f t="shared" si="60"/>
        <v>0</v>
      </c>
      <c r="EPO15" s="357">
        <f t="shared" si="60"/>
        <v>1.1343006108188761E+21</v>
      </c>
      <c r="EPP15" s="357">
        <f t="shared" si="60"/>
        <v>0</v>
      </c>
      <c r="EPQ15" s="357">
        <f t="shared" si="60"/>
        <v>1.1569866230352537E+21</v>
      </c>
      <c r="EPR15" s="357">
        <f t="shared" si="60"/>
        <v>0</v>
      </c>
      <c r="EPS15" s="357">
        <f t="shared" si="60"/>
        <v>1.1801263554959589E+21</v>
      </c>
      <c r="EPT15" s="357">
        <f t="shared" si="60"/>
        <v>0</v>
      </c>
      <c r="EPU15" s="357">
        <f t="shared" si="60"/>
        <v>1.2037288826058781E+21</v>
      </c>
      <c r="EPV15" s="357">
        <f t="shared" si="60"/>
        <v>0</v>
      </c>
      <c r="EPW15" s="357">
        <f t="shared" si="60"/>
        <v>1.2278034602579958E+21</v>
      </c>
      <c r="EPX15" s="357">
        <f t="shared" si="60"/>
        <v>0</v>
      </c>
      <c r="EPY15" s="357">
        <f t="shared" si="60"/>
        <v>1.2523595294631558E+21</v>
      </c>
      <c r="EPZ15" s="357">
        <f t="shared" si="60"/>
        <v>0</v>
      </c>
      <c r="EQA15" s="357">
        <f t="shared" si="60"/>
        <v>1.2774067200524188E+21</v>
      </c>
      <c r="EQB15" s="357">
        <f t="shared" si="60"/>
        <v>0</v>
      </c>
      <c r="EQC15" s="357">
        <f t="shared" si="60"/>
        <v>1.3029548544534672E+21</v>
      </c>
      <c r="EQD15" s="357">
        <f t="shared" si="60"/>
        <v>0</v>
      </c>
      <c r="EQE15" s="357">
        <f t="shared" si="60"/>
        <v>1.3290139515425364E+21</v>
      </c>
      <c r="EQF15" s="357">
        <f t="shared" si="60"/>
        <v>0</v>
      </c>
      <c r="EQG15" s="357">
        <f t="shared" si="60"/>
        <v>1.3555942305733872E+21</v>
      </c>
      <c r="EQH15" s="357">
        <f t="shared" si="60"/>
        <v>0</v>
      </c>
      <c r="EQI15" s="357">
        <f t="shared" si="60"/>
        <v>1.3827061151848551E+21</v>
      </c>
      <c r="EQJ15" s="357">
        <f t="shared" si="60"/>
        <v>0</v>
      </c>
      <c r="EQK15" s="357">
        <f t="shared" si="60"/>
        <v>1.4103602374885523E+21</v>
      </c>
      <c r="EQL15" s="357">
        <f t="shared" si="60"/>
        <v>0</v>
      </c>
      <c r="EQM15" s="357">
        <f t="shared" si="60"/>
        <v>1.4385674422383233E+21</v>
      </c>
      <c r="EQN15" s="357">
        <f t="shared" si="60"/>
        <v>0</v>
      </c>
      <c r="EQO15" s="357">
        <f t="shared" si="60"/>
        <v>1.4673387910830899E+21</v>
      </c>
      <c r="EQP15" s="357">
        <f t="shared" si="60"/>
        <v>0</v>
      </c>
      <c r="EQQ15" s="357">
        <f t="shared" si="60"/>
        <v>1.4966855669047516E+21</v>
      </c>
      <c r="EQR15" s="357">
        <f t="shared" si="60"/>
        <v>0</v>
      </c>
      <c r="EQS15" s="357">
        <f t="shared" si="60"/>
        <v>1.5266192782428466E+21</v>
      </c>
      <c r="EQT15" s="357">
        <f t="shared" si="60"/>
        <v>0</v>
      </c>
      <c r="EQU15" s="357">
        <f t="shared" si="60"/>
        <v>1.5571516638077035E+21</v>
      </c>
      <c r="EQV15" s="357">
        <f t="shared" si="60"/>
        <v>0</v>
      </c>
      <c r="EQW15" s="357">
        <f t="shared" si="60"/>
        <v>1.5882946970838575E+21</v>
      </c>
      <c r="EQX15" s="357">
        <f t="shared" si="60"/>
        <v>0</v>
      </c>
      <c r="EQY15" s="357">
        <f t="shared" si="60"/>
        <v>1.6200605910255348E+21</v>
      </c>
      <c r="EQZ15" s="357">
        <f t="shared" ref="EQZ15:ETK15" si="61">EQX15*1.02</f>
        <v>0</v>
      </c>
      <c r="ERA15" s="357">
        <f t="shared" si="61"/>
        <v>1.6524618028460456E+21</v>
      </c>
      <c r="ERB15" s="357">
        <f t="shared" si="61"/>
        <v>0</v>
      </c>
      <c r="ERC15" s="357">
        <f t="shared" si="61"/>
        <v>1.6855110389029664E+21</v>
      </c>
      <c r="ERD15" s="357">
        <f t="shared" si="61"/>
        <v>0</v>
      </c>
      <c r="ERE15" s="357">
        <f t="shared" si="61"/>
        <v>1.7192212596810258E+21</v>
      </c>
      <c r="ERF15" s="357">
        <f t="shared" si="61"/>
        <v>0</v>
      </c>
      <c r="ERG15" s="357">
        <f t="shared" si="61"/>
        <v>1.7536056848746464E+21</v>
      </c>
      <c r="ERH15" s="357">
        <f t="shared" si="61"/>
        <v>0</v>
      </c>
      <c r="ERI15" s="357">
        <f t="shared" si="61"/>
        <v>1.7886777985721392E+21</v>
      </c>
      <c r="ERJ15" s="357">
        <f t="shared" si="61"/>
        <v>0</v>
      </c>
      <c r="ERK15" s="357">
        <f t="shared" si="61"/>
        <v>1.8244513545435821E+21</v>
      </c>
      <c r="ERL15" s="357">
        <f t="shared" si="61"/>
        <v>0</v>
      </c>
      <c r="ERM15" s="357">
        <f t="shared" si="61"/>
        <v>1.8609403816344538E+21</v>
      </c>
      <c r="ERN15" s="357">
        <f t="shared" si="61"/>
        <v>0</v>
      </c>
      <c r="ERO15" s="357">
        <f t="shared" si="61"/>
        <v>1.8981591892671429E+21</v>
      </c>
      <c r="ERP15" s="357">
        <f t="shared" si="61"/>
        <v>0</v>
      </c>
      <c r="ERQ15" s="357">
        <f t="shared" si="61"/>
        <v>1.9361223730524859E+21</v>
      </c>
      <c r="ERR15" s="357">
        <f t="shared" si="61"/>
        <v>0</v>
      </c>
      <c r="ERS15" s="357">
        <f t="shared" si="61"/>
        <v>1.9748448205135356E+21</v>
      </c>
      <c r="ERT15" s="357">
        <f t="shared" si="61"/>
        <v>0</v>
      </c>
      <c r="ERU15" s="357">
        <f t="shared" si="61"/>
        <v>2.0143417169238064E+21</v>
      </c>
      <c r="ERV15" s="357">
        <f t="shared" si="61"/>
        <v>0</v>
      </c>
      <c r="ERW15" s="357">
        <f t="shared" si="61"/>
        <v>2.0546285512622824E+21</v>
      </c>
      <c r="ERX15" s="357">
        <f t="shared" si="61"/>
        <v>0</v>
      </c>
      <c r="ERY15" s="357">
        <f t="shared" si="61"/>
        <v>2.0957211222875282E+21</v>
      </c>
      <c r="ERZ15" s="357">
        <f t="shared" si="61"/>
        <v>0</v>
      </c>
      <c r="ESA15" s="357">
        <f t="shared" si="61"/>
        <v>2.1376355447332788E+21</v>
      </c>
      <c r="ESB15" s="357">
        <f t="shared" si="61"/>
        <v>0</v>
      </c>
      <c r="ESC15" s="357">
        <f t="shared" si="61"/>
        <v>2.1803882556279444E+21</v>
      </c>
      <c r="ESD15" s="357">
        <f t="shared" si="61"/>
        <v>0</v>
      </c>
      <c r="ESE15" s="357">
        <f t="shared" si="61"/>
        <v>2.2239960207405034E+21</v>
      </c>
      <c r="ESF15" s="357">
        <f t="shared" si="61"/>
        <v>0</v>
      </c>
      <c r="ESG15" s="357">
        <f t="shared" si="61"/>
        <v>2.2684759411553135E+21</v>
      </c>
      <c r="ESH15" s="357">
        <f t="shared" si="61"/>
        <v>0</v>
      </c>
      <c r="ESI15" s="357">
        <f t="shared" si="61"/>
        <v>2.31384545997842E+21</v>
      </c>
      <c r="ESJ15" s="357">
        <f t="shared" si="61"/>
        <v>0</v>
      </c>
      <c r="ESK15" s="357">
        <f t="shared" si="61"/>
        <v>2.3601223691779884E+21</v>
      </c>
      <c r="ESL15" s="357">
        <f t="shared" si="61"/>
        <v>0</v>
      </c>
      <c r="ESM15" s="357">
        <f t="shared" si="61"/>
        <v>2.407324816561548E+21</v>
      </c>
      <c r="ESN15" s="357">
        <f t="shared" si="61"/>
        <v>0</v>
      </c>
      <c r="ESO15" s="357">
        <f t="shared" si="61"/>
        <v>2.4554713128927793E+21</v>
      </c>
      <c r="ESP15" s="357">
        <f t="shared" si="61"/>
        <v>0</v>
      </c>
      <c r="ESQ15" s="357">
        <f t="shared" si="61"/>
        <v>2.5045807391506348E+21</v>
      </c>
      <c r="ESR15" s="357">
        <f t="shared" si="61"/>
        <v>0</v>
      </c>
      <c r="ESS15" s="357">
        <f t="shared" si="61"/>
        <v>2.5546723539336477E+21</v>
      </c>
      <c r="EST15" s="357">
        <f t="shared" si="61"/>
        <v>0</v>
      </c>
      <c r="ESU15" s="357">
        <f t="shared" si="61"/>
        <v>2.6057658010123208E+21</v>
      </c>
      <c r="ESV15" s="357">
        <f t="shared" si="61"/>
        <v>0</v>
      </c>
      <c r="ESW15" s="357">
        <f t="shared" si="61"/>
        <v>2.657881117032567E+21</v>
      </c>
      <c r="ESX15" s="357">
        <f t="shared" si="61"/>
        <v>0</v>
      </c>
      <c r="ESY15" s="357">
        <f t="shared" si="61"/>
        <v>2.7110387393732186E+21</v>
      </c>
      <c r="ESZ15" s="357">
        <f t="shared" si="61"/>
        <v>0</v>
      </c>
      <c r="ETA15" s="357">
        <f t="shared" si="61"/>
        <v>2.7652595141606832E+21</v>
      </c>
      <c r="ETB15" s="357">
        <f t="shared" si="61"/>
        <v>0</v>
      </c>
      <c r="ETC15" s="357">
        <f t="shared" si="61"/>
        <v>2.820564704443897E+21</v>
      </c>
      <c r="ETD15" s="357">
        <f t="shared" si="61"/>
        <v>0</v>
      </c>
      <c r="ETE15" s="357">
        <f t="shared" si="61"/>
        <v>2.8769759985327748E+21</v>
      </c>
      <c r="ETF15" s="357">
        <f t="shared" si="61"/>
        <v>0</v>
      </c>
      <c r="ETG15" s="357">
        <f t="shared" si="61"/>
        <v>2.9345155185034301E+21</v>
      </c>
      <c r="ETH15" s="357">
        <f t="shared" si="61"/>
        <v>0</v>
      </c>
      <c r="ETI15" s="357">
        <f t="shared" si="61"/>
        <v>2.9932058288734989E+21</v>
      </c>
      <c r="ETJ15" s="357">
        <f t="shared" si="61"/>
        <v>0</v>
      </c>
      <c r="ETK15" s="357">
        <f t="shared" si="61"/>
        <v>3.0530699454509692E+21</v>
      </c>
      <c r="ETL15" s="357">
        <f t="shared" ref="ETL15:EVW15" si="62">ETJ15*1.02</f>
        <v>0</v>
      </c>
      <c r="ETM15" s="357">
        <f t="shared" si="62"/>
        <v>3.1141313443599887E+21</v>
      </c>
      <c r="ETN15" s="357">
        <f t="shared" si="62"/>
        <v>0</v>
      </c>
      <c r="ETO15" s="357">
        <f t="shared" si="62"/>
        <v>3.1764139712471887E+21</v>
      </c>
      <c r="ETP15" s="357">
        <f t="shared" si="62"/>
        <v>0</v>
      </c>
      <c r="ETQ15" s="357">
        <f t="shared" si="62"/>
        <v>3.2399422506721325E+21</v>
      </c>
      <c r="ETR15" s="357">
        <f t="shared" si="62"/>
        <v>0</v>
      </c>
      <c r="ETS15" s="357">
        <f t="shared" si="62"/>
        <v>3.3047410956855751E+21</v>
      </c>
      <c r="ETT15" s="357">
        <f t="shared" si="62"/>
        <v>0</v>
      </c>
      <c r="ETU15" s="357">
        <f t="shared" si="62"/>
        <v>3.3708359175992865E+21</v>
      </c>
      <c r="ETV15" s="357">
        <f t="shared" si="62"/>
        <v>0</v>
      </c>
      <c r="ETW15" s="357">
        <f t="shared" si="62"/>
        <v>3.438252635951272E+21</v>
      </c>
      <c r="ETX15" s="357">
        <f t="shared" si="62"/>
        <v>0</v>
      </c>
      <c r="ETY15" s="357">
        <f t="shared" si="62"/>
        <v>3.5070176886702977E+21</v>
      </c>
      <c r="ETZ15" s="357">
        <f t="shared" si="62"/>
        <v>0</v>
      </c>
      <c r="EUA15" s="357">
        <f t="shared" si="62"/>
        <v>3.5771580424437036E+21</v>
      </c>
      <c r="EUB15" s="357">
        <f t="shared" si="62"/>
        <v>0</v>
      </c>
      <c r="EUC15" s="357">
        <f t="shared" si="62"/>
        <v>3.6487012032925779E+21</v>
      </c>
      <c r="EUD15" s="357">
        <f t="shared" si="62"/>
        <v>0</v>
      </c>
      <c r="EUE15" s="357">
        <f t="shared" si="62"/>
        <v>3.7216752273584297E+21</v>
      </c>
      <c r="EUF15" s="357">
        <f t="shared" si="62"/>
        <v>0</v>
      </c>
      <c r="EUG15" s="357">
        <f t="shared" si="62"/>
        <v>3.7961087319055983E+21</v>
      </c>
      <c r="EUH15" s="357">
        <f t="shared" si="62"/>
        <v>0</v>
      </c>
      <c r="EUI15" s="357">
        <f t="shared" si="62"/>
        <v>3.8720309065437104E+21</v>
      </c>
      <c r="EUJ15" s="357">
        <f t="shared" si="62"/>
        <v>0</v>
      </c>
      <c r="EUK15" s="357">
        <f t="shared" si="62"/>
        <v>3.9494715246745847E+21</v>
      </c>
      <c r="EUL15" s="357">
        <f t="shared" si="62"/>
        <v>0</v>
      </c>
      <c r="EUM15" s="357">
        <f t="shared" si="62"/>
        <v>4.0284609551680767E+21</v>
      </c>
      <c r="EUN15" s="357">
        <f t="shared" si="62"/>
        <v>0</v>
      </c>
      <c r="EUO15" s="357">
        <f t="shared" si="62"/>
        <v>4.1090301742714386E+21</v>
      </c>
      <c r="EUP15" s="357">
        <f t="shared" si="62"/>
        <v>0</v>
      </c>
      <c r="EUQ15" s="357">
        <f t="shared" si="62"/>
        <v>4.1912107777568675E+21</v>
      </c>
      <c r="EUR15" s="357">
        <f t="shared" si="62"/>
        <v>0</v>
      </c>
      <c r="EUS15" s="357">
        <f t="shared" si="62"/>
        <v>4.2750349933120051E+21</v>
      </c>
      <c r="EUT15" s="357">
        <f t="shared" si="62"/>
        <v>0</v>
      </c>
      <c r="EUU15" s="357">
        <f t="shared" si="62"/>
        <v>4.3605356931782452E+21</v>
      </c>
      <c r="EUV15" s="357">
        <f t="shared" si="62"/>
        <v>0</v>
      </c>
      <c r="EUW15" s="357">
        <f t="shared" si="62"/>
        <v>4.4477464070418103E+21</v>
      </c>
      <c r="EUX15" s="357">
        <f t="shared" si="62"/>
        <v>0</v>
      </c>
      <c r="EUY15" s="357">
        <f t="shared" si="62"/>
        <v>4.5367013351826464E+21</v>
      </c>
      <c r="EUZ15" s="357">
        <f t="shared" si="62"/>
        <v>0</v>
      </c>
      <c r="EVA15" s="357">
        <f t="shared" si="62"/>
        <v>4.6274353618862992E+21</v>
      </c>
      <c r="EVB15" s="357">
        <f t="shared" si="62"/>
        <v>0</v>
      </c>
      <c r="EVC15" s="357">
        <f t="shared" si="62"/>
        <v>4.7199840691240252E+21</v>
      </c>
      <c r="EVD15" s="357">
        <f t="shared" si="62"/>
        <v>0</v>
      </c>
      <c r="EVE15" s="357">
        <f t="shared" si="62"/>
        <v>4.8143837505065058E+21</v>
      </c>
      <c r="EVF15" s="357">
        <f t="shared" si="62"/>
        <v>0</v>
      </c>
      <c r="EVG15" s="357">
        <f t="shared" si="62"/>
        <v>4.9106714255166359E+21</v>
      </c>
      <c r="EVH15" s="357">
        <f t="shared" si="62"/>
        <v>0</v>
      </c>
      <c r="EVI15" s="357">
        <f t="shared" si="62"/>
        <v>5.008884854026969E+21</v>
      </c>
      <c r="EVJ15" s="357">
        <f t="shared" si="62"/>
        <v>0</v>
      </c>
      <c r="EVK15" s="357">
        <f t="shared" si="62"/>
        <v>5.1090625511075086E+21</v>
      </c>
      <c r="EVL15" s="357">
        <f t="shared" si="62"/>
        <v>0</v>
      </c>
      <c r="EVM15" s="357">
        <f t="shared" si="62"/>
        <v>5.2112438021296593E+21</v>
      </c>
      <c r="EVN15" s="357">
        <f t="shared" si="62"/>
        <v>0</v>
      </c>
      <c r="EVO15" s="357">
        <f t="shared" si="62"/>
        <v>5.3154686781722523E+21</v>
      </c>
      <c r="EVP15" s="357">
        <f t="shared" si="62"/>
        <v>0</v>
      </c>
      <c r="EVQ15" s="357">
        <f t="shared" si="62"/>
        <v>5.4217780517356972E+21</v>
      </c>
      <c r="EVR15" s="357">
        <f t="shared" si="62"/>
        <v>0</v>
      </c>
      <c r="EVS15" s="357">
        <f t="shared" si="62"/>
        <v>5.5302136127704112E+21</v>
      </c>
      <c r="EVT15" s="357">
        <f t="shared" si="62"/>
        <v>0</v>
      </c>
      <c r="EVU15" s="357">
        <f t="shared" si="62"/>
        <v>5.6408178850258192E+21</v>
      </c>
      <c r="EVV15" s="357">
        <f t="shared" si="62"/>
        <v>0</v>
      </c>
      <c r="EVW15" s="357">
        <f t="shared" si="62"/>
        <v>5.7536342427263356E+21</v>
      </c>
      <c r="EVX15" s="357">
        <f t="shared" ref="EVX15:EYI15" si="63">EVV15*1.02</f>
        <v>0</v>
      </c>
      <c r="EVY15" s="357">
        <f t="shared" si="63"/>
        <v>5.8687069275808627E+21</v>
      </c>
      <c r="EVZ15" s="357">
        <f t="shared" si="63"/>
        <v>0</v>
      </c>
      <c r="EWA15" s="357">
        <f t="shared" si="63"/>
        <v>5.9860810661324799E+21</v>
      </c>
      <c r="EWB15" s="357">
        <f t="shared" si="63"/>
        <v>0</v>
      </c>
      <c r="EWC15" s="357">
        <f t="shared" si="63"/>
        <v>6.1058026874551298E+21</v>
      </c>
      <c r="EWD15" s="357">
        <f t="shared" si="63"/>
        <v>0</v>
      </c>
      <c r="EWE15" s="357">
        <f t="shared" si="63"/>
        <v>6.227918741204232E+21</v>
      </c>
      <c r="EWF15" s="357">
        <f t="shared" si="63"/>
        <v>0</v>
      </c>
      <c r="EWG15" s="357">
        <f t="shared" si="63"/>
        <v>6.3524771160283163E+21</v>
      </c>
      <c r="EWH15" s="357">
        <f t="shared" si="63"/>
        <v>0</v>
      </c>
      <c r="EWI15" s="357">
        <f t="shared" si="63"/>
        <v>6.4795266583488826E+21</v>
      </c>
      <c r="EWJ15" s="357">
        <f t="shared" si="63"/>
        <v>0</v>
      </c>
      <c r="EWK15" s="357">
        <f t="shared" si="63"/>
        <v>6.6091171915158604E+21</v>
      </c>
      <c r="EWL15" s="357">
        <f t="shared" si="63"/>
        <v>0</v>
      </c>
      <c r="EWM15" s="357">
        <f t="shared" si="63"/>
        <v>6.7412995353461779E+21</v>
      </c>
      <c r="EWN15" s="357">
        <f t="shared" si="63"/>
        <v>0</v>
      </c>
      <c r="EWO15" s="357">
        <f t="shared" si="63"/>
        <v>6.8761255260531018E+21</v>
      </c>
      <c r="EWP15" s="357">
        <f t="shared" si="63"/>
        <v>0</v>
      </c>
      <c r="EWQ15" s="357">
        <f t="shared" si="63"/>
        <v>7.0136480365741636E+21</v>
      </c>
      <c r="EWR15" s="357">
        <f t="shared" si="63"/>
        <v>0</v>
      </c>
      <c r="EWS15" s="357">
        <f t="shared" si="63"/>
        <v>7.1539209973056468E+21</v>
      </c>
      <c r="EWT15" s="357">
        <f t="shared" si="63"/>
        <v>0</v>
      </c>
      <c r="EWU15" s="357">
        <f t="shared" si="63"/>
        <v>7.2969994172517602E+21</v>
      </c>
      <c r="EWV15" s="357">
        <f t="shared" si="63"/>
        <v>0</v>
      </c>
      <c r="EWW15" s="357">
        <f t="shared" si="63"/>
        <v>7.4429394055967959E+21</v>
      </c>
      <c r="EWX15" s="357">
        <f t="shared" si="63"/>
        <v>0</v>
      </c>
      <c r="EWY15" s="357">
        <f t="shared" si="63"/>
        <v>7.5917981937087315E+21</v>
      </c>
      <c r="EWZ15" s="357">
        <f t="shared" si="63"/>
        <v>0</v>
      </c>
      <c r="EXA15" s="357">
        <f t="shared" si="63"/>
        <v>7.7436341575829066E+21</v>
      </c>
      <c r="EXB15" s="357">
        <f t="shared" si="63"/>
        <v>0</v>
      </c>
      <c r="EXC15" s="357">
        <f t="shared" si="63"/>
        <v>7.8985068407345644E+21</v>
      </c>
      <c r="EXD15" s="357">
        <f t="shared" si="63"/>
        <v>0</v>
      </c>
      <c r="EXE15" s="357">
        <f t="shared" si="63"/>
        <v>8.0564769775492562E+21</v>
      </c>
      <c r="EXF15" s="357">
        <f t="shared" si="63"/>
        <v>0</v>
      </c>
      <c r="EXG15" s="357">
        <f t="shared" si="63"/>
        <v>8.2176065171002417E+21</v>
      </c>
      <c r="EXH15" s="357">
        <f t="shared" si="63"/>
        <v>0</v>
      </c>
      <c r="EXI15" s="357">
        <f t="shared" si="63"/>
        <v>8.3819586474422462E+21</v>
      </c>
      <c r="EXJ15" s="357">
        <f t="shared" si="63"/>
        <v>0</v>
      </c>
      <c r="EXK15" s="357">
        <f t="shared" si="63"/>
        <v>8.5495978203910913E+21</v>
      </c>
      <c r="EXL15" s="357">
        <f t="shared" si="63"/>
        <v>0</v>
      </c>
      <c r="EXM15" s="357">
        <f t="shared" si="63"/>
        <v>8.7205897767989134E+21</v>
      </c>
      <c r="EXN15" s="357">
        <f t="shared" si="63"/>
        <v>0</v>
      </c>
      <c r="EXO15" s="357">
        <f t="shared" si="63"/>
        <v>8.895001572334892E+21</v>
      </c>
      <c r="EXP15" s="357">
        <f t="shared" si="63"/>
        <v>0</v>
      </c>
      <c r="EXQ15" s="357">
        <f t="shared" si="63"/>
        <v>9.0729016037815899E+21</v>
      </c>
      <c r="EXR15" s="357">
        <f t="shared" si="63"/>
        <v>0</v>
      </c>
      <c r="EXS15" s="357">
        <f t="shared" si="63"/>
        <v>9.2543596358572221E+21</v>
      </c>
      <c r="EXT15" s="357">
        <f t="shared" si="63"/>
        <v>0</v>
      </c>
      <c r="EXU15" s="357">
        <f t="shared" si="63"/>
        <v>9.439446828574367E+21</v>
      </c>
      <c r="EXV15" s="357">
        <f t="shared" si="63"/>
        <v>0</v>
      </c>
      <c r="EXW15" s="357">
        <f t="shared" si="63"/>
        <v>9.6282357651458543E+21</v>
      </c>
      <c r="EXX15" s="357">
        <f t="shared" si="63"/>
        <v>0</v>
      </c>
      <c r="EXY15" s="357">
        <f t="shared" si="63"/>
        <v>9.8208004804487718E+21</v>
      </c>
      <c r="EXZ15" s="357">
        <f t="shared" si="63"/>
        <v>0</v>
      </c>
      <c r="EYA15" s="357">
        <f t="shared" si="63"/>
        <v>1.0017216490057748E+22</v>
      </c>
      <c r="EYB15" s="357">
        <f t="shared" si="63"/>
        <v>0</v>
      </c>
      <c r="EYC15" s="357">
        <f t="shared" si="63"/>
        <v>1.0217560819858902E+22</v>
      </c>
      <c r="EYD15" s="357">
        <f t="shared" si="63"/>
        <v>0</v>
      </c>
      <c r="EYE15" s="357">
        <f t="shared" si="63"/>
        <v>1.042191203625608E+22</v>
      </c>
      <c r="EYF15" s="357">
        <f t="shared" si="63"/>
        <v>0</v>
      </c>
      <c r="EYG15" s="357">
        <f t="shared" si="63"/>
        <v>1.0630350276981202E+22</v>
      </c>
      <c r="EYH15" s="357">
        <f t="shared" si="63"/>
        <v>0</v>
      </c>
      <c r="EYI15" s="357">
        <f t="shared" si="63"/>
        <v>1.0842957282520825E+22</v>
      </c>
      <c r="EYJ15" s="357">
        <f t="shared" ref="EYJ15:FAU15" si="64">EYH15*1.02</f>
        <v>0</v>
      </c>
      <c r="EYK15" s="357">
        <f t="shared" si="64"/>
        <v>1.1059816428171241E+22</v>
      </c>
      <c r="EYL15" s="357">
        <f t="shared" si="64"/>
        <v>0</v>
      </c>
      <c r="EYM15" s="357">
        <f t="shared" si="64"/>
        <v>1.1281012756734666E+22</v>
      </c>
      <c r="EYN15" s="357">
        <f t="shared" si="64"/>
        <v>0</v>
      </c>
      <c r="EYO15" s="357">
        <f t="shared" si="64"/>
        <v>1.1506633011869358E+22</v>
      </c>
      <c r="EYP15" s="357">
        <f t="shared" si="64"/>
        <v>0</v>
      </c>
      <c r="EYQ15" s="357">
        <f t="shared" si="64"/>
        <v>1.1736765672106746E+22</v>
      </c>
      <c r="EYR15" s="357">
        <f t="shared" si="64"/>
        <v>0</v>
      </c>
      <c r="EYS15" s="357">
        <f t="shared" si="64"/>
        <v>1.1971500985548882E+22</v>
      </c>
      <c r="EYT15" s="357">
        <f t="shared" si="64"/>
        <v>0</v>
      </c>
      <c r="EYU15" s="357">
        <f t="shared" si="64"/>
        <v>1.221093100525986E+22</v>
      </c>
      <c r="EYV15" s="357">
        <f t="shared" si="64"/>
        <v>0</v>
      </c>
      <c r="EYW15" s="357">
        <f t="shared" si="64"/>
        <v>1.2455149625365058E+22</v>
      </c>
      <c r="EYX15" s="357">
        <f t="shared" si="64"/>
        <v>0</v>
      </c>
      <c r="EYY15" s="357">
        <f t="shared" si="64"/>
        <v>1.2704252617872359E+22</v>
      </c>
      <c r="EYZ15" s="357">
        <f t="shared" si="64"/>
        <v>0</v>
      </c>
      <c r="EZA15" s="357">
        <f t="shared" si="64"/>
        <v>1.2958337670229805E+22</v>
      </c>
      <c r="EZB15" s="357">
        <f t="shared" si="64"/>
        <v>0</v>
      </c>
      <c r="EZC15" s="357">
        <f t="shared" si="64"/>
        <v>1.3217504423634402E+22</v>
      </c>
      <c r="EZD15" s="357">
        <f t="shared" si="64"/>
        <v>0</v>
      </c>
      <c r="EZE15" s="357">
        <f t="shared" si="64"/>
        <v>1.348185451210709E+22</v>
      </c>
      <c r="EZF15" s="357">
        <f t="shared" si="64"/>
        <v>0</v>
      </c>
      <c r="EZG15" s="357">
        <f t="shared" si="64"/>
        <v>1.3751491602349233E+22</v>
      </c>
      <c r="EZH15" s="357">
        <f t="shared" si="64"/>
        <v>0</v>
      </c>
      <c r="EZI15" s="357">
        <f t="shared" si="64"/>
        <v>1.4026521434396218E+22</v>
      </c>
      <c r="EZJ15" s="357">
        <f t="shared" si="64"/>
        <v>0</v>
      </c>
      <c r="EZK15" s="357">
        <f t="shared" si="64"/>
        <v>1.4307051863084141E+22</v>
      </c>
      <c r="EZL15" s="357">
        <f t="shared" si="64"/>
        <v>0</v>
      </c>
      <c r="EZM15" s="357">
        <f t="shared" si="64"/>
        <v>1.4593192900345823E+22</v>
      </c>
      <c r="EZN15" s="357">
        <f t="shared" si="64"/>
        <v>0</v>
      </c>
      <c r="EZO15" s="357">
        <f t="shared" si="64"/>
        <v>1.4885056758352741E+22</v>
      </c>
      <c r="EZP15" s="357">
        <f t="shared" si="64"/>
        <v>0</v>
      </c>
      <c r="EZQ15" s="357">
        <f t="shared" si="64"/>
        <v>1.5182757893519796E+22</v>
      </c>
      <c r="EZR15" s="357">
        <f t="shared" si="64"/>
        <v>0</v>
      </c>
      <c r="EZS15" s="357">
        <f t="shared" si="64"/>
        <v>1.5486413051390193E+22</v>
      </c>
      <c r="EZT15" s="357">
        <f t="shared" si="64"/>
        <v>0</v>
      </c>
      <c r="EZU15" s="357">
        <f t="shared" si="64"/>
        <v>1.5796141312417997E+22</v>
      </c>
      <c r="EZV15" s="357">
        <f t="shared" si="64"/>
        <v>0</v>
      </c>
      <c r="EZW15" s="357">
        <f t="shared" si="64"/>
        <v>1.6112064138666358E+22</v>
      </c>
      <c r="EZX15" s="357">
        <f t="shared" si="64"/>
        <v>0</v>
      </c>
      <c r="EZY15" s="357">
        <f t="shared" si="64"/>
        <v>1.6434305421439685E+22</v>
      </c>
      <c r="EZZ15" s="357">
        <f t="shared" si="64"/>
        <v>0</v>
      </c>
      <c r="FAA15" s="357">
        <f t="shared" si="64"/>
        <v>1.6762991529868478E+22</v>
      </c>
      <c r="FAB15" s="357">
        <f t="shared" si="64"/>
        <v>0</v>
      </c>
      <c r="FAC15" s="357">
        <f t="shared" si="64"/>
        <v>1.7098251360465848E+22</v>
      </c>
      <c r="FAD15" s="357">
        <f t="shared" si="64"/>
        <v>0</v>
      </c>
      <c r="FAE15" s="357">
        <f t="shared" si="64"/>
        <v>1.7440216387675165E+22</v>
      </c>
      <c r="FAF15" s="357">
        <f t="shared" si="64"/>
        <v>0</v>
      </c>
      <c r="FAG15" s="357">
        <f t="shared" si="64"/>
        <v>1.7789020715428669E+22</v>
      </c>
      <c r="FAH15" s="357">
        <f t="shared" si="64"/>
        <v>0</v>
      </c>
      <c r="FAI15" s="357">
        <f t="shared" si="64"/>
        <v>1.8144801129737243E+22</v>
      </c>
      <c r="FAJ15" s="357">
        <f t="shared" si="64"/>
        <v>0</v>
      </c>
      <c r="FAK15" s="357">
        <f t="shared" si="64"/>
        <v>1.8507697152331988E+22</v>
      </c>
      <c r="FAL15" s="357">
        <f t="shared" si="64"/>
        <v>0</v>
      </c>
      <c r="FAM15" s="357">
        <f t="shared" si="64"/>
        <v>1.8877851095378627E+22</v>
      </c>
      <c r="FAN15" s="357">
        <f t="shared" si="64"/>
        <v>0</v>
      </c>
      <c r="FAO15" s="357">
        <f t="shared" si="64"/>
        <v>1.9255408117286202E+22</v>
      </c>
      <c r="FAP15" s="357">
        <f t="shared" si="64"/>
        <v>0</v>
      </c>
      <c r="FAQ15" s="357">
        <f t="shared" si="64"/>
        <v>1.9640516279631924E+22</v>
      </c>
      <c r="FAR15" s="357">
        <f t="shared" si="64"/>
        <v>0</v>
      </c>
      <c r="FAS15" s="357">
        <f t="shared" si="64"/>
        <v>2.0033326605224563E+22</v>
      </c>
      <c r="FAT15" s="357">
        <f t="shared" si="64"/>
        <v>0</v>
      </c>
      <c r="FAU15" s="357">
        <f t="shared" si="64"/>
        <v>2.0433993137329053E+22</v>
      </c>
      <c r="FAV15" s="357">
        <f t="shared" ref="FAV15:FDG15" si="65">FAT15*1.02</f>
        <v>0</v>
      </c>
      <c r="FAW15" s="357">
        <f t="shared" si="65"/>
        <v>2.0842673000075636E+22</v>
      </c>
      <c r="FAX15" s="357">
        <f t="shared" si="65"/>
        <v>0</v>
      </c>
      <c r="FAY15" s="357">
        <f t="shared" si="65"/>
        <v>2.125952646007715E+22</v>
      </c>
      <c r="FAZ15" s="357">
        <f t="shared" si="65"/>
        <v>0</v>
      </c>
      <c r="FBA15" s="357">
        <f t="shared" si="65"/>
        <v>2.1684716989278692E+22</v>
      </c>
      <c r="FBB15" s="357">
        <f t="shared" si="65"/>
        <v>0</v>
      </c>
      <c r="FBC15" s="357">
        <f t="shared" si="65"/>
        <v>2.2118411329064267E+22</v>
      </c>
      <c r="FBD15" s="357">
        <f t="shared" si="65"/>
        <v>0</v>
      </c>
      <c r="FBE15" s="357">
        <f t="shared" si="65"/>
        <v>2.2560779555645552E+22</v>
      </c>
      <c r="FBF15" s="357">
        <f t="shared" si="65"/>
        <v>0</v>
      </c>
      <c r="FBG15" s="357">
        <f t="shared" si="65"/>
        <v>2.3011995146758463E+22</v>
      </c>
      <c r="FBH15" s="357">
        <f t="shared" si="65"/>
        <v>0</v>
      </c>
      <c r="FBI15" s="357">
        <f t="shared" si="65"/>
        <v>2.3472235049693632E+22</v>
      </c>
      <c r="FBJ15" s="357">
        <f t="shared" si="65"/>
        <v>0</v>
      </c>
      <c r="FBK15" s="357">
        <f t="shared" si="65"/>
        <v>2.3941679750687505E+22</v>
      </c>
      <c r="FBL15" s="357">
        <f t="shared" si="65"/>
        <v>0</v>
      </c>
      <c r="FBM15" s="357">
        <f t="shared" si="65"/>
        <v>2.4420513345701253E+22</v>
      </c>
      <c r="FBN15" s="357">
        <f t="shared" si="65"/>
        <v>0</v>
      </c>
      <c r="FBO15" s="357">
        <f t="shared" si="65"/>
        <v>2.490892361261528E+22</v>
      </c>
      <c r="FBP15" s="357">
        <f t="shared" si="65"/>
        <v>0</v>
      </c>
      <c r="FBQ15" s="357">
        <f t="shared" si="65"/>
        <v>2.5407102084867586E+22</v>
      </c>
      <c r="FBR15" s="357">
        <f t="shared" si="65"/>
        <v>0</v>
      </c>
      <c r="FBS15" s="357">
        <f t="shared" si="65"/>
        <v>2.5915244126564939E+22</v>
      </c>
      <c r="FBT15" s="357">
        <f t="shared" si="65"/>
        <v>0</v>
      </c>
      <c r="FBU15" s="357">
        <f t="shared" si="65"/>
        <v>2.643354900909624E+22</v>
      </c>
      <c r="FBV15" s="357">
        <f t="shared" si="65"/>
        <v>0</v>
      </c>
      <c r="FBW15" s="357">
        <f t="shared" si="65"/>
        <v>2.6962219989278166E+22</v>
      </c>
      <c r="FBX15" s="357">
        <f t="shared" si="65"/>
        <v>0</v>
      </c>
      <c r="FBY15" s="357">
        <f t="shared" si="65"/>
        <v>2.7501464389063729E+22</v>
      </c>
      <c r="FBZ15" s="357">
        <f t="shared" si="65"/>
        <v>0</v>
      </c>
      <c r="FCA15" s="357">
        <f t="shared" si="65"/>
        <v>2.8051493676845004E+22</v>
      </c>
      <c r="FCB15" s="357">
        <f t="shared" si="65"/>
        <v>0</v>
      </c>
      <c r="FCC15" s="357">
        <f t="shared" si="65"/>
        <v>2.8612523550381904E+22</v>
      </c>
      <c r="FCD15" s="357">
        <f t="shared" si="65"/>
        <v>0</v>
      </c>
      <c r="FCE15" s="357">
        <f t="shared" si="65"/>
        <v>2.9184774021389543E+22</v>
      </c>
      <c r="FCF15" s="357">
        <f t="shared" si="65"/>
        <v>0</v>
      </c>
      <c r="FCG15" s="357">
        <f t="shared" si="65"/>
        <v>2.9768469501817335E+22</v>
      </c>
      <c r="FCH15" s="357">
        <f t="shared" si="65"/>
        <v>0</v>
      </c>
      <c r="FCI15" s="357">
        <f t="shared" si="65"/>
        <v>3.0363838891853682E+22</v>
      </c>
      <c r="FCJ15" s="357">
        <f t="shared" si="65"/>
        <v>0</v>
      </c>
      <c r="FCK15" s="357">
        <f t="shared" si="65"/>
        <v>3.0971115669690755E+22</v>
      </c>
      <c r="FCL15" s="357">
        <f t="shared" si="65"/>
        <v>0</v>
      </c>
      <c r="FCM15" s="357">
        <f t="shared" si="65"/>
        <v>3.1590537983084569E+22</v>
      </c>
      <c r="FCN15" s="357">
        <f t="shared" si="65"/>
        <v>0</v>
      </c>
      <c r="FCO15" s="357">
        <f t="shared" si="65"/>
        <v>3.2222348742746259E+22</v>
      </c>
      <c r="FCP15" s="357">
        <f t="shared" si="65"/>
        <v>0</v>
      </c>
      <c r="FCQ15" s="357">
        <f t="shared" si="65"/>
        <v>3.2866795717601186E+22</v>
      </c>
      <c r="FCR15" s="357">
        <f t="shared" si="65"/>
        <v>0</v>
      </c>
      <c r="FCS15" s="357">
        <f t="shared" si="65"/>
        <v>3.352413163195321E+22</v>
      </c>
      <c r="FCT15" s="357">
        <f t="shared" si="65"/>
        <v>0</v>
      </c>
      <c r="FCU15" s="357">
        <f t="shared" si="65"/>
        <v>3.4194614264592276E+22</v>
      </c>
      <c r="FCV15" s="357">
        <f t="shared" si="65"/>
        <v>0</v>
      </c>
      <c r="FCW15" s="357">
        <f t="shared" si="65"/>
        <v>3.4878506549884121E+22</v>
      </c>
      <c r="FCX15" s="357">
        <f t="shared" si="65"/>
        <v>0</v>
      </c>
      <c r="FCY15" s="357">
        <f t="shared" si="65"/>
        <v>3.5576076680881802E+22</v>
      </c>
      <c r="FCZ15" s="357">
        <f t="shared" si="65"/>
        <v>0</v>
      </c>
      <c r="FDA15" s="357">
        <f t="shared" si="65"/>
        <v>3.6287598214499441E+22</v>
      </c>
      <c r="FDB15" s="357">
        <f t="shared" si="65"/>
        <v>0</v>
      </c>
      <c r="FDC15" s="357">
        <f t="shared" si="65"/>
        <v>3.7013350178789429E+22</v>
      </c>
      <c r="FDD15" s="357">
        <f t="shared" si="65"/>
        <v>0</v>
      </c>
      <c r="FDE15" s="357">
        <f t="shared" si="65"/>
        <v>3.7753617182365219E+22</v>
      </c>
      <c r="FDF15" s="357">
        <f t="shared" si="65"/>
        <v>0</v>
      </c>
      <c r="FDG15" s="357">
        <f t="shared" si="65"/>
        <v>3.8508689526012523E+22</v>
      </c>
      <c r="FDH15" s="357">
        <f t="shared" ref="FDH15:FFS15" si="66">FDF15*1.02</f>
        <v>0</v>
      </c>
      <c r="FDI15" s="357">
        <f t="shared" si="66"/>
        <v>3.9278863316532771E+22</v>
      </c>
      <c r="FDJ15" s="357">
        <f t="shared" si="66"/>
        <v>0</v>
      </c>
      <c r="FDK15" s="357">
        <f t="shared" si="66"/>
        <v>4.0064440582863424E+22</v>
      </c>
      <c r="FDL15" s="357">
        <f t="shared" si="66"/>
        <v>0</v>
      </c>
      <c r="FDM15" s="357">
        <f t="shared" si="66"/>
        <v>4.0865729394520694E+22</v>
      </c>
      <c r="FDN15" s="357">
        <f t="shared" si="66"/>
        <v>0</v>
      </c>
      <c r="FDO15" s="357">
        <f t="shared" si="66"/>
        <v>4.168304398241111E+22</v>
      </c>
      <c r="FDP15" s="357">
        <f t="shared" si="66"/>
        <v>0</v>
      </c>
      <c r="FDQ15" s="357">
        <f t="shared" si="66"/>
        <v>4.2516704862059333E+22</v>
      </c>
      <c r="FDR15" s="357">
        <f t="shared" si="66"/>
        <v>0</v>
      </c>
      <c r="FDS15" s="357">
        <f t="shared" si="66"/>
        <v>4.3367038959300521E+22</v>
      </c>
      <c r="FDT15" s="357">
        <f t="shared" si="66"/>
        <v>0</v>
      </c>
      <c r="FDU15" s="357">
        <f t="shared" si="66"/>
        <v>4.4234379738486529E+22</v>
      </c>
      <c r="FDV15" s="357">
        <f t="shared" si="66"/>
        <v>0</v>
      </c>
      <c r="FDW15" s="357">
        <f t="shared" si="66"/>
        <v>4.5119067333256259E+22</v>
      </c>
      <c r="FDX15" s="357">
        <f t="shared" si="66"/>
        <v>0</v>
      </c>
      <c r="FDY15" s="357">
        <f t="shared" si="66"/>
        <v>4.6021448679921386E+22</v>
      </c>
      <c r="FDZ15" s="357">
        <f t="shared" si="66"/>
        <v>0</v>
      </c>
      <c r="FEA15" s="357">
        <f t="shared" si="66"/>
        <v>4.694187765351981E+22</v>
      </c>
      <c r="FEB15" s="357">
        <f t="shared" si="66"/>
        <v>0</v>
      </c>
      <c r="FEC15" s="357">
        <f t="shared" si="66"/>
        <v>4.7880715206590208E+22</v>
      </c>
      <c r="FED15" s="357">
        <f t="shared" si="66"/>
        <v>0</v>
      </c>
      <c r="FEE15" s="357">
        <f t="shared" si="66"/>
        <v>4.8838329510722011E+22</v>
      </c>
      <c r="FEF15" s="357">
        <f t="shared" si="66"/>
        <v>0</v>
      </c>
      <c r="FEG15" s="357">
        <f t="shared" si="66"/>
        <v>4.9815096100936456E+22</v>
      </c>
      <c r="FEH15" s="357">
        <f t="shared" si="66"/>
        <v>0</v>
      </c>
      <c r="FEI15" s="357">
        <f t="shared" si="66"/>
        <v>5.0811398022955188E+22</v>
      </c>
      <c r="FEJ15" s="357">
        <f t="shared" si="66"/>
        <v>0</v>
      </c>
      <c r="FEK15" s="357">
        <f t="shared" si="66"/>
        <v>5.1827625983414291E+22</v>
      </c>
      <c r="FEL15" s="357">
        <f t="shared" si="66"/>
        <v>0</v>
      </c>
      <c r="FEM15" s="357">
        <f t="shared" si="66"/>
        <v>5.286417850308258E+22</v>
      </c>
      <c r="FEN15" s="357">
        <f t="shared" si="66"/>
        <v>0</v>
      </c>
      <c r="FEO15" s="357">
        <f t="shared" si="66"/>
        <v>5.3921462073144231E+22</v>
      </c>
      <c r="FEP15" s="357">
        <f t="shared" si="66"/>
        <v>0</v>
      </c>
      <c r="FEQ15" s="357">
        <f t="shared" si="66"/>
        <v>5.499989131460712E+22</v>
      </c>
      <c r="FER15" s="357">
        <f t="shared" si="66"/>
        <v>0</v>
      </c>
      <c r="FES15" s="357">
        <f t="shared" si="66"/>
        <v>5.6099889140899263E+22</v>
      </c>
      <c r="FET15" s="357">
        <f t="shared" si="66"/>
        <v>0</v>
      </c>
      <c r="FEU15" s="357">
        <f t="shared" si="66"/>
        <v>5.722188692371725E+22</v>
      </c>
      <c r="FEV15" s="357">
        <f t="shared" si="66"/>
        <v>0</v>
      </c>
      <c r="FEW15" s="357">
        <f t="shared" si="66"/>
        <v>5.8366324662191599E+22</v>
      </c>
      <c r="FEX15" s="357">
        <f t="shared" si="66"/>
        <v>0</v>
      </c>
      <c r="FEY15" s="357">
        <f t="shared" si="66"/>
        <v>5.9533651155435431E+22</v>
      </c>
      <c r="FEZ15" s="357">
        <f t="shared" si="66"/>
        <v>0</v>
      </c>
      <c r="FFA15" s="357">
        <f t="shared" si="66"/>
        <v>6.0724324178544139E+22</v>
      </c>
      <c r="FFB15" s="357">
        <f t="shared" si="66"/>
        <v>0</v>
      </c>
      <c r="FFC15" s="357">
        <f t="shared" si="66"/>
        <v>6.1938810662115026E+22</v>
      </c>
      <c r="FFD15" s="357">
        <f t="shared" si="66"/>
        <v>0</v>
      </c>
      <c r="FFE15" s="357">
        <f t="shared" si="66"/>
        <v>6.3177586875357328E+22</v>
      </c>
      <c r="FFF15" s="357">
        <f t="shared" si="66"/>
        <v>0</v>
      </c>
      <c r="FFG15" s="357">
        <f t="shared" si="66"/>
        <v>6.4441138612864473E+22</v>
      </c>
      <c r="FFH15" s="357">
        <f t="shared" si="66"/>
        <v>0</v>
      </c>
      <c r="FFI15" s="357">
        <f t="shared" si="66"/>
        <v>6.5729961385121764E+22</v>
      </c>
      <c r="FFJ15" s="357">
        <f t="shared" si="66"/>
        <v>0</v>
      </c>
      <c r="FFK15" s="357">
        <f t="shared" si="66"/>
        <v>6.7044560612824199E+22</v>
      </c>
      <c r="FFL15" s="357">
        <f t="shared" si="66"/>
        <v>0</v>
      </c>
      <c r="FFM15" s="357">
        <f t="shared" si="66"/>
        <v>6.8385451825080681E+22</v>
      </c>
      <c r="FFN15" s="357">
        <f t="shared" si="66"/>
        <v>0</v>
      </c>
      <c r="FFO15" s="357">
        <f t="shared" si="66"/>
        <v>6.9753160861582296E+22</v>
      </c>
      <c r="FFP15" s="357">
        <f t="shared" si="66"/>
        <v>0</v>
      </c>
      <c r="FFQ15" s="357">
        <f t="shared" si="66"/>
        <v>7.1148224078813944E+22</v>
      </c>
      <c r="FFR15" s="357">
        <f t="shared" si="66"/>
        <v>0</v>
      </c>
      <c r="FFS15" s="357">
        <f t="shared" si="66"/>
        <v>7.2571188560390223E+22</v>
      </c>
      <c r="FFT15" s="357">
        <f t="shared" ref="FFT15:FIE15" si="67">FFR15*1.02</f>
        <v>0</v>
      </c>
      <c r="FFU15" s="357">
        <f t="shared" si="67"/>
        <v>7.4022612331598027E+22</v>
      </c>
      <c r="FFV15" s="357">
        <f t="shared" si="67"/>
        <v>0</v>
      </c>
      <c r="FFW15" s="357">
        <f t="shared" si="67"/>
        <v>7.5503064578229988E+22</v>
      </c>
      <c r="FFX15" s="357">
        <f t="shared" si="67"/>
        <v>0</v>
      </c>
      <c r="FFY15" s="357">
        <f t="shared" si="67"/>
        <v>7.7013125869794595E+22</v>
      </c>
      <c r="FFZ15" s="357">
        <f t="shared" si="67"/>
        <v>0</v>
      </c>
      <c r="FGA15" s="357">
        <f t="shared" si="67"/>
        <v>7.8553388387190486E+22</v>
      </c>
      <c r="FGB15" s="357">
        <f t="shared" si="67"/>
        <v>0</v>
      </c>
      <c r="FGC15" s="357">
        <f t="shared" si="67"/>
        <v>8.0124456154934301E+22</v>
      </c>
      <c r="FGD15" s="357">
        <f t="shared" si="67"/>
        <v>0</v>
      </c>
      <c r="FGE15" s="357">
        <f t="shared" si="67"/>
        <v>8.172694527803298E+22</v>
      </c>
      <c r="FGF15" s="357">
        <f t="shared" si="67"/>
        <v>0</v>
      </c>
      <c r="FGG15" s="357">
        <f t="shared" si="67"/>
        <v>8.3361484183593642E+22</v>
      </c>
      <c r="FGH15" s="357">
        <f t="shared" si="67"/>
        <v>0</v>
      </c>
      <c r="FGI15" s="357">
        <f t="shared" si="67"/>
        <v>8.5028713867265517E+22</v>
      </c>
      <c r="FGJ15" s="357">
        <f t="shared" si="67"/>
        <v>0</v>
      </c>
      <c r="FGK15" s="357">
        <f t="shared" si="67"/>
        <v>8.672928814461083E+22</v>
      </c>
      <c r="FGL15" s="357">
        <f t="shared" si="67"/>
        <v>0</v>
      </c>
      <c r="FGM15" s="357">
        <f t="shared" si="67"/>
        <v>8.8463873907503055E+22</v>
      </c>
      <c r="FGN15" s="357">
        <f t="shared" si="67"/>
        <v>0</v>
      </c>
      <c r="FGO15" s="357">
        <f t="shared" si="67"/>
        <v>9.023315138565311E+22</v>
      </c>
      <c r="FGP15" s="357">
        <f t="shared" si="67"/>
        <v>0</v>
      </c>
      <c r="FGQ15" s="357">
        <f t="shared" si="67"/>
        <v>9.2037814413366173E+22</v>
      </c>
      <c r="FGR15" s="357">
        <f t="shared" si="67"/>
        <v>0</v>
      </c>
      <c r="FGS15" s="357">
        <f t="shared" si="67"/>
        <v>9.387857070163349E+22</v>
      </c>
      <c r="FGT15" s="357">
        <f t="shared" si="67"/>
        <v>0</v>
      </c>
      <c r="FGU15" s="357">
        <f t="shared" si="67"/>
        <v>9.5756142115666157E+22</v>
      </c>
      <c r="FGV15" s="357">
        <f t="shared" si="67"/>
        <v>0</v>
      </c>
      <c r="FGW15" s="357">
        <f t="shared" si="67"/>
        <v>9.7671264957979479E+22</v>
      </c>
      <c r="FGX15" s="357">
        <f t="shared" si="67"/>
        <v>0</v>
      </c>
      <c r="FGY15" s="357">
        <f t="shared" si="67"/>
        <v>9.9624690257139077E+22</v>
      </c>
      <c r="FGZ15" s="357">
        <f t="shared" si="67"/>
        <v>0</v>
      </c>
      <c r="FHA15" s="357">
        <f t="shared" si="67"/>
        <v>1.0161718406228186E+23</v>
      </c>
      <c r="FHB15" s="357">
        <f t="shared" si="67"/>
        <v>0</v>
      </c>
      <c r="FHC15" s="357">
        <f t="shared" si="67"/>
        <v>1.036495277435275E+23</v>
      </c>
      <c r="FHD15" s="357">
        <f t="shared" si="67"/>
        <v>0</v>
      </c>
      <c r="FHE15" s="357">
        <f t="shared" si="67"/>
        <v>1.0572251829839805E+23</v>
      </c>
      <c r="FHF15" s="357">
        <f t="shared" si="67"/>
        <v>0</v>
      </c>
      <c r="FHG15" s="357">
        <f t="shared" si="67"/>
        <v>1.0783696866436601E+23</v>
      </c>
      <c r="FHH15" s="357">
        <f t="shared" si="67"/>
        <v>0</v>
      </c>
      <c r="FHI15" s="357">
        <f t="shared" si="67"/>
        <v>1.0999370803765332E+23</v>
      </c>
      <c r="FHJ15" s="357">
        <f t="shared" si="67"/>
        <v>0</v>
      </c>
      <c r="FHK15" s="357">
        <f t="shared" si="67"/>
        <v>1.1219358219840639E+23</v>
      </c>
      <c r="FHL15" s="357">
        <f t="shared" si="67"/>
        <v>0</v>
      </c>
      <c r="FHM15" s="357">
        <f t="shared" si="67"/>
        <v>1.1443745384237452E+23</v>
      </c>
      <c r="FHN15" s="357">
        <f t="shared" si="67"/>
        <v>0</v>
      </c>
      <c r="FHO15" s="357">
        <f t="shared" si="67"/>
        <v>1.1672620291922201E+23</v>
      </c>
      <c r="FHP15" s="357">
        <f t="shared" si="67"/>
        <v>0</v>
      </c>
      <c r="FHQ15" s="357">
        <f t="shared" si="67"/>
        <v>1.1906072697760645E+23</v>
      </c>
      <c r="FHR15" s="357">
        <f t="shared" si="67"/>
        <v>0</v>
      </c>
      <c r="FHS15" s="357">
        <f t="shared" si="67"/>
        <v>1.2144194151715858E+23</v>
      </c>
      <c r="FHT15" s="357">
        <f t="shared" si="67"/>
        <v>0</v>
      </c>
      <c r="FHU15" s="357">
        <f t="shared" si="67"/>
        <v>1.2387078034750175E+23</v>
      </c>
      <c r="FHV15" s="357">
        <f t="shared" si="67"/>
        <v>0</v>
      </c>
      <c r="FHW15" s="357">
        <f t="shared" si="67"/>
        <v>1.2634819595445179E+23</v>
      </c>
      <c r="FHX15" s="357">
        <f t="shared" si="67"/>
        <v>0</v>
      </c>
      <c r="FHY15" s="357">
        <f t="shared" si="67"/>
        <v>1.2887515987354083E+23</v>
      </c>
      <c r="FHZ15" s="357">
        <f t="shared" si="67"/>
        <v>0</v>
      </c>
      <c r="FIA15" s="357">
        <f t="shared" si="67"/>
        <v>1.3145266307101166E+23</v>
      </c>
      <c r="FIB15" s="357">
        <f t="shared" si="67"/>
        <v>0</v>
      </c>
      <c r="FIC15" s="357">
        <f t="shared" si="67"/>
        <v>1.3408171633243189E+23</v>
      </c>
      <c r="FID15" s="357">
        <f t="shared" si="67"/>
        <v>0</v>
      </c>
      <c r="FIE15" s="357">
        <f t="shared" si="67"/>
        <v>1.3676335065908052E+23</v>
      </c>
      <c r="FIF15" s="357">
        <f t="shared" ref="FIF15:FKQ15" si="68">FID15*1.02</f>
        <v>0</v>
      </c>
      <c r="FIG15" s="357">
        <f t="shared" si="68"/>
        <v>1.3949861767226214E+23</v>
      </c>
      <c r="FIH15" s="357">
        <f t="shared" si="68"/>
        <v>0</v>
      </c>
      <c r="FII15" s="357">
        <f t="shared" si="68"/>
        <v>1.4228859002570738E+23</v>
      </c>
      <c r="FIJ15" s="357">
        <f t="shared" si="68"/>
        <v>0</v>
      </c>
      <c r="FIK15" s="357">
        <f t="shared" si="68"/>
        <v>1.4513436182622154E+23</v>
      </c>
      <c r="FIL15" s="357">
        <f t="shared" si="68"/>
        <v>0</v>
      </c>
      <c r="FIM15" s="357">
        <f t="shared" si="68"/>
        <v>1.4803704906274597E+23</v>
      </c>
      <c r="FIN15" s="357">
        <f t="shared" si="68"/>
        <v>0</v>
      </c>
      <c r="FIO15" s="357">
        <f t="shared" si="68"/>
        <v>1.5099779004400089E+23</v>
      </c>
      <c r="FIP15" s="357">
        <f t="shared" si="68"/>
        <v>0</v>
      </c>
      <c r="FIQ15" s="357">
        <f t="shared" si="68"/>
        <v>1.5401774584488091E+23</v>
      </c>
      <c r="FIR15" s="357">
        <f t="shared" si="68"/>
        <v>0</v>
      </c>
      <c r="FIS15" s="357">
        <f t="shared" si="68"/>
        <v>1.5709810076177852E+23</v>
      </c>
      <c r="FIT15" s="357">
        <f t="shared" si="68"/>
        <v>0</v>
      </c>
      <c r="FIU15" s="357">
        <f t="shared" si="68"/>
        <v>1.6024006277701408E+23</v>
      </c>
      <c r="FIV15" s="357">
        <f t="shared" si="68"/>
        <v>0</v>
      </c>
      <c r="FIW15" s="357">
        <f t="shared" si="68"/>
        <v>1.6344486403255435E+23</v>
      </c>
      <c r="FIX15" s="357">
        <f t="shared" si="68"/>
        <v>0</v>
      </c>
      <c r="FIY15" s="357">
        <f t="shared" si="68"/>
        <v>1.6671376131320543E+23</v>
      </c>
      <c r="FIZ15" s="357">
        <f t="shared" si="68"/>
        <v>0</v>
      </c>
      <c r="FJA15" s="357">
        <f t="shared" si="68"/>
        <v>1.7004803653946955E+23</v>
      </c>
      <c r="FJB15" s="357">
        <f t="shared" si="68"/>
        <v>0</v>
      </c>
      <c r="FJC15" s="357">
        <f t="shared" si="68"/>
        <v>1.7344899727025893E+23</v>
      </c>
      <c r="FJD15" s="357">
        <f t="shared" si="68"/>
        <v>0</v>
      </c>
      <c r="FJE15" s="357">
        <f t="shared" si="68"/>
        <v>1.7691797721566412E+23</v>
      </c>
      <c r="FJF15" s="357">
        <f t="shared" si="68"/>
        <v>0</v>
      </c>
      <c r="FJG15" s="357">
        <f t="shared" si="68"/>
        <v>1.804563367599774E+23</v>
      </c>
      <c r="FJH15" s="357">
        <f t="shared" si="68"/>
        <v>0</v>
      </c>
      <c r="FJI15" s="357">
        <f t="shared" si="68"/>
        <v>1.8406546349517694E+23</v>
      </c>
      <c r="FJJ15" s="357">
        <f t="shared" si="68"/>
        <v>0</v>
      </c>
      <c r="FJK15" s="357">
        <f t="shared" si="68"/>
        <v>1.8774677276508049E+23</v>
      </c>
      <c r="FJL15" s="357">
        <f t="shared" si="68"/>
        <v>0</v>
      </c>
      <c r="FJM15" s="357">
        <f t="shared" si="68"/>
        <v>1.915017082203821E+23</v>
      </c>
      <c r="FJN15" s="357">
        <f t="shared" si="68"/>
        <v>0</v>
      </c>
      <c r="FJO15" s="357">
        <f t="shared" si="68"/>
        <v>1.9533174238478975E+23</v>
      </c>
      <c r="FJP15" s="357">
        <f t="shared" si="68"/>
        <v>0</v>
      </c>
      <c r="FJQ15" s="357">
        <f t="shared" si="68"/>
        <v>1.9923837723248555E+23</v>
      </c>
      <c r="FJR15" s="357">
        <f t="shared" si="68"/>
        <v>0</v>
      </c>
      <c r="FJS15" s="357">
        <f t="shared" si="68"/>
        <v>2.0322314477713526E+23</v>
      </c>
      <c r="FJT15" s="357">
        <f t="shared" si="68"/>
        <v>0</v>
      </c>
      <c r="FJU15" s="357">
        <f t="shared" si="68"/>
        <v>2.0728760767267796E+23</v>
      </c>
      <c r="FJV15" s="357">
        <f t="shared" si="68"/>
        <v>0</v>
      </c>
      <c r="FJW15" s="357">
        <f t="shared" si="68"/>
        <v>2.1143335982613152E+23</v>
      </c>
      <c r="FJX15" s="357">
        <f t="shared" si="68"/>
        <v>0</v>
      </c>
      <c r="FJY15" s="357">
        <f t="shared" si="68"/>
        <v>2.1566202702265414E+23</v>
      </c>
      <c r="FJZ15" s="357">
        <f t="shared" si="68"/>
        <v>0</v>
      </c>
      <c r="FKA15" s="357">
        <f t="shared" si="68"/>
        <v>2.1997526756310723E+23</v>
      </c>
      <c r="FKB15" s="357">
        <f t="shared" si="68"/>
        <v>0</v>
      </c>
      <c r="FKC15" s="357">
        <f t="shared" si="68"/>
        <v>2.2437477291436937E+23</v>
      </c>
      <c r="FKD15" s="357">
        <f t="shared" si="68"/>
        <v>0</v>
      </c>
      <c r="FKE15" s="357">
        <f t="shared" si="68"/>
        <v>2.2886226837265675E+23</v>
      </c>
      <c r="FKF15" s="357">
        <f t="shared" si="68"/>
        <v>0</v>
      </c>
      <c r="FKG15" s="357">
        <f t="shared" si="68"/>
        <v>2.3343951374010987E+23</v>
      </c>
      <c r="FKH15" s="357">
        <f t="shared" si="68"/>
        <v>0</v>
      </c>
      <c r="FKI15" s="357">
        <f t="shared" si="68"/>
        <v>2.3810830401491208E+23</v>
      </c>
      <c r="FKJ15" s="357">
        <f t="shared" si="68"/>
        <v>0</v>
      </c>
      <c r="FKK15" s="357">
        <f t="shared" si="68"/>
        <v>2.4287047009521034E+23</v>
      </c>
      <c r="FKL15" s="357">
        <f t="shared" si="68"/>
        <v>0</v>
      </c>
      <c r="FKM15" s="357">
        <f t="shared" si="68"/>
        <v>2.4772787949711457E+23</v>
      </c>
      <c r="FKN15" s="357">
        <f t="shared" si="68"/>
        <v>0</v>
      </c>
      <c r="FKO15" s="357">
        <f t="shared" si="68"/>
        <v>2.5268243708705686E+23</v>
      </c>
      <c r="FKP15" s="357">
        <f t="shared" si="68"/>
        <v>0</v>
      </c>
      <c r="FKQ15" s="357">
        <f t="shared" si="68"/>
        <v>2.5773608582879799E+23</v>
      </c>
      <c r="FKR15" s="357">
        <f t="shared" ref="FKR15:FNC15" si="69">FKP15*1.02</f>
        <v>0</v>
      </c>
      <c r="FKS15" s="357">
        <f t="shared" si="69"/>
        <v>2.6289080754537395E+23</v>
      </c>
      <c r="FKT15" s="357">
        <f t="shared" si="69"/>
        <v>0</v>
      </c>
      <c r="FKU15" s="357">
        <f t="shared" si="69"/>
        <v>2.6814862369628144E+23</v>
      </c>
      <c r="FKV15" s="357">
        <f t="shared" si="69"/>
        <v>0</v>
      </c>
      <c r="FKW15" s="357">
        <f t="shared" si="69"/>
        <v>2.7351159617020708E+23</v>
      </c>
      <c r="FKX15" s="357">
        <f t="shared" si="69"/>
        <v>0</v>
      </c>
      <c r="FKY15" s="357">
        <f t="shared" si="69"/>
        <v>2.7898182809361123E+23</v>
      </c>
      <c r="FKZ15" s="357">
        <f t="shared" si="69"/>
        <v>0</v>
      </c>
      <c r="FLA15" s="357">
        <f t="shared" si="69"/>
        <v>2.8456146465548346E+23</v>
      </c>
      <c r="FLB15" s="357">
        <f t="shared" si="69"/>
        <v>0</v>
      </c>
      <c r="FLC15" s="357">
        <f t="shared" si="69"/>
        <v>2.9025269394859314E+23</v>
      </c>
      <c r="FLD15" s="357">
        <f t="shared" si="69"/>
        <v>0</v>
      </c>
      <c r="FLE15" s="357">
        <f t="shared" si="69"/>
        <v>2.9605774782756501E+23</v>
      </c>
      <c r="FLF15" s="357">
        <f t="shared" si="69"/>
        <v>0</v>
      </c>
      <c r="FLG15" s="357">
        <f t="shared" si="69"/>
        <v>3.0197890278411632E+23</v>
      </c>
      <c r="FLH15" s="357">
        <f t="shared" si="69"/>
        <v>0</v>
      </c>
      <c r="FLI15" s="357">
        <f t="shared" si="69"/>
        <v>3.0801848083979862E+23</v>
      </c>
      <c r="FLJ15" s="357">
        <f t="shared" si="69"/>
        <v>0</v>
      </c>
      <c r="FLK15" s="357">
        <f t="shared" si="69"/>
        <v>3.1417885045659457E+23</v>
      </c>
      <c r="FLL15" s="357">
        <f t="shared" si="69"/>
        <v>0</v>
      </c>
      <c r="FLM15" s="357">
        <f t="shared" si="69"/>
        <v>3.204624274657265E+23</v>
      </c>
      <c r="FLN15" s="357">
        <f t="shared" si="69"/>
        <v>0</v>
      </c>
      <c r="FLO15" s="357">
        <f t="shared" si="69"/>
        <v>3.2687167601504102E+23</v>
      </c>
      <c r="FLP15" s="357">
        <f t="shared" si="69"/>
        <v>0</v>
      </c>
      <c r="FLQ15" s="357">
        <f t="shared" si="69"/>
        <v>3.3340910953534188E+23</v>
      </c>
      <c r="FLR15" s="357">
        <f t="shared" si="69"/>
        <v>0</v>
      </c>
      <c r="FLS15" s="357">
        <f t="shared" si="69"/>
        <v>3.4007729172604873E+23</v>
      </c>
      <c r="FLT15" s="357">
        <f t="shared" si="69"/>
        <v>0</v>
      </c>
      <c r="FLU15" s="357">
        <f t="shared" si="69"/>
        <v>3.468788375605697E+23</v>
      </c>
      <c r="FLV15" s="357">
        <f t="shared" si="69"/>
        <v>0</v>
      </c>
      <c r="FLW15" s="357">
        <f t="shared" si="69"/>
        <v>3.538164143117811E+23</v>
      </c>
      <c r="FLX15" s="357">
        <f t="shared" si="69"/>
        <v>0</v>
      </c>
      <c r="FLY15" s="357">
        <f t="shared" si="69"/>
        <v>3.6089274259801674E+23</v>
      </c>
      <c r="FLZ15" s="357">
        <f t="shared" si="69"/>
        <v>0</v>
      </c>
      <c r="FMA15" s="357">
        <f t="shared" si="69"/>
        <v>3.6811059744997705E+23</v>
      </c>
      <c r="FMB15" s="357">
        <f t="shared" si="69"/>
        <v>0</v>
      </c>
      <c r="FMC15" s="357">
        <f t="shared" si="69"/>
        <v>3.7547280939897662E+23</v>
      </c>
      <c r="FMD15" s="357">
        <f t="shared" si="69"/>
        <v>0</v>
      </c>
      <c r="FME15" s="357">
        <f t="shared" si="69"/>
        <v>3.8298226558695617E+23</v>
      </c>
      <c r="FMF15" s="357">
        <f t="shared" si="69"/>
        <v>0</v>
      </c>
      <c r="FMG15" s="357">
        <f t="shared" si="69"/>
        <v>3.9064191089869529E+23</v>
      </c>
      <c r="FMH15" s="357">
        <f t="shared" si="69"/>
        <v>0</v>
      </c>
      <c r="FMI15" s="357">
        <f t="shared" si="69"/>
        <v>3.9845474911666922E+23</v>
      </c>
      <c r="FMJ15" s="357">
        <f t="shared" si="69"/>
        <v>0</v>
      </c>
      <c r="FMK15" s="357">
        <f t="shared" si="69"/>
        <v>4.0642384409900258E+23</v>
      </c>
      <c r="FML15" s="357">
        <f t="shared" si="69"/>
        <v>0</v>
      </c>
      <c r="FMM15" s="357">
        <f t="shared" si="69"/>
        <v>4.1455232098098264E+23</v>
      </c>
      <c r="FMN15" s="357">
        <f t="shared" si="69"/>
        <v>0</v>
      </c>
      <c r="FMO15" s="357">
        <f t="shared" si="69"/>
        <v>4.2284336740060229E+23</v>
      </c>
      <c r="FMP15" s="357">
        <f t="shared" si="69"/>
        <v>0</v>
      </c>
      <c r="FMQ15" s="357">
        <f t="shared" si="69"/>
        <v>4.3130023474861438E+23</v>
      </c>
      <c r="FMR15" s="357">
        <f t="shared" si="69"/>
        <v>0</v>
      </c>
      <c r="FMS15" s="357">
        <f t="shared" si="69"/>
        <v>4.3992623944358668E+23</v>
      </c>
      <c r="FMT15" s="357">
        <f t="shared" si="69"/>
        <v>0</v>
      </c>
      <c r="FMU15" s="357">
        <f t="shared" si="69"/>
        <v>4.4872476423245841E+23</v>
      </c>
      <c r="FMV15" s="357">
        <f t="shared" si="69"/>
        <v>0</v>
      </c>
      <c r="FMW15" s="357">
        <f t="shared" si="69"/>
        <v>4.5769925951710758E+23</v>
      </c>
      <c r="FMX15" s="357">
        <f t="shared" si="69"/>
        <v>0</v>
      </c>
      <c r="FMY15" s="357">
        <f t="shared" si="69"/>
        <v>4.6685324470744976E+23</v>
      </c>
      <c r="FMZ15" s="357">
        <f t="shared" si="69"/>
        <v>0</v>
      </c>
      <c r="FNA15" s="357">
        <f t="shared" si="69"/>
        <v>4.7619030960159873E+23</v>
      </c>
      <c r="FNB15" s="357">
        <f t="shared" si="69"/>
        <v>0</v>
      </c>
      <c r="FNC15" s="357">
        <f t="shared" si="69"/>
        <v>4.8571411579363071E+23</v>
      </c>
      <c r="FND15" s="357">
        <f t="shared" ref="FND15:FPO15" si="70">FNB15*1.02</f>
        <v>0</v>
      </c>
      <c r="FNE15" s="357">
        <f t="shared" si="70"/>
        <v>4.9542839810950336E+23</v>
      </c>
      <c r="FNF15" s="357">
        <f t="shared" si="70"/>
        <v>0</v>
      </c>
      <c r="FNG15" s="357">
        <f t="shared" si="70"/>
        <v>5.0533696607169344E+23</v>
      </c>
      <c r="FNH15" s="357">
        <f t="shared" si="70"/>
        <v>0</v>
      </c>
      <c r="FNI15" s="357">
        <f t="shared" si="70"/>
        <v>5.1544370539312734E+23</v>
      </c>
      <c r="FNJ15" s="357">
        <f t="shared" si="70"/>
        <v>0</v>
      </c>
      <c r="FNK15" s="357">
        <f t="shared" si="70"/>
        <v>5.2575257950098987E+23</v>
      </c>
      <c r="FNL15" s="357">
        <f t="shared" si="70"/>
        <v>0</v>
      </c>
      <c r="FNM15" s="357">
        <f t="shared" si="70"/>
        <v>5.3626763109100966E+23</v>
      </c>
      <c r="FNN15" s="357">
        <f t="shared" si="70"/>
        <v>0</v>
      </c>
      <c r="FNO15" s="357">
        <f t="shared" si="70"/>
        <v>5.4699298371282983E+23</v>
      </c>
      <c r="FNP15" s="357">
        <f t="shared" si="70"/>
        <v>0</v>
      </c>
      <c r="FNQ15" s="357">
        <f t="shared" si="70"/>
        <v>5.5793284338708641E+23</v>
      </c>
      <c r="FNR15" s="357">
        <f t="shared" si="70"/>
        <v>0</v>
      </c>
      <c r="FNS15" s="357">
        <f t="shared" si="70"/>
        <v>5.6909150025482816E+23</v>
      </c>
      <c r="FNT15" s="357">
        <f t="shared" si="70"/>
        <v>0</v>
      </c>
      <c r="FNU15" s="357">
        <f t="shared" si="70"/>
        <v>5.8047333025992474E+23</v>
      </c>
      <c r="FNV15" s="357">
        <f t="shared" si="70"/>
        <v>0</v>
      </c>
      <c r="FNW15" s="357">
        <f t="shared" si="70"/>
        <v>5.9208279686512323E+23</v>
      </c>
      <c r="FNX15" s="357">
        <f t="shared" si="70"/>
        <v>0</v>
      </c>
      <c r="FNY15" s="357">
        <f t="shared" si="70"/>
        <v>6.0392445280242568E+23</v>
      </c>
      <c r="FNZ15" s="357">
        <f t="shared" si="70"/>
        <v>0</v>
      </c>
      <c r="FOA15" s="357">
        <f t="shared" si="70"/>
        <v>6.1600294185847421E+23</v>
      </c>
      <c r="FOB15" s="357">
        <f t="shared" si="70"/>
        <v>0</v>
      </c>
      <c r="FOC15" s="357">
        <f t="shared" si="70"/>
        <v>6.2832300069564371E+23</v>
      </c>
      <c r="FOD15" s="357">
        <f t="shared" si="70"/>
        <v>0</v>
      </c>
      <c r="FOE15" s="357">
        <f t="shared" si="70"/>
        <v>6.4088946070955653E+23</v>
      </c>
      <c r="FOF15" s="357">
        <f t="shared" si="70"/>
        <v>0</v>
      </c>
      <c r="FOG15" s="357">
        <f t="shared" si="70"/>
        <v>6.5370724992374767E+23</v>
      </c>
      <c r="FOH15" s="357">
        <f t="shared" si="70"/>
        <v>0</v>
      </c>
      <c r="FOI15" s="357">
        <f t="shared" si="70"/>
        <v>6.6678139492222259E+23</v>
      </c>
      <c r="FOJ15" s="357">
        <f t="shared" si="70"/>
        <v>0</v>
      </c>
      <c r="FOK15" s="357">
        <f t="shared" si="70"/>
        <v>6.80117022820667E+23</v>
      </c>
      <c r="FOL15" s="357">
        <f t="shared" si="70"/>
        <v>0</v>
      </c>
      <c r="FOM15" s="357">
        <f t="shared" si="70"/>
        <v>6.9371936327708031E+23</v>
      </c>
      <c r="FON15" s="357">
        <f t="shared" si="70"/>
        <v>0</v>
      </c>
      <c r="FOO15" s="357">
        <f t="shared" si="70"/>
        <v>7.0759375054262187E+23</v>
      </c>
      <c r="FOP15" s="357">
        <f t="shared" si="70"/>
        <v>0</v>
      </c>
      <c r="FOQ15" s="357">
        <f t="shared" si="70"/>
        <v>7.2174562555347426E+23</v>
      </c>
      <c r="FOR15" s="357">
        <f t="shared" si="70"/>
        <v>0</v>
      </c>
      <c r="FOS15" s="357">
        <f t="shared" si="70"/>
        <v>7.361805380645437E+23</v>
      </c>
      <c r="FOT15" s="357">
        <f t="shared" si="70"/>
        <v>0</v>
      </c>
      <c r="FOU15" s="357">
        <f t="shared" si="70"/>
        <v>7.5090414882583462E+23</v>
      </c>
      <c r="FOV15" s="357">
        <f t="shared" si="70"/>
        <v>0</v>
      </c>
      <c r="FOW15" s="357">
        <f t="shared" si="70"/>
        <v>7.6592223180235127E+23</v>
      </c>
      <c r="FOX15" s="357">
        <f t="shared" si="70"/>
        <v>0</v>
      </c>
      <c r="FOY15" s="357">
        <f t="shared" si="70"/>
        <v>7.8124067643839832E+23</v>
      </c>
      <c r="FOZ15" s="357">
        <f t="shared" si="70"/>
        <v>0</v>
      </c>
      <c r="FPA15" s="357">
        <f t="shared" si="70"/>
        <v>7.9686548996716635E+23</v>
      </c>
      <c r="FPB15" s="357">
        <f t="shared" si="70"/>
        <v>0</v>
      </c>
      <c r="FPC15" s="357">
        <f t="shared" si="70"/>
        <v>8.1280279976650962E+23</v>
      </c>
      <c r="FPD15" s="357">
        <f t="shared" si="70"/>
        <v>0</v>
      </c>
      <c r="FPE15" s="357">
        <f t="shared" si="70"/>
        <v>8.2905885576183989E+23</v>
      </c>
      <c r="FPF15" s="357">
        <f t="shared" si="70"/>
        <v>0</v>
      </c>
      <c r="FPG15" s="357">
        <f t="shared" si="70"/>
        <v>8.4564003287707673E+23</v>
      </c>
      <c r="FPH15" s="357">
        <f t="shared" si="70"/>
        <v>0</v>
      </c>
      <c r="FPI15" s="357">
        <f t="shared" si="70"/>
        <v>8.6255283353461833E+23</v>
      </c>
      <c r="FPJ15" s="357">
        <f t="shared" si="70"/>
        <v>0</v>
      </c>
      <c r="FPK15" s="357">
        <f t="shared" si="70"/>
        <v>8.7980389020531071E+23</v>
      </c>
      <c r="FPL15" s="357">
        <f t="shared" si="70"/>
        <v>0</v>
      </c>
      <c r="FPM15" s="357">
        <f t="shared" si="70"/>
        <v>8.9739996800941695E+23</v>
      </c>
      <c r="FPN15" s="357">
        <f t="shared" si="70"/>
        <v>0</v>
      </c>
      <c r="FPO15" s="357">
        <f t="shared" si="70"/>
        <v>9.1534796736960535E+23</v>
      </c>
      <c r="FPP15" s="357">
        <f t="shared" ref="FPP15:FSA15" si="71">FPN15*1.02</f>
        <v>0</v>
      </c>
      <c r="FPQ15" s="357">
        <f t="shared" si="71"/>
        <v>9.3365492671699747E+23</v>
      </c>
      <c r="FPR15" s="357">
        <f t="shared" si="71"/>
        <v>0</v>
      </c>
      <c r="FPS15" s="357">
        <f t="shared" si="71"/>
        <v>9.5232802525133742E+23</v>
      </c>
      <c r="FPT15" s="357">
        <f t="shared" si="71"/>
        <v>0</v>
      </c>
      <c r="FPU15" s="357">
        <f t="shared" si="71"/>
        <v>9.7137458575636417E+23</v>
      </c>
      <c r="FPV15" s="357">
        <f t="shared" si="71"/>
        <v>0</v>
      </c>
      <c r="FPW15" s="357">
        <f t="shared" si="71"/>
        <v>9.9080207747149148E+23</v>
      </c>
      <c r="FPX15" s="357">
        <f t="shared" si="71"/>
        <v>0</v>
      </c>
      <c r="FPY15" s="357">
        <f t="shared" si="71"/>
        <v>1.0106181190209213E+24</v>
      </c>
      <c r="FPZ15" s="357">
        <f t="shared" si="71"/>
        <v>0</v>
      </c>
      <c r="FQA15" s="357">
        <f t="shared" si="71"/>
        <v>1.0308304814013397E+24</v>
      </c>
      <c r="FQB15" s="357">
        <f t="shared" si="71"/>
        <v>0</v>
      </c>
      <c r="FQC15" s="357">
        <f t="shared" si="71"/>
        <v>1.0514470910293666E+24</v>
      </c>
      <c r="FQD15" s="357">
        <f t="shared" si="71"/>
        <v>0</v>
      </c>
      <c r="FQE15" s="357">
        <f t="shared" si="71"/>
        <v>1.0724760328499539E+24</v>
      </c>
      <c r="FQF15" s="357">
        <f t="shared" si="71"/>
        <v>0</v>
      </c>
      <c r="FQG15" s="357">
        <f t="shared" si="71"/>
        <v>1.093925553506953E+24</v>
      </c>
      <c r="FQH15" s="357">
        <f t="shared" si="71"/>
        <v>0</v>
      </c>
      <c r="FQI15" s="357">
        <f t="shared" si="71"/>
        <v>1.115804064577092E+24</v>
      </c>
      <c r="FQJ15" s="357">
        <f t="shared" si="71"/>
        <v>0</v>
      </c>
      <c r="FQK15" s="357">
        <f t="shared" si="71"/>
        <v>1.1381201458686339E+24</v>
      </c>
      <c r="FQL15" s="357">
        <f t="shared" si="71"/>
        <v>0</v>
      </c>
      <c r="FQM15" s="357">
        <f t="shared" si="71"/>
        <v>1.1608825487860066E+24</v>
      </c>
      <c r="FQN15" s="357">
        <f t="shared" si="71"/>
        <v>0</v>
      </c>
      <c r="FQO15" s="357">
        <f t="shared" si="71"/>
        <v>1.1841001997617267E+24</v>
      </c>
      <c r="FQP15" s="357">
        <f t="shared" si="71"/>
        <v>0</v>
      </c>
      <c r="FQQ15" s="357">
        <f t="shared" si="71"/>
        <v>1.2077822037569613E+24</v>
      </c>
      <c r="FQR15" s="357">
        <f t="shared" si="71"/>
        <v>0</v>
      </c>
      <c r="FQS15" s="357">
        <f t="shared" si="71"/>
        <v>1.2319378478321006E+24</v>
      </c>
      <c r="FQT15" s="357">
        <f t="shared" si="71"/>
        <v>0</v>
      </c>
      <c r="FQU15" s="357">
        <f t="shared" si="71"/>
        <v>1.2565766047887427E+24</v>
      </c>
      <c r="FQV15" s="357">
        <f t="shared" si="71"/>
        <v>0</v>
      </c>
      <c r="FQW15" s="357">
        <f t="shared" si="71"/>
        <v>1.2817081368845175E+24</v>
      </c>
      <c r="FQX15" s="357">
        <f t="shared" si="71"/>
        <v>0</v>
      </c>
      <c r="FQY15" s="357">
        <f t="shared" si="71"/>
        <v>1.3073422996222079E+24</v>
      </c>
      <c r="FQZ15" s="357">
        <f t="shared" si="71"/>
        <v>0</v>
      </c>
      <c r="FRA15" s="357">
        <f t="shared" si="71"/>
        <v>1.3334891456146521E+24</v>
      </c>
      <c r="FRB15" s="357">
        <f t="shared" si="71"/>
        <v>0</v>
      </c>
      <c r="FRC15" s="357">
        <f t="shared" si="71"/>
        <v>1.3601589285269452E+24</v>
      </c>
      <c r="FRD15" s="357">
        <f t="shared" si="71"/>
        <v>0</v>
      </c>
      <c r="FRE15" s="357">
        <f t="shared" si="71"/>
        <v>1.3873621070974842E+24</v>
      </c>
      <c r="FRF15" s="357">
        <f t="shared" si="71"/>
        <v>0</v>
      </c>
      <c r="FRG15" s="357">
        <f t="shared" si="71"/>
        <v>1.415109349239434E+24</v>
      </c>
      <c r="FRH15" s="357">
        <f t="shared" si="71"/>
        <v>0</v>
      </c>
      <c r="FRI15" s="357">
        <f t="shared" si="71"/>
        <v>1.4434115362242226E+24</v>
      </c>
      <c r="FRJ15" s="357">
        <f t="shared" si="71"/>
        <v>0</v>
      </c>
      <c r="FRK15" s="357">
        <f t="shared" si="71"/>
        <v>1.472279766948707E+24</v>
      </c>
      <c r="FRL15" s="357">
        <f t="shared" si="71"/>
        <v>0</v>
      </c>
      <c r="FRM15" s="357">
        <f t="shared" si="71"/>
        <v>1.5017253622876812E+24</v>
      </c>
      <c r="FRN15" s="357">
        <f t="shared" si="71"/>
        <v>0</v>
      </c>
      <c r="FRO15" s="357">
        <f t="shared" si="71"/>
        <v>1.5317598695334348E+24</v>
      </c>
      <c r="FRP15" s="357">
        <f t="shared" si="71"/>
        <v>0</v>
      </c>
      <c r="FRQ15" s="357">
        <f t="shared" si="71"/>
        <v>1.5623950669241036E+24</v>
      </c>
      <c r="FRR15" s="357">
        <f t="shared" si="71"/>
        <v>0</v>
      </c>
      <c r="FRS15" s="357">
        <f t="shared" si="71"/>
        <v>1.5936429682625856E+24</v>
      </c>
      <c r="FRT15" s="357">
        <f t="shared" si="71"/>
        <v>0</v>
      </c>
      <c r="FRU15" s="357">
        <f t="shared" si="71"/>
        <v>1.6255158276278372E+24</v>
      </c>
      <c r="FRV15" s="357">
        <f t="shared" si="71"/>
        <v>0</v>
      </c>
      <c r="FRW15" s="357">
        <f t="shared" si="71"/>
        <v>1.6580261441803941E+24</v>
      </c>
      <c r="FRX15" s="357">
        <f t="shared" si="71"/>
        <v>0</v>
      </c>
      <c r="FRY15" s="357">
        <f t="shared" si="71"/>
        <v>1.6911866670640021E+24</v>
      </c>
      <c r="FRZ15" s="357">
        <f t="shared" si="71"/>
        <v>0</v>
      </c>
      <c r="FSA15" s="357">
        <f t="shared" si="71"/>
        <v>1.725010400405282E+24</v>
      </c>
      <c r="FSB15" s="357">
        <f t="shared" ref="FSB15:FUM15" si="72">FRZ15*1.02</f>
        <v>0</v>
      </c>
      <c r="FSC15" s="357">
        <f t="shared" si="72"/>
        <v>1.7595106084133877E+24</v>
      </c>
      <c r="FSD15" s="357">
        <f t="shared" si="72"/>
        <v>0</v>
      </c>
      <c r="FSE15" s="357">
        <f t="shared" si="72"/>
        <v>1.7947008205816554E+24</v>
      </c>
      <c r="FSF15" s="357">
        <f t="shared" si="72"/>
        <v>0</v>
      </c>
      <c r="FSG15" s="357">
        <f t="shared" si="72"/>
        <v>1.8305948369932886E+24</v>
      </c>
      <c r="FSH15" s="357">
        <f t="shared" si="72"/>
        <v>0</v>
      </c>
      <c r="FSI15" s="357">
        <f t="shared" si="72"/>
        <v>1.8672067337331543E+24</v>
      </c>
      <c r="FSJ15" s="357">
        <f t="shared" si="72"/>
        <v>0</v>
      </c>
      <c r="FSK15" s="357">
        <f t="shared" si="72"/>
        <v>1.9045508684078175E+24</v>
      </c>
      <c r="FSL15" s="357">
        <f t="shared" si="72"/>
        <v>0</v>
      </c>
      <c r="FSM15" s="357">
        <f t="shared" si="72"/>
        <v>1.9426418857759738E+24</v>
      </c>
      <c r="FSN15" s="357">
        <f t="shared" si="72"/>
        <v>0</v>
      </c>
      <c r="FSO15" s="357">
        <f t="shared" si="72"/>
        <v>1.9814947234914933E+24</v>
      </c>
      <c r="FSP15" s="357">
        <f t="shared" si="72"/>
        <v>0</v>
      </c>
      <c r="FSQ15" s="357">
        <f t="shared" si="72"/>
        <v>2.0211246179613233E+24</v>
      </c>
      <c r="FSR15" s="357">
        <f t="shared" si="72"/>
        <v>0</v>
      </c>
      <c r="FSS15" s="357">
        <f t="shared" si="72"/>
        <v>2.0615471103205497E+24</v>
      </c>
      <c r="FST15" s="357">
        <f t="shared" si="72"/>
        <v>0</v>
      </c>
      <c r="FSU15" s="357">
        <f t="shared" si="72"/>
        <v>2.1027780525269607E+24</v>
      </c>
      <c r="FSV15" s="357">
        <f t="shared" si="72"/>
        <v>0</v>
      </c>
      <c r="FSW15" s="357">
        <f t="shared" si="72"/>
        <v>2.1448336135775001E+24</v>
      </c>
      <c r="FSX15" s="357">
        <f t="shared" si="72"/>
        <v>0</v>
      </c>
      <c r="FSY15" s="357">
        <f t="shared" si="72"/>
        <v>2.1877302858490503E+24</v>
      </c>
      <c r="FSZ15" s="357">
        <f t="shared" si="72"/>
        <v>0</v>
      </c>
      <c r="FTA15" s="357">
        <f t="shared" si="72"/>
        <v>2.2314848915660314E+24</v>
      </c>
      <c r="FTB15" s="357">
        <f t="shared" si="72"/>
        <v>0</v>
      </c>
      <c r="FTC15" s="357">
        <f t="shared" si="72"/>
        <v>2.2761145893973522E+24</v>
      </c>
      <c r="FTD15" s="357">
        <f t="shared" si="72"/>
        <v>0</v>
      </c>
      <c r="FTE15" s="357">
        <f t="shared" si="72"/>
        <v>2.3216368811852993E+24</v>
      </c>
      <c r="FTF15" s="357">
        <f t="shared" si="72"/>
        <v>0</v>
      </c>
      <c r="FTG15" s="357">
        <f t="shared" si="72"/>
        <v>2.3680696188090055E+24</v>
      </c>
      <c r="FTH15" s="357">
        <f t="shared" si="72"/>
        <v>0</v>
      </c>
      <c r="FTI15" s="357">
        <f t="shared" si="72"/>
        <v>2.4154310111851856E+24</v>
      </c>
      <c r="FTJ15" s="357">
        <f t="shared" si="72"/>
        <v>0</v>
      </c>
      <c r="FTK15" s="357">
        <f t="shared" si="72"/>
        <v>2.4637396314088895E+24</v>
      </c>
      <c r="FTL15" s="357">
        <f t="shared" si="72"/>
        <v>0</v>
      </c>
      <c r="FTM15" s="357">
        <f t="shared" si="72"/>
        <v>2.5130144240370674E+24</v>
      </c>
      <c r="FTN15" s="357">
        <f t="shared" si="72"/>
        <v>0</v>
      </c>
      <c r="FTO15" s="357">
        <f t="shared" si="72"/>
        <v>2.5632747125178091E+24</v>
      </c>
      <c r="FTP15" s="357">
        <f t="shared" si="72"/>
        <v>0</v>
      </c>
      <c r="FTQ15" s="357">
        <f t="shared" si="72"/>
        <v>2.6145402067681656E+24</v>
      </c>
      <c r="FTR15" s="357">
        <f t="shared" si="72"/>
        <v>0</v>
      </c>
      <c r="FTS15" s="357">
        <f t="shared" si="72"/>
        <v>2.6668310109035291E+24</v>
      </c>
      <c r="FTT15" s="357">
        <f t="shared" si="72"/>
        <v>0</v>
      </c>
      <c r="FTU15" s="357">
        <f t="shared" si="72"/>
        <v>2.7201676311215997E+24</v>
      </c>
      <c r="FTV15" s="357">
        <f t="shared" si="72"/>
        <v>0</v>
      </c>
      <c r="FTW15" s="357">
        <f t="shared" si="72"/>
        <v>2.7745709837440316E+24</v>
      </c>
      <c r="FTX15" s="357">
        <f t="shared" si="72"/>
        <v>0</v>
      </c>
      <c r="FTY15" s="357">
        <f t="shared" si="72"/>
        <v>2.8300624034189124E+24</v>
      </c>
      <c r="FTZ15" s="357">
        <f t="shared" si="72"/>
        <v>0</v>
      </c>
      <c r="FUA15" s="357">
        <f t="shared" si="72"/>
        <v>2.8866636514872907E+24</v>
      </c>
      <c r="FUB15" s="357">
        <f t="shared" si="72"/>
        <v>0</v>
      </c>
      <c r="FUC15" s="357">
        <f t="shared" si="72"/>
        <v>2.9443969245170368E+24</v>
      </c>
      <c r="FUD15" s="357">
        <f t="shared" si="72"/>
        <v>0</v>
      </c>
      <c r="FUE15" s="357">
        <f t="shared" si="72"/>
        <v>3.0032848630073775E+24</v>
      </c>
      <c r="FUF15" s="357">
        <f t="shared" si="72"/>
        <v>0</v>
      </c>
      <c r="FUG15" s="357">
        <f t="shared" si="72"/>
        <v>3.063350560267525E+24</v>
      </c>
      <c r="FUH15" s="357">
        <f t="shared" si="72"/>
        <v>0</v>
      </c>
      <c r="FUI15" s="357">
        <f t="shared" si="72"/>
        <v>3.1246175714728756E+24</v>
      </c>
      <c r="FUJ15" s="357">
        <f t="shared" si="72"/>
        <v>0</v>
      </c>
      <c r="FUK15" s="357">
        <f t="shared" si="72"/>
        <v>3.187109922902333E+24</v>
      </c>
      <c r="FUL15" s="357">
        <f t="shared" si="72"/>
        <v>0</v>
      </c>
      <c r="FUM15" s="357">
        <f t="shared" si="72"/>
        <v>3.2508521213603799E+24</v>
      </c>
      <c r="FUN15" s="357">
        <f t="shared" ref="FUN15:FWY15" si="73">FUL15*1.02</f>
        <v>0</v>
      </c>
      <c r="FUO15" s="357">
        <f t="shared" si="73"/>
        <v>3.3158691637875877E+24</v>
      </c>
      <c r="FUP15" s="357">
        <f t="shared" si="73"/>
        <v>0</v>
      </c>
      <c r="FUQ15" s="357">
        <f t="shared" si="73"/>
        <v>3.3821865470633393E+24</v>
      </c>
      <c r="FUR15" s="357">
        <f t="shared" si="73"/>
        <v>0</v>
      </c>
      <c r="FUS15" s="357">
        <f t="shared" si="73"/>
        <v>3.4498302780046064E+24</v>
      </c>
      <c r="FUT15" s="357">
        <f t="shared" si="73"/>
        <v>0</v>
      </c>
      <c r="FUU15" s="357">
        <f t="shared" si="73"/>
        <v>3.5188268835646983E+24</v>
      </c>
      <c r="FUV15" s="357">
        <f t="shared" si="73"/>
        <v>0</v>
      </c>
      <c r="FUW15" s="357">
        <f t="shared" si="73"/>
        <v>3.5892034212359926E+24</v>
      </c>
      <c r="FUX15" s="357">
        <f t="shared" si="73"/>
        <v>0</v>
      </c>
      <c r="FUY15" s="357">
        <f t="shared" si="73"/>
        <v>3.6609874896607127E+24</v>
      </c>
      <c r="FUZ15" s="357">
        <f t="shared" si="73"/>
        <v>0</v>
      </c>
      <c r="FVA15" s="357">
        <f t="shared" si="73"/>
        <v>3.734207239453927E+24</v>
      </c>
      <c r="FVB15" s="357">
        <f t="shared" si="73"/>
        <v>0</v>
      </c>
      <c r="FVC15" s="357">
        <f t="shared" si="73"/>
        <v>3.8088913842430058E+24</v>
      </c>
      <c r="FVD15" s="357">
        <f t="shared" si="73"/>
        <v>0</v>
      </c>
      <c r="FVE15" s="357">
        <f t="shared" si="73"/>
        <v>3.8850692119278662E+24</v>
      </c>
      <c r="FVF15" s="357">
        <f t="shared" si="73"/>
        <v>0</v>
      </c>
      <c r="FVG15" s="357">
        <f t="shared" si="73"/>
        <v>3.9627705961664238E+24</v>
      </c>
      <c r="FVH15" s="357">
        <f t="shared" si="73"/>
        <v>0</v>
      </c>
      <c r="FVI15" s="357">
        <f t="shared" si="73"/>
        <v>4.0420260080897522E+24</v>
      </c>
      <c r="FVJ15" s="357">
        <f t="shared" si="73"/>
        <v>0</v>
      </c>
      <c r="FVK15" s="357">
        <f t="shared" si="73"/>
        <v>4.1228665282515473E+24</v>
      </c>
      <c r="FVL15" s="357">
        <f t="shared" si="73"/>
        <v>0</v>
      </c>
      <c r="FVM15" s="357">
        <f t="shared" si="73"/>
        <v>4.2053238588165785E+24</v>
      </c>
      <c r="FVN15" s="357">
        <f t="shared" si="73"/>
        <v>0</v>
      </c>
      <c r="FVO15" s="357">
        <f t="shared" si="73"/>
        <v>4.28943033599291E+24</v>
      </c>
      <c r="FVP15" s="357">
        <f t="shared" si="73"/>
        <v>0</v>
      </c>
      <c r="FVQ15" s="357">
        <f t="shared" si="73"/>
        <v>4.3752189427127681E+24</v>
      </c>
      <c r="FVR15" s="357">
        <f t="shared" si="73"/>
        <v>0</v>
      </c>
      <c r="FVS15" s="357">
        <f t="shared" si="73"/>
        <v>4.4627233215670236E+24</v>
      </c>
      <c r="FVT15" s="357">
        <f t="shared" si="73"/>
        <v>0</v>
      </c>
      <c r="FVU15" s="357">
        <f t="shared" si="73"/>
        <v>4.5519777879983643E+24</v>
      </c>
      <c r="FVV15" s="357">
        <f t="shared" si="73"/>
        <v>0</v>
      </c>
      <c r="FVW15" s="357">
        <f t="shared" si="73"/>
        <v>4.6430173437583314E+24</v>
      </c>
      <c r="FVX15" s="357">
        <f t="shared" si="73"/>
        <v>0</v>
      </c>
      <c r="FVY15" s="357">
        <f t="shared" si="73"/>
        <v>4.735877690633498E+24</v>
      </c>
      <c r="FVZ15" s="357">
        <f t="shared" si="73"/>
        <v>0</v>
      </c>
      <c r="FWA15" s="357">
        <f t="shared" si="73"/>
        <v>4.830595244446168E+24</v>
      </c>
      <c r="FWB15" s="357">
        <f t="shared" si="73"/>
        <v>0</v>
      </c>
      <c r="FWC15" s="357">
        <f t="shared" si="73"/>
        <v>4.9272071493350916E+24</v>
      </c>
      <c r="FWD15" s="357">
        <f t="shared" si="73"/>
        <v>0</v>
      </c>
      <c r="FWE15" s="357">
        <f t="shared" si="73"/>
        <v>5.0257512923217934E+24</v>
      </c>
      <c r="FWF15" s="357">
        <f t="shared" si="73"/>
        <v>0</v>
      </c>
      <c r="FWG15" s="357">
        <f t="shared" si="73"/>
        <v>5.1262663181682292E+24</v>
      </c>
      <c r="FWH15" s="357">
        <f t="shared" si="73"/>
        <v>0</v>
      </c>
      <c r="FWI15" s="357">
        <f t="shared" si="73"/>
        <v>5.2287916445315939E+24</v>
      </c>
      <c r="FWJ15" s="357">
        <f t="shared" si="73"/>
        <v>0</v>
      </c>
      <c r="FWK15" s="357">
        <f t="shared" si="73"/>
        <v>5.3333674774222255E+24</v>
      </c>
      <c r="FWL15" s="357">
        <f t="shared" si="73"/>
        <v>0</v>
      </c>
      <c r="FWM15" s="357">
        <f t="shared" si="73"/>
        <v>5.4400348269706705E+24</v>
      </c>
      <c r="FWN15" s="357">
        <f t="shared" si="73"/>
        <v>0</v>
      </c>
      <c r="FWO15" s="357">
        <f t="shared" si="73"/>
        <v>5.548835523510084E+24</v>
      </c>
      <c r="FWP15" s="357">
        <f t="shared" si="73"/>
        <v>0</v>
      </c>
      <c r="FWQ15" s="357">
        <f t="shared" si="73"/>
        <v>5.6598122339802859E+24</v>
      </c>
      <c r="FWR15" s="357">
        <f t="shared" si="73"/>
        <v>0</v>
      </c>
      <c r="FWS15" s="357">
        <f t="shared" si="73"/>
        <v>5.7730084786598916E+24</v>
      </c>
      <c r="FWT15" s="357">
        <f t="shared" si="73"/>
        <v>0</v>
      </c>
      <c r="FWU15" s="357">
        <f t="shared" si="73"/>
        <v>5.8884686482330891E+24</v>
      </c>
      <c r="FWV15" s="357">
        <f t="shared" si="73"/>
        <v>0</v>
      </c>
      <c r="FWW15" s="357">
        <f t="shared" si="73"/>
        <v>6.0062380211977505E+24</v>
      </c>
      <c r="FWX15" s="357">
        <f t="shared" si="73"/>
        <v>0</v>
      </c>
      <c r="FWY15" s="357">
        <f t="shared" si="73"/>
        <v>6.1263627816217051E+24</v>
      </c>
      <c r="FWZ15" s="357">
        <f t="shared" ref="FWZ15:FZK15" si="74">FWX15*1.02</f>
        <v>0</v>
      </c>
      <c r="FXA15" s="357">
        <f t="shared" si="74"/>
        <v>6.2488900372541399E+24</v>
      </c>
      <c r="FXB15" s="357">
        <f t="shared" si="74"/>
        <v>0</v>
      </c>
      <c r="FXC15" s="357">
        <f t="shared" si="74"/>
        <v>6.3738678379992229E+24</v>
      </c>
      <c r="FXD15" s="357">
        <f t="shared" si="74"/>
        <v>0</v>
      </c>
      <c r="FXE15" s="357">
        <f t="shared" si="74"/>
        <v>6.5013451947592078E+24</v>
      </c>
      <c r="FXF15" s="357">
        <f t="shared" si="74"/>
        <v>0</v>
      </c>
      <c r="FXG15" s="357">
        <f t="shared" si="74"/>
        <v>6.6313720986543916E+24</v>
      </c>
      <c r="FXH15" s="357">
        <f t="shared" si="74"/>
        <v>0</v>
      </c>
      <c r="FXI15" s="357">
        <f t="shared" si="74"/>
        <v>6.7639995406274793E+24</v>
      </c>
      <c r="FXJ15" s="357">
        <f t="shared" si="74"/>
        <v>0</v>
      </c>
      <c r="FXK15" s="357">
        <f t="shared" si="74"/>
        <v>6.8992795314400289E+24</v>
      </c>
      <c r="FXL15" s="357">
        <f t="shared" si="74"/>
        <v>0</v>
      </c>
      <c r="FXM15" s="357">
        <f t="shared" si="74"/>
        <v>7.0372651220688295E+24</v>
      </c>
      <c r="FXN15" s="357">
        <f t="shared" si="74"/>
        <v>0</v>
      </c>
      <c r="FXO15" s="357">
        <f t="shared" si="74"/>
        <v>7.1780104245102061E+24</v>
      </c>
      <c r="FXP15" s="357">
        <f t="shared" si="74"/>
        <v>0</v>
      </c>
      <c r="FXQ15" s="357">
        <f t="shared" si="74"/>
        <v>7.3215706330004104E+24</v>
      </c>
      <c r="FXR15" s="357">
        <f t="shared" si="74"/>
        <v>0</v>
      </c>
      <c r="FXS15" s="357">
        <f t="shared" si="74"/>
        <v>7.4680020456604193E+24</v>
      </c>
      <c r="FXT15" s="357">
        <f t="shared" si="74"/>
        <v>0</v>
      </c>
      <c r="FXU15" s="357">
        <f t="shared" si="74"/>
        <v>7.6173620865736282E+24</v>
      </c>
      <c r="FXV15" s="357">
        <f t="shared" si="74"/>
        <v>0</v>
      </c>
      <c r="FXW15" s="357">
        <f t="shared" si="74"/>
        <v>7.7697093283051011E+24</v>
      </c>
      <c r="FXX15" s="357">
        <f t="shared" si="74"/>
        <v>0</v>
      </c>
      <c r="FXY15" s="357">
        <f t="shared" si="74"/>
        <v>7.925103514871203E+24</v>
      </c>
      <c r="FXZ15" s="357">
        <f t="shared" si="74"/>
        <v>0</v>
      </c>
      <c r="FYA15" s="357">
        <f t="shared" si="74"/>
        <v>8.0836055851686275E+24</v>
      </c>
      <c r="FYB15" s="357">
        <f t="shared" si="74"/>
        <v>0</v>
      </c>
      <c r="FYC15" s="357">
        <f t="shared" si="74"/>
        <v>8.2452776968719999E+24</v>
      </c>
      <c r="FYD15" s="357">
        <f t="shared" si="74"/>
        <v>0</v>
      </c>
      <c r="FYE15" s="357">
        <f t="shared" si="74"/>
        <v>8.4101832508094396E+24</v>
      </c>
      <c r="FYF15" s="357">
        <f t="shared" si="74"/>
        <v>0</v>
      </c>
      <c r="FYG15" s="357">
        <f t="shared" si="74"/>
        <v>8.578386915825629E+24</v>
      </c>
      <c r="FYH15" s="357">
        <f t="shared" si="74"/>
        <v>0</v>
      </c>
      <c r="FYI15" s="357">
        <f t="shared" si="74"/>
        <v>8.7499546541421414E+24</v>
      </c>
      <c r="FYJ15" s="357">
        <f t="shared" si="74"/>
        <v>0</v>
      </c>
      <c r="FYK15" s="357">
        <f t="shared" si="74"/>
        <v>8.9249537472249843E+24</v>
      </c>
      <c r="FYL15" s="357">
        <f t="shared" si="74"/>
        <v>0</v>
      </c>
      <c r="FYM15" s="357">
        <f t="shared" si="74"/>
        <v>9.1034528221694843E+24</v>
      </c>
      <c r="FYN15" s="357">
        <f t="shared" si="74"/>
        <v>0</v>
      </c>
      <c r="FYO15" s="357">
        <f t="shared" si="74"/>
        <v>9.2855218786128744E+24</v>
      </c>
      <c r="FYP15" s="357">
        <f t="shared" si="74"/>
        <v>0</v>
      </c>
      <c r="FYQ15" s="357">
        <f t="shared" si="74"/>
        <v>9.471232316185132E+24</v>
      </c>
      <c r="FYR15" s="357">
        <f t="shared" si="74"/>
        <v>0</v>
      </c>
      <c r="FYS15" s="357">
        <f t="shared" si="74"/>
        <v>9.6606569625088344E+24</v>
      </c>
      <c r="FYT15" s="357">
        <f t="shared" si="74"/>
        <v>0</v>
      </c>
      <c r="FYU15" s="357">
        <f t="shared" si="74"/>
        <v>9.8538701017590116E+24</v>
      </c>
      <c r="FYV15" s="357">
        <f t="shared" si="74"/>
        <v>0</v>
      </c>
      <c r="FYW15" s="357">
        <f t="shared" si="74"/>
        <v>1.0050947503794192E+25</v>
      </c>
      <c r="FYX15" s="357">
        <f t="shared" si="74"/>
        <v>0</v>
      </c>
      <c r="FYY15" s="357">
        <f t="shared" si="74"/>
        <v>1.0251966453870075E+25</v>
      </c>
      <c r="FYZ15" s="357">
        <f t="shared" si="74"/>
        <v>0</v>
      </c>
      <c r="FZA15" s="357">
        <f t="shared" si="74"/>
        <v>1.0457005782947477E+25</v>
      </c>
      <c r="FZB15" s="357">
        <f t="shared" si="74"/>
        <v>0</v>
      </c>
      <c r="FZC15" s="357">
        <f t="shared" si="74"/>
        <v>1.0666145898606427E+25</v>
      </c>
      <c r="FZD15" s="357">
        <f t="shared" si="74"/>
        <v>0</v>
      </c>
      <c r="FZE15" s="357">
        <f t="shared" si="74"/>
        <v>1.0879468816578556E+25</v>
      </c>
      <c r="FZF15" s="357">
        <f t="shared" si="74"/>
        <v>0</v>
      </c>
      <c r="FZG15" s="357">
        <f t="shared" si="74"/>
        <v>1.1097058192910128E+25</v>
      </c>
      <c r="FZH15" s="357">
        <f t="shared" si="74"/>
        <v>0</v>
      </c>
      <c r="FZI15" s="357">
        <f t="shared" si="74"/>
        <v>1.1318999356768332E+25</v>
      </c>
      <c r="FZJ15" s="357">
        <f t="shared" si="74"/>
        <v>0</v>
      </c>
      <c r="FZK15" s="357">
        <f t="shared" si="74"/>
        <v>1.1545379343903698E+25</v>
      </c>
      <c r="FZL15" s="357">
        <f t="shared" ref="FZL15:GBW15" si="75">FZJ15*1.02</f>
        <v>0</v>
      </c>
      <c r="FZM15" s="357">
        <f t="shared" si="75"/>
        <v>1.1776286930781773E+25</v>
      </c>
      <c r="FZN15" s="357">
        <f t="shared" si="75"/>
        <v>0</v>
      </c>
      <c r="FZO15" s="357">
        <f t="shared" si="75"/>
        <v>1.2011812669397408E+25</v>
      </c>
      <c r="FZP15" s="357">
        <f t="shared" si="75"/>
        <v>0</v>
      </c>
      <c r="FZQ15" s="357">
        <f t="shared" si="75"/>
        <v>1.2252048922785356E+25</v>
      </c>
      <c r="FZR15" s="357">
        <f t="shared" si="75"/>
        <v>0</v>
      </c>
      <c r="FZS15" s="357">
        <f t="shared" si="75"/>
        <v>1.2497089901241064E+25</v>
      </c>
      <c r="FZT15" s="357">
        <f t="shared" si="75"/>
        <v>0</v>
      </c>
      <c r="FZU15" s="357">
        <f t="shared" si="75"/>
        <v>1.2747031699265885E+25</v>
      </c>
      <c r="FZV15" s="357">
        <f t="shared" si="75"/>
        <v>0</v>
      </c>
      <c r="FZW15" s="357">
        <f t="shared" si="75"/>
        <v>1.3001972333251202E+25</v>
      </c>
      <c r="FZX15" s="357">
        <f t="shared" si="75"/>
        <v>0</v>
      </c>
      <c r="FZY15" s="357">
        <f t="shared" si="75"/>
        <v>1.3262011779916226E+25</v>
      </c>
      <c r="FZZ15" s="357">
        <f t="shared" si="75"/>
        <v>0</v>
      </c>
      <c r="GAA15" s="357">
        <f t="shared" si="75"/>
        <v>1.352725201551455E+25</v>
      </c>
      <c r="GAB15" s="357">
        <f t="shared" si="75"/>
        <v>0</v>
      </c>
      <c r="GAC15" s="357">
        <f t="shared" si="75"/>
        <v>1.3797797055824841E+25</v>
      </c>
      <c r="GAD15" s="357">
        <f t="shared" si="75"/>
        <v>0</v>
      </c>
      <c r="GAE15" s="357">
        <f t="shared" si="75"/>
        <v>1.4073752996941338E+25</v>
      </c>
      <c r="GAF15" s="357">
        <f t="shared" si="75"/>
        <v>0</v>
      </c>
      <c r="GAG15" s="357">
        <f t="shared" si="75"/>
        <v>1.4355228056880165E+25</v>
      </c>
      <c r="GAH15" s="357">
        <f t="shared" si="75"/>
        <v>0</v>
      </c>
      <c r="GAI15" s="357">
        <f t="shared" si="75"/>
        <v>1.4642332618017768E+25</v>
      </c>
      <c r="GAJ15" s="357">
        <f t="shared" si="75"/>
        <v>0</v>
      </c>
      <c r="GAK15" s="357">
        <f t="shared" si="75"/>
        <v>1.4935179270378124E+25</v>
      </c>
      <c r="GAL15" s="357">
        <f t="shared" si="75"/>
        <v>0</v>
      </c>
      <c r="GAM15" s="357">
        <f t="shared" si="75"/>
        <v>1.5233882855785687E+25</v>
      </c>
      <c r="GAN15" s="357">
        <f t="shared" si="75"/>
        <v>0</v>
      </c>
      <c r="GAO15" s="357">
        <f t="shared" si="75"/>
        <v>1.55385605129014E+25</v>
      </c>
      <c r="GAP15" s="357">
        <f t="shared" si="75"/>
        <v>0</v>
      </c>
      <c r="GAQ15" s="357">
        <f t="shared" si="75"/>
        <v>1.5849331723159429E+25</v>
      </c>
      <c r="GAR15" s="357">
        <f t="shared" si="75"/>
        <v>0</v>
      </c>
      <c r="GAS15" s="357">
        <f t="shared" si="75"/>
        <v>1.6166318357622617E+25</v>
      </c>
      <c r="GAT15" s="357">
        <f t="shared" si="75"/>
        <v>0</v>
      </c>
      <c r="GAU15" s="357">
        <f t="shared" si="75"/>
        <v>1.648964472477507E+25</v>
      </c>
      <c r="GAV15" s="357">
        <f t="shared" si="75"/>
        <v>0</v>
      </c>
      <c r="GAW15" s="357">
        <f t="shared" si="75"/>
        <v>1.6819437619270572E+25</v>
      </c>
      <c r="GAX15" s="357">
        <f t="shared" si="75"/>
        <v>0</v>
      </c>
      <c r="GAY15" s="357">
        <f t="shared" si="75"/>
        <v>1.7155826371655984E+25</v>
      </c>
      <c r="GAZ15" s="357">
        <f t="shared" si="75"/>
        <v>0</v>
      </c>
      <c r="GBA15" s="357">
        <f t="shared" si="75"/>
        <v>1.7498942899089104E+25</v>
      </c>
      <c r="GBB15" s="357">
        <f t="shared" si="75"/>
        <v>0</v>
      </c>
      <c r="GBC15" s="357">
        <f t="shared" si="75"/>
        <v>1.7848921757070886E+25</v>
      </c>
      <c r="GBD15" s="357">
        <f t="shared" si="75"/>
        <v>0</v>
      </c>
      <c r="GBE15" s="357">
        <f t="shared" si="75"/>
        <v>1.8205900192212304E+25</v>
      </c>
      <c r="GBF15" s="357">
        <f t="shared" si="75"/>
        <v>0</v>
      </c>
      <c r="GBG15" s="357">
        <f t="shared" si="75"/>
        <v>1.857001819605655E+25</v>
      </c>
      <c r="GBH15" s="357">
        <f t="shared" si="75"/>
        <v>0</v>
      </c>
      <c r="GBI15" s="357">
        <f t="shared" si="75"/>
        <v>1.8941418559977682E+25</v>
      </c>
      <c r="GBJ15" s="357">
        <f t="shared" si="75"/>
        <v>0</v>
      </c>
      <c r="GBK15" s="357">
        <f t="shared" si="75"/>
        <v>1.9320246931177235E+25</v>
      </c>
      <c r="GBL15" s="357">
        <f t="shared" si="75"/>
        <v>0</v>
      </c>
      <c r="GBM15" s="357">
        <f t="shared" si="75"/>
        <v>1.970665186980078E+25</v>
      </c>
      <c r="GBN15" s="357">
        <f t="shared" si="75"/>
        <v>0</v>
      </c>
      <c r="GBO15" s="357">
        <f t="shared" si="75"/>
        <v>2.0100784907196796E+25</v>
      </c>
      <c r="GBP15" s="357">
        <f t="shared" si="75"/>
        <v>0</v>
      </c>
      <c r="GBQ15" s="357">
        <f t="shared" si="75"/>
        <v>2.050280060534073E+25</v>
      </c>
      <c r="GBR15" s="357">
        <f t="shared" si="75"/>
        <v>0</v>
      </c>
      <c r="GBS15" s="357">
        <f t="shared" si="75"/>
        <v>2.0912856617447546E+25</v>
      </c>
      <c r="GBT15" s="357">
        <f t="shared" si="75"/>
        <v>0</v>
      </c>
      <c r="GBU15" s="357">
        <f t="shared" si="75"/>
        <v>2.1331113749796497E+25</v>
      </c>
      <c r="GBV15" s="357">
        <f t="shared" si="75"/>
        <v>0</v>
      </c>
      <c r="GBW15" s="357">
        <f t="shared" si="75"/>
        <v>2.1757736024792429E+25</v>
      </c>
      <c r="GBX15" s="357">
        <f t="shared" ref="GBX15:GEI15" si="76">GBV15*1.02</f>
        <v>0</v>
      </c>
      <c r="GBY15" s="357">
        <f t="shared" si="76"/>
        <v>2.2192890745288277E+25</v>
      </c>
      <c r="GBZ15" s="357">
        <f t="shared" si="76"/>
        <v>0</v>
      </c>
      <c r="GCA15" s="357">
        <f t="shared" si="76"/>
        <v>2.2636748560194045E+25</v>
      </c>
      <c r="GCB15" s="357">
        <f t="shared" si="76"/>
        <v>0</v>
      </c>
      <c r="GCC15" s="357">
        <f t="shared" si="76"/>
        <v>2.3089483531397927E+25</v>
      </c>
      <c r="GCD15" s="357">
        <f t="shared" si="76"/>
        <v>0</v>
      </c>
      <c r="GCE15" s="357">
        <f t="shared" si="76"/>
        <v>2.3551273202025885E+25</v>
      </c>
      <c r="GCF15" s="357">
        <f t="shared" si="76"/>
        <v>0</v>
      </c>
      <c r="GCG15" s="357">
        <f t="shared" si="76"/>
        <v>2.4022298666066401E+25</v>
      </c>
      <c r="GCH15" s="357">
        <f t="shared" si="76"/>
        <v>0</v>
      </c>
      <c r="GCI15" s="357">
        <f t="shared" si="76"/>
        <v>2.4502744639387731E+25</v>
      </c>
      <c r="GCJ15" s="357">
        <f t="shared" si="76"/>
        <v>0</v>
      </c>
      <c r="GCK15" s="357">
        <f t="shared" si="76"/>
        <v>2.4992799532175485E+25</v>
      </c>
      <c r="GCL15" s="357">
        <f t="shared" si="76"/>
        <v>0</v>
      </c>
      <c r="GCM15" s="357">
        <f t="shared" si="76"/>
        <v>2.5492655522818995E+25</v>
      </c>
      <c r="GCN15" s="357">
        <f t="shared" si="76"/>
        <v>0</v>
      </c>
      <c r="GCO15" s="357">
        <f t="shared" si="76"/>
        <v>2.6002508633275377E+25</v>
      </c>
      <c r="GCP15" s="357">
        <f t="shared" si="76"/>
        <v>0</v>
      </c>
      <c r="GCQ15" s="357">
        <f t="shared" si="76"/>
        <v>2.6522558805940884E+25</v>
      </c>
      <c r="GCR15" s="357">
        <f t="shared" si="76"/>
        <v>0</v>
      </c>
      <c r="GCS15" s="357">
        <f t="shared" si="76"/>
        <v>2.7053009982059704E+25</v>
      </c>
      <c r="GCT15" s="357">
        <f t="shared" si="76"/>
        <v>0</v>
      </c>
      <c r="GCU15" s="357">
        <f t="shared" si="76"/>
        <v>2.7594070181700901E+25</v>
      </c>
      <c r="GCV15" s="357">
        <f t="shared" si="76"/>
        <v>0</v>
      </c>
      <c r="GCW15" s="357">
        <f t="shared" si="76"/>
        <v>2.8145951585334921E+25</v>
      </c>
      <c r="GCX15" s="357">
        <f t="shared" si="76"/>
        <v>0</v>
      </c>
      <c r="GCY15" s="357">
        <f t="shared" si="76"/>
        <v>2.8708870617041621E+25</v>
      </c>
      <c r="GCZ15" s="357">
        <f t="shared" si="76"/>
        <v>0</v>
      </c>
      <c r="GDA15" s="357">
        <f t="shared" si="76"/>
        <v>2.9283048029382452E+25</v>
      </c>
      <c r="GDB15" s="357">
        <f t="shared" si="76"/>
        <v>0</v>
      </c>
      <c r="GDC15" s="357">
        <f t="shared" si="76"/>
        <v>2.9868708989970102E+25</v>
      </c>
      <c r="GDD15" s="357">
        <f t="shared" si="76"/>
        <v>0</v>
      </c>
      <c r="GDE15" s="357">
        <f t="shared" si="76"/>
        <v>3.0466083169769503E+25</v>
      </c>
      <c r="GDF15" s="357">
        <f t="shared" si="76"/>
        <v>0</v>
      </c>
      <c r="GDG15" s="357">
        <f t="shared" si="76"/>
        <v>3.1075404833164892E+25</v>
      </c>
      <c r="GDH15" s="357">
        <f t="shared" si="76"/>
        <v>0</v>
      </c>
      <c r="GDI15" s="357">
        <f t="shared" si="76"/>
        <v>3.169691292982819E+25</v>
      </c>
      <c r="GDJ15" s="357">
        <f t="shared" si="76"/>
        <v>0</v>
      </c>
      <c r="GDK15" s="357">
        <f t="shared" si="76"/>
        <v>3.2330851188424753E+25</v>
      </c>
      <c r="GDL15" s="357">
        <f t="shared" si="76"/>
        <v>0</v>
      </c>
      <c r="GDM15" s="357">
        <f t="shared" si="76"/>
        <v>3.2977468212193247E+25</v>
      </c>
      <c r="GDN15" s="357">
        <f t="shared" si="76"/>
        <v>0</v>
      </c>
      <c r="GDO15" s="357">
        <f t="shared" si="76"/>
        <v>3.3637017576437114E+25</v>
      </c>
      <c r="GDP15" s="357">
        <f t="shared" si="76"/>
        <v>0</v>
      </c>
      <c r="GDQ15" s="357">
        <f t="shared" si="76"/>
        <v>3.4309757927965858E+25</v>
      </c>
      <c r="GDR15" s="357">
        <f t="shared" si="76"/>
        <v>0</v>
      </c>
      <c r="GDS15" s="357">
        <f t="shared" si="76"/>
        <v>3.4995953086525175E+25</v>
      </c>
      <c r="GDT15" s="357">
        <f t="shared" si="76"/>
        <v>0</v>
      </c>
      <c r="GDU15" s="357">
        <f t="shared" si="76"/>
        <v>3.569587214825568E+25</v>
      </c>
      <c r="GDV15" s="357">
        <f t="shared" si="76"/>
        <v>0</v>
      </c>
      <c r="GDW15" s="357">
        <f t="shared" si="76"/>
        <v>3.6409789591220793E+25</v>
      </c>
      <c r="GDX15" s="357">
        <f t="shared" si="76"/>
        <v>0</v>
      </c>
      <c r="GDY15" s="357">
        <f t="shared" si="76"/>
        <v>3.7137985383045209E+25</v>
      </c>
      <c r="GDZ15" s="357">
        <f t="shared" si="76"/>
        <v>0</v>
      </c>
      <c r="GEA15" s="357">
        <f t="shared" si="76"/>
        <v>3.7880745090706116E+25</v>
      </c>
      <c r="GEB15" s="357">
        <f t="shared" si="76"/>
        <v>0</v>
      </c>
      <c r="GEC15" s="357">
        <f t="shared" si="76"/>
        <v>3.8638359992520237E+25</v>
      </c>
      <c r="GED15" s="357">
        <f t="shared" si="76"/>
        <v>0</v>
      </c>
      <c r="GEE15" s="357">
        <f t="shared" si="76"/>
        <v>3.941112719237064E+25</v>
      </c>
      <c r="GEF15" s="357">
        <f t="shared" si="76"/>
        <v>0</v>
      </c>
      <c r="GEG15" s="357">
        <f t="shared" si="76"/>
        <v>4.0199349736218055E+25</v>
      </c>
      <c r="GEH15" s="357">
        <f t="shared" si="76"/>
        <v>0</v>
      </c>
      <c r="GEI15" s="357">
        <f t="shared" si="76"/>
        <v>4.1003336730942419E+25</v>
      </c>
      <c r="GEJ15" s="357">
        <f t="shared" ref="GEJ15:GGU15" si="77">GEH15*1.02</f>
        <v>0</v>
      </c>
      <c r="GEK15" s="357">
        <f t="shared" si="77"/>
        <v>4.1823403465561269E+25</v>
      </c>
      <c r="GEL15" s="357">
        <f t="shared" si="77"/>
        <v>0</v>
      </c>
      <c r="GEM15" s="357">
        <f t="shared" si="77"/>
        <v>4.2659871534872494E+25</v>
      </c>
      <c r="GEN15" s="357">
        <f t="shared" si="77"/>
        <v>0</v>
      </c>
      <c r="GEO15" s="357">
        <f t="shared" si="77"/>
        <v>4.3513068965569948E+25</v>
      </c>
      <c r="GEP15" s="357">
        <f t="shared" si="77"/>
        <v>0</v>
      </c>
      <c r="GEQ15" s="357">
        <f t="shared" si="77"/>
        <v>4.4383330344881349E+25</v>
      </c>
      <c r="GER15" s="357">
        <f t="shared" si="77"/>
        <v>0</v>
      </c>
      <c r="GES15" s="357">
        <f t="shared" si="77"/>
        <v>4.527099695177898E+25</v>
      </c>
      <c r="GET15" s="357">
        <f t="shared" si="77"/>
        <v>0</v>
      </c>
      <c r="GEU15" s="357">
        <f t="shared" si="77"/>
        <v>4.6176416890814563E+25</v>
      </c>
      <c r="GEV15" s="357">
        <f t="shared" si="77"/>
        <v>0</v>
      </c>
      <c r="GEW15" s="357">
        <f t="shared" si="77"/>
        <v>4.7099945228630856E+25</v>
      </c>
      <c r="GEX15" s="357">
        <f t="shared" si="77"/>
        <v>0</v>
      </c>
      <c r="GEY15" s="357">
        <f t="shared" si="77"/>
        <v>4.8041944133203471E+25</v>
      </c>
      <c r="GEZ15" s="357">
        <f t="shared" si="77"/>
        <v>0</v>
      </c>
      <c r="GFA15" s="357">
        <f t="shared" si="77"/>
        <v>4.900278301586754E+25</v>
      </c>
      <c r="GFB15" s="357">
        <f t="shared" si="77"/>
        <v>0</v>
      </c>
      <c r="GFC15" s="357">
        <f t="shared" si="77"/>
        <v>4.9982838676184895E+25</v>
      </c>
      <c r="GFD15" s="357">
        <f t="shared" si="77"/>
        <v>0</v>
      </c>
      <c r="GFE15" s="357">
        <f t="shared" si="77"/>
        <v>5.0982495449708596E+25</v>
      </c>
      <c r="GFF15" s="357">
        <f t="shared" si="77"/>
        <v>0</v>
      </c>
      <c r="GFG15" s="357">
        <f t="shared" si="77"/>
        <v>5.2002145358702765E+25</v>
      </c>
      <c r="GFH15" s="357">
        <f t="shared" si="77"/>
        <v>0</v>
      </c>
      <c r="GFI15" s="357">
        <f t="shared" si="77"/>
        <v>5.3042188265876825E+25</v>
      </c>
      <c r="GFJ15" s="357">
        <f t="shared" si="77"/>
        <v>0</v>
      </c>
      <c r="GFK15" s="357">
        <f t="shared" si="77"/>
        <v>5.4103032031194358E+25</v>
      </c>
      <c r="GFL15" s="357">
        <f t="shared" si="77"/>
        <v>0</v>
      </c>
      <c r="GFM15" s="357">
        <f t="shared" si="77"/>
        <v>5.5185092671818245E+25</v>
      </c>
      <c r="GFN15" s="357">
        <f t="shared" si="77"/>
        <v>0</v>
      </c>
      <c r="GFO15" s="357">
        <f t="shared" si="77"/>
        <v>5.6288794525254611E+25</v>
      </c>
      <c r="GFP15" s="357">
        <f t="shared" si="77"/>
        <v>0</v>
      </c>
      <c r="GFQ15" s="357">
        <f t="shared" si="77"/>
        <v>5.7414570415759708E+25</v>
      </c>
      <c r="GFR15" s="357">
        <f t="shared" si="77"/>
        <v>0</v>
      </c>
      <c r="GFS15" s="357">
        <f t="shared" si="77"/>
        <v>5.8562861824074906E+25</v>
      </c>
      <c r="GFT15" s="357">
        <f t="shared" si="77"/>
        <v>0</v>
      </c>
      <c r="GFU15" s="357">
        <f t="shared" si="77"/>
        <v>5.9734119060556405E+25</v>
      </c>
      <c r="GFV15" s="357">
        <f t="shared" si="77"/>
        <v>0</v>
      </c>
      <c r="GFW15" s="357">
        <f t="shared" si="77"/>
        <v>6.0928801441767531E+25</v>
      </c>
      <c r="GFX15" s="357">
        <f t="shared" si="77"/>
        <v>0</v>
      </c>
      <c r="GFY15" s="357">
        <f t="shared" si="77"/>
        <v>6.2147377470602885E+25</v>
      </c>
      <c r="GFZ15" s="357">
        <f t="shared" si="77"/>
        <v>0</v>
      </c>
      <c r="GGA15" s="357">
        <f t="shared" si="77"/>
        <v>6.3390325020014946E+25</v>
      </c>
      <c r="GGB15" s="357">
        <f t="shared" si="77"/>
        <v>0</v>
      </c>
      <c r="GGC15" s="357">
        <f t="shared" si="77"/>
        <v>6.4658131520415247E+25</v>
      </c>
      <c r="GGD15" s="357">
        <f t="shared" si="77"/>
        <v>0</v>
      </c>
      <c r="GGE15" s="357">
        <f t="shared" si="77"/>
        <v>6.5951294150823557E+25</v>
      </c>
      <c r="GGF15" s="357">
        <f t="shared" si="77"/>
        <v>0</v>
      </c>
      <c r="GGG15" s="357">
        <f t="shared" si="77"/>
        <v>6.7270320033840025E+25</v>
      </c>
      <c r="GGH15" s="357">
        <f t="shared" si="77"/>
        <v>0</v>
      </c>
      <c r="GGI15" s="357">
        <f t="shared" si="77"/>
        <v>6.8615726434516828E+25</v>
      </c>
      <c r="GGJ15" s="357">
        <f t="shared" si="77"/>
        <v>0</v>
      </c>
      <c r="GGK15" s="357">
        <f t="shared" si="77"/>
        <v>6.9988040963207165E+25</v>
      </c>
      <c r="GGL15" s="357">
        <f t="shared" si="77"/>
        <v>0</v>
      </c>
      <c r="GGM15" s="357">
        <f t="shared" si="77"/>
        <v>7.1387801782471307E+25</v>
      </c>
      <c r="GGN15" s="357">
        <f t="shared" si="77"/>
        <v>0</v>
      </c>
      <c r="GGO15" s="357">
        <f t="shared" si="77"/>
        <v>7.2815557818120737E+25</v>
      </c>
      <c r="GGP15" s="357">
        <f t="shared" si="77"/>
        <v>0</v>
      </c>
      <c r="GGQ15" s="357">
        <f t="shared" si="77"/>
        <v>7.4271868974483151E+25</v>
      </c>
      <c r="GGR15" s="357">
        <f t="shared" si="77"/>
        <v>0</v>
      </c>
      <c r="GGS15" s="357">
        <f t="shared" si="77"/>
        <v>7.5757306353972815E+25</v>
      </c>
      <c r="GGT15" s="357">
        <f t="shared" si="77"/>
        <v>0</v>
      </c>
      <c r="GGU15" s="357">
        <f t="shared" si="77"/>
        <v>7.7272452481052274E+25</v>
      </c>
      <c r="GGV15" s="357">
        <f t="shared" ref="GGV15:GJG15" si="78">GGT15*1.02</f>
        <v>0</v>
      </c>
      <c r="GGW15" s="357">
        <f t="shared" si="78"/>
        <v>7.8817901530673314E+25</v>
      </c>
      <c r="GGX15" s="357">
        <f t="shared" si="78"/>
        <v>0</v>
      </c>
      <c r="GGY15" s="357">
        <f t="shared" si="78"/>
        <v>8.0394259561286782E+25</v>
      </c>
      <c r="GGZ15" s="357">
        <f t="shared" si="78"/>
        <v>0</v>
      </c>
      <c r="GHA15" s="357">
        <f t="shared" si="78"/>
        <v>8.2002144752512512E+25</v>
      </c>
      <c r="GHB15" s="357">
        <f t="shared" si="78"/>
        <v>0</v>
      </c>
      <c r="GHC15" s="357">
        <f t="shared" si="78"/>
        <v>8.3642187647562756E+25</v>
      </c>
      <c r="GHD15" s="357">
        <f t="shared" si="78"/>
        <v>0</v>
      </c>
      <c r="GHE15" s="357">
        <f t="shared" si="78"/>
        <v>8.5315031400514013E+25</v>
      </c>
      <c r="GHF15" s="357">
        <f t="shared" si="78"/>
        <v>0</v>
      </c>
      <c r="GHG15" s="357">
        <f t="shared" si="78"/>
        <v>8.7021332028524295E+25</v>
      </c>
      <c r="GHH15" s="357">
        <f t="shared" si="78"/>
        <v>0</v>
      </c>
      <c r="GHI15" s="357">
        <f t="shared" si="78"/>
        <v>8.876175866909478E+25</v>
      </c>
      <c r="GHJ15" s="357">
        <f t="shared" si="78"/>
        <v>0</v>
      </c>
      <c r="GHK15" s="357">
        <f t="shared" si="78"/>
        <v>9.0536993842476677E+25</v>
      </c>
      <c r="GHL15" s="357">
        <f t="shared" si="78"/>
        <v>0</v>
      </c>
      <c r="GHM15" s="357">
        <f t="shared" si="78"/>
        <v>9.2347733719326204E+25</v>
      </c>
      <c r="GHN15" s="357">
        <f t="shared" si="78"/>
        <v>0</v>
      </c>
      <c r="GHO15" s="357">
        <f t="shared" si="78"/>
        <v>9.4194688393712721E+25</v>
      </c>
      <c r="GHP15" s="357">
        <f t="shared" si="78"/>
        <v>0</v>
      </c>
      <c r="GHQ15" s="357">
        <f t="shared" si="78"/>
        <v>9.6078582161586974E+25</v>
      </c>
      <c r="GHR15" s="357">
        <f t="shared" si="78"/>
        <v>0</v>
      </c>
      <c r="GHS15" s="357">
        <f t="shared" si="78"/>
        <v>9.8000153804818723E+25</v>
      </c>
      <c r="GHT15" s="357">
        <f t="shared" si="78"/>
        <v>0</v>
      </c>
      <c r="GHU15" s="357">
        <f t="shared" si="78"/>
        <v>9.9960156880915101E+25</v>
      </c>
      <c r="GHV15" s="357">
        <f t="shared" si="78"/>
        <v>0</v>
      </c>
      <c r="GHW15" s="357">
        <f t="shared" si="78"/>
        <v>1.019593600185334E+26</v>
      </c>
      <c r="GHX15" s="357">
        <f t="shared" si="78"/>
        <v>0</v>
      </c>
      <c r="GHY15" s="357">
        <f t="shared" si="78"/>
        <v>1.0399854721890407E+26</v>
      </c>
      <c r="GHZ15" s="357">
        <f t="shared" si="78"/>
        <v>0</v>
      </c>
      <c r="GIA15" s="357">
        <f t="shared" si="78"/>
        <v>1.0607851816328215E+26</v>
      </c>
      <c r="GIB15" s="357">
        <f t="shared" si="78"/>
        <v>0</v>
      </c>
      <c r="GIC15" s="357">
        <f t="shared" si="78"/>
        <v>1.0820008852654781E+26</v>
      </c>
      <c r="GID15" s="357">
        <f t="shared" si="78"/>
        <v>0</v>
      </c>
      <c r="GIE15" s="357">
        <f t="shared" si="78"/>
        <v>1.1036409029707876E+26</v>
      </c>
      <c r="GIF15" s="357">
        <f t="shared" si="78"/>
        <v>0</v>
      </c>
      <c r="GIG15" s="357">
        <f t="shared" si="78"/>
        <v>1.1257137210302033E+26</v>
      </c>
      <c r="GIH15" s="357">
        <f t="shared" si="78"/>
        <v>0</v>
      </c>
      <c r="GII15" s="357">
        <f t="shared" si="78"/>
        <v>1.1482279954508075E+26</v>
      </c>
      <c r="GIJ15" s="357">
        <f t="shared" si="78"/>
        <v>0</v>
      </c>
      <c r="GIK15" s="357">
        <f t="shared" si="78"/>
        <v>1.1711925553598237E+26</v>
      </c>
      <c r="GIL15" s="357">
        <f t="shared" si="78"/>
        <v>0</v>
      </c>
      <c r="GIM15" s="357">
        <f t="shared" si="78"/>
        <v>1.1946164064670201E+26</v>
      </c>
      <c r="GIN15" s="357">
        <f t="shared" si="78"/>
        <v>0</v>
      </c>
      <c r="GIO15" s="357">
        <f t="shared" si="78"/>
        <v>1.2185087345963606E+26</v>
      </c>
      <c r="GIP15" s="357">
        <f t="shared" si="78"/>
        <v>0</v>
      </c>
      <c r="GIQ15" s="357">
        <f t="shared" si="78"/>
        <v>1.2428789092882879E+26</v>
      </c>
      <c r="GIR15" s="357">
        <f t="shared" si="78"/>
        <v>0</v>
      </c>
      <c r="GIS15" s="357">
        <f t="shared" si="78"/>
        <v>1.2677364874740537E+26</v>
      </c>
      <c r="GIT15" s="357">
        <f t="shared" si="78"/>
        <v>0</v>
      </c>
      <c r="GIU15" s="357">
        <f t="shared" si="78"/>
        <v>1.2930912172235348E+26</v>
      </c>
      <c r="GIV15" s="357">
        <f t="shared" si="78"/>
        <v>0</v>
      </c>
      <c r="GIW15" s="357">
        <f t="shared" si="78"/>
        <v>1.3189530415680056E+26</v>
      </c>
      <c r="GIX15" s="357">
        <f t="shared" si="78"/>
        <v>0</v>
      </c>
      <c r="GIY15" s="357">
        <f t="shared" si="78"/>
        <v>1.3453321023993657E+26</v>
      </c>
      <c r="GIZ15" s="357">
        <f t="shared" si="78"/>
        <v>0</v>
      </c>
      <c r="GJA15" s="357">
        <f t="shared" si="78"/>
        <v>1.372238744447353E+26</v>
      </c>
      <c r="GJB15" s="357">
        <f t="shared" si="78"/>
        <v>0</v>
      </c>
      <c r="GJC15" s="357">
        <f t="shared" si="78"/>
        <v>1.3996835193363001E+26</v>
      </c>
      <c r="GJD15" s="357">
        <f t="shared" si="78"/>
        <v>0</v>
      </c>
      <c r="GJE15" s="357">
        <f t="shared" si="78"/>
        <v>1.4276771897230261E+26</v>
      </c>
      <c r="GJF15" s="357">
        <f t="shared" si="78"/>
        <v>0</v>
      </c>
      <c r="GJG15" s="357">
        <f t="shared" si="78"/>
        <v>1.4562307335174867E+26</v>
      </c>
      <c r="GJH15" s="357">
        <f t="shared" ref="GJH15:GLS15" si="79">GJF15*1.02</f>
        <v>0</v>
      </c>
      <c r="GJI15" s="357">
        <f t="shared" si="79"/>
        <v>1.4853553481878365E+26</v>
      </c>
      <c r="GJJ15" s="357">
        <f t="shared" si="79"/>
        <v>0</v>
      </c>
      <c r="GJK15" s="357">
        <f t="shared" si="79"/>
        <v>1.5150624551515932E+26</v>
      </c>
      <c r="GJL15" s="357">
        <f t="shared" si="79"/>
        <v>0</v>
      </c>
      <c r="GJM15" s="357">
        <f t="shared" si="79"/>
        <v>1.5453637042546251E+26</v>
      </c>
      <c r="GJN15" s="357">
        <f t="shared" si="79"/>
        <v>0</v>
      </c>
      <c r="GJO15" s="357">
        <f t="shared" si="79"/>
        <v>1.5762709783397178E+26</v>
      </c>
      <c r="GJP15" s="357">
        <f t="shared" si="79"/>
        <v>0</v>
      </c>
      <c r="GJQ15" s="357">
        <f t="shared" si="79"/>
        <v>1.6077963979065122E+26</v>
      </c>
      <c r="GJR15" s="357">
        <f t="shared" si="79"/>
        <v>0</v>
      </c>
      <c r="GJS15" s="357">
        <f t="shared" si="79"/>
        <v>1.6399523258646426E+26</v>
      </c>
      <c r="GJT15" s="357">
        <f t="shared" si="79"/>
        <v>0</v>
      </c>
      <c r="GJU15" s="357">
        <f t="shared" si="79"/>
        <v>1.6727513723819353E+26</v>
      </c>
      <c r="GJV15" s="357">
        <f t="shared" si="79"/>
        <v>0</v>
      </c>
      <c r="GJW15" s="357">
        <f t="shared" si="79"/>
        <v>1.706206399829574E+26</v>
      </c>
      <c r="GJX15" s="357">
        <f t="shared" si="79"/>
        <v>0</v>
      </c>
      <c r="GJY15" s="357">
        <f t="shared" si="79"/>
        <v>1.7403305278261656E+26</v>
      </c>
      <c r="GJZ15" s="357">
        <f t="shared" si="79"/>
        <v>0</v>
      </c>
      <c r="GKA15" s="357">
        <f t="shared" si="79"/>
        <v>1.7751371383826888E+26</v>
      </c>
      <c r="GKB15" s="357">
        <f t="shared" si="79"/>
        <v>0</v>
      </c>
      <c r="GKC15" s="357">
        <f t="shared" si="79"/>
        <v>1.8106398811503428E+26</v>
      </c>
      <c r="GKD15" s="357">
        <f t="shared" si="79"/>
        <v>0</v>
      </c>
      <c r="GKE15" s="357">
        <f t="shared" si="79"/>
        <v>1.8468526787733496E+26</v>
      </c>
      <c r="GKF15" s="357">
        <f t="shared" si="79"/>
        <v>0</v>
      </c>
      <c r="GKG15" s="357">
        <f t="shared" si="79"/>
        <v>1.8837897323488166E+26</v>
      </c>
      <c r="GKH15" s="357">
        <f t="shared" si="79"/>
        <v>0</v>
      </c>
      <c r="GKI15" s="357">
        <f t="shared" si="79"/>
        <v>1.9214655269957931E+26</v>
      </c>
      <c r="GKJ15" s="357">
        <f t="shared" si="79"/>
        <v>0</v>
      </c>
      <c r="GKK15" s="357">
        <f t="shared" si="79"/>
        <v>1.9598948375357089E+26</v>
      </c>
      <c r="GKL15" s="357">
        <f t="shared" si="79"/>
        <v>0</v>
      </c>
      <c r="GKM15" s="357">
        <f t="shared" si="79"/>
        <v>1.9990927342864232E+26</v>
      </c>
      <c r="GKN15" s="357">
        <f t="shared" si="79"/>
        <v>0</v>
      </c>
      <c r="GKO15" s="357">
        <f t="shared" si="79"/>
        <v>2.0390745889721518E+26</v>
      </c>
      <c r="GKP15" s="357">
        <f t="shared" si="79"/>
        <v>0</v>
      </c>
      <c r="GKQ15" s="357">
        <f t="shared" si="79"/>
        <v>2.0798560807515949E+26</v>
      </c>
      <c r="GKR15" s="357">
        <f t="shared" si="79"/>
        <v>0</v>
      </c>
      <c r="GKS15" s="357">
        <f t="shared" si="79"/>
        <v>2.1214532023666267E+26</v>
      </c>
      <c r="GKT15" s="357">
        <f t="shared" si="79"/>
        <v>0</v>
      </c>
      <c r="GKU15" s="357">
        <f t="shared" si="79"/>
        <v>2.1638822664139592E+26</v>
      </c>
      <c r="GKV15" s="357">
        <f t="shared" si="79"/>
        <v>0</v>
      </c>
      <c r="GKW15" s="357">
        <f t="shared" si="79"/>
        <v>2.2071599117422384E+26</v>
      </c>
      <c r="GKX15" s="357">
        <f t="shared" si="79"/>
        <v>0</v>
      </c>
      <c r="GKY15" s="357">
        <f t="shared" si="79"/>
        <v>2.2513031099770832E+26</v>
      </c>
      <c r="GKZ15" s="357">
        <f t="shared" si="79"/>
        <v>0</v>
      </c>
      <c r="GLA15" s="357">
        <f t="shared" si="79"/>
        <v>2.2963291721766249E+26</v>
      </c>
      <c r="GLB15" s="357">
        <f t="shared" si="79"/>
        <v>0</v>
      </c>
      <c r="GLC15" s="357">
        <f t="shared" si="79"/>
        <v>2.3422557556201573E+26</v>
      </c>
      <c r="GLD15" s="357">
        <f t="shared" si="79"/>
        <v>0</v>
      </c>
      <c r="GLE15" s="357">
        <f t="shared" si="79"/>
        <v>2.3891008707325607E+26</v>
      </c>
      <c r="GLF15" s="357">
        <f t="shared" si="79"/>
        <v>0</v>
      </c>
      <c r="GLG15" s="357">
        <f t="shared" si="79"/>
        <v>2.436882888147212E+26</v>
      </c>
      <c r="GLH15" s="357">
        <f t="shared" si="79"/>
        <v>0</v>
      </c>
      <c r="GLI15" s="357">
        <f t="shared" si="79"/>
        <v>2.4856205459101562E+26</v>
      </c>
      <c r="GLJ15" s="357">
        <f t="shared" si="79"/>
        <v>0</v>
      </c>
      <c r="GLK15" s="357">
        <f t="shared" si="79"/>
        <v>2.5353329568283593E+26</v>
      </c>
      <c r="GLL15" s="357">
        <f t="shared" si="79"/>
        <v>0</v>
      </c>
      <c r="GLM15" s="357">
        <f t="shared" si="79"/>
        <v>2.5860396159649266E+26</v>
      </c>
      <c r="GLN15" s="357">
        <f t="shared" si="79"/>
        <v>0</v>
      </c>
      <c r="GLO15" s="357">
        <f t="shared" si="79"/>
        <v>2.6377604082842251E+26</v>
      </c>
      <c r="GLP15" s="357">
        <f t="shared" si="79"/>
        <v>0</v>
      </c>
      <c r="GLQ15" s="357">
        <f t="shared" si="79"/>
        <v>2.6905156164499098E+26</v>
      </c>
      <c r="GLR15" s="357">
        <f t="shared" si="79"/>
        <v>0</v>
      </c>
      <c r="GLS15" s="357">
        <f t="shared" si="79"/>
        <v>2.744325928778908E+26</v>
      </c>
      <c r="GLT15" s="357">
        <f t="shared" ref="GLT15:GOE15" si="80">GLR15*1.02</f>
        <v>0</v>
      </c>
      <c r="GLU15" s="357">
        <f t="shared" si="80"/>
        <v>2.799212447354486E+26</v>
      </c>
      <c r="GLV15" s="357">
        <f t="shared" si="80"/>
        <v>0</v>
      </c>
      <c r="GLW15" s="357">
        <f t="shared" si="80"/>
        <v>2.8551966963015757E+26</v>
      </c>
      <c r="GLX15" s="357">
        <f t="shared" si="80"/>
        <v>0</v>
      </c>
      <c r="GLY15" s="357">
        <f t="shared" si="80"/>
        <v>2.9123006302276074E+26</v>
      </c>
      <c r="GLZ15" s="357">
        <f t="shared" si="80"/>
        <v>0</v>
      </c>
      <c r="GMA15" s="357">
        <f t="shared" si="80"/>
        <v>2.9705466428321595E+26</v>
      </c>
      <c r="GMB15" s="357">
        <f t="shared" si="80"/>
        <v>0</v>
      </c>
      <c r="GMC15" s="357">
        <f t="shared" si="80"/>
        <v>3.0299575756888026E+26</v>
      </c>
      <c r="GMD15" s="357">
        <f t="shared" si="80"/>
        <v>0</v>
      </c>
      <c r="GME15" s="357">
        <f t="shared" si="80"/>
        <v>3.0905567272025788E+26</v>
      </c>
      <c r="GMF15" s="357">
        <f t="shared" si="80"/>
        <v>0</v>
      </c>
      <c r="GMG15" s="357">
        <f t="shared" si="80"/>
        <v>3.1523678617466303E+26</v>
      </c>
      <c r="GMH15" s="357">
        <f t="shared" si="80"/>
        <v>0</v>
      </c>
      <c r="GMI15" s="357">
        <f t="shared" si="80"/>
        <v>3.2154152189815629E+26</v>
      </c>
      <c r="GMJ15" s="357">
        <f t="shared" si="80"/>
        <v>0</v>
      </c>
      <c r="GMK15" s="357">
        <f t="shared" si="80"/>
        <v>3.2797235233611943E+26</v>
      </c>
      <c r="GML15" s="357">
        <f t="shared" si="80"/>
        <v>0</v>
      </c>
      <c r="GMM15" s="357">
        <f t="shared" si="80"/>
        <v>3.3453179938284186E+26</v>
      </c>
      <c r="GMN15" s="357">
        <f t="shared" si="80"/>
        <v>0</v>
      </c>
      <c r="GMO15" s="357">
        <f t="shared" si="80"/>
        <v>3.4122243537049871E+26</v>
      </c>
      <c r="GMP15" s="357">
        <f t="shared" si="80"/>
        <v>0</v>
      </c>
      <c r="GMQ15" s="357">
        <f t="shared" si="80"/>
        <v>3.480468840779087E+26</v>
      </c>
      <c r="GMR15" s="357">
        <f t="shared" si="80"/>
        <v>0</v>
      </c>
      <c r="GMS15" s="357">
        <f t="shared" si="80"/>
        <v>3.5500782175946687E+26</v>
      </c>
      <c r="GMT15" s="357">
        <f t="shared" si="80"/>
        <v>0</v>
      </c>
      <c r="GMU15" s="357">
        <f t="shared" si="80"/>
        <v>3.6210797819465624E+26</v>
      </c>
      <c r="GMV15" s="357">
        <f t="shared" si="80"/>
        <v>0</v>
      </c>
      <c r="GMW15" s="357">
        <f t="shared" si="80"/>
        <v>3.6935013775854936E+26</v>
      </c>
      <c r="GMX15" s="357">
        <f t="shared" si="80"/>
        <v>0</v>
      </c>
      <c r="GMY15" s="357">
        <f t="shared" si="80"/>
        <v>3.7673714051372038E+26</v>
      </c>
      <c r="GMZ15" s="357">
        <f t="shared" si="80"/>
        <v>0</v>
      </c>
      <c r="GNA15" s="357">
        <f t="shared" si="80"/>
        <v>3.842718833239948E+26</v>
      </c>
      <c r="GNB15" s="357">
        <f t="shared" si="80"/>
        <v>0</v>
      </c>
      <c r="GNC15" s="357">
        <f t="shared" si="80"/>
        <v>3.9195732099047469E+26</v>
      </c>
      <c r="GND15" s="357">
        <f t="shared" si="80"/>
        <v>0</v>
      </c>
      <c r="GNE15" s="357">
        <f t="shared" si="80"/>
        <v>3.9979646741028417E+26</v>
      </c>
      <c r="GNF15" s="357">
        <f t="shared" si="80"/>
        <v>0</v>
      </c>
      <c r="GNG15" s="357">
        <f t="shared" si="80"/>
        <v>4.0779239675848987E+26</v>
      </c>
      <c r="GNH15" s="357">
        <f t="shared" si="80"/>
        <v>0</v>
      </c>
      <c r="GNI15" s="357">
        <f t="shared" si="80"/>
        <v>4.1594824469365969E+26</v>
      </c>
      <c r="GNJ15" s="357">
        <f t="shared" si="80"/>
        <v>0</v>
      </c>
      <c r="GNK15" s="357">
        <f t="shared" si="80"/>
        <v>4.2426720958753291E+26</v>
      </c>
      <c r="GNL15" s="357">
        <f t="shared" si="80"/>
        <v>0</v>
      </c>
      <c r="GNM15" s="357">
        <f t="shared" si="80"/>
        <v>4.327525537792836E+26</v>
      </c>
      <c r="GNN15" s="357">
        <f t="shared" si="80"/>
        <v>0</v>
      </c>
      <c r="GNO15" s="357">
        <f t="shared" si="80"/>
        <v>4.4140760485486927E+26</v>
      </c>
      <c r="GNP15" s="357">
        <f t="shared" si="80"/>
        <v>0</v>
      </c>
      <c r="GNQ15" s="357">
        <f t="shared" si="80"/>
        <v>4.5023575695196664E+26</v>
      </c>
      <c r="GNR15" s="357">
        <f t="shared" si="80"/>
        <v>0</v>
      </c>
      <c r="GNS15" s="357">
        <f t="shared" si="80"/>
        <v>4.5924047209100597E+26</v>
      </c>
      <c r="GNT15" s="357">
        <f t="shared" si="80"/>
        <v>0</v>
      </c>
      <c r="GNU15" s="357">
        <f t="shared" si="80"/>
        <v>4.684252815328261E+26</v>
      </c>
      <c r="GNV15" s="357">
        <f t="shared" si="80"/>
        <v>0</v>
      </c>
      <c r="GNW15" s="357">
        <f t="shared" si="80"/>
        <v>4.7779378716348261E+26</v>
      </c>
      <c r="GNX15" s="357">
        <f t="shared" si="80"/>
        <v>0</v>
      </c>
      <c r="GNY15" s="357">
        <f t="shared" si="80"/>
        <v>4.8734966290675226E+26</v>
      </c>
      <c r="GNZ15" s="357">
        <f t="shared" si="80"/>
        <v>0</v>
      </c>
      <c r="GOA15" s="357">
        <f t="shared" si="80"/>
        <v>4.9709665616488734E+26</v>
      </c>
      <c r="GOB15" s="357">
        <f t="shared" si="80"/>
        <v>0</v>
      </c>
      <c r="GOC15" s="357">
        <f t="shared" si="80"/>
        <v>5.0703858928818507E+26</v>
      </c>
      <c r="GOD15" s="357">
        <f t="shared" si="80"/>
        <v>0</v>
      </c>
      <c r="GOE15" s="357">
        <f t="shared" si="80"/>
        <v>5.1717936107394879E+26</v>
      </c>
      <c r="GOF15" s="357">
        <f t="shared" ref="GOF15:GQQ15" si="81">GOD15*1.02</f>
        <v>0</v>
      </c>
      <c r="GOG15" s="357">
        <f t="shared" si="81"/>
        <v>5.2752294829542779E+26</v>
      </c>
      <c r="GOH15" s="357">
        <f t="shared" si="81"/>
        <v>0</v>
      </c>
      <c r="GOI15" s="357">
        <f t="shared" si="81"/>
        <v>5.3807340726133632E+26</v>
      </c>
      <c r="GOJ15" s="357">
        <f t="shared" si="81"/>
        <v>0</v>
      </c>
      <c r="GOK15" s="357">
        <f t="shared" si="81"/>
        <v>5.4883487540656308E+26</v>
      </c>
      <c r="GOL15" s="357">
        <f t="shared" si="81"/>
        <v>0</v>
      </c>
      <c r="GOM15" s="357">
        <f t="shared" si="81"/>
        <v>5.5981157291469435E+26</v>
      </c>
      <c r="GON15" s="357">
        <f t="shared" si="81"/>
        <v>0</v>
      </c>
      <c r="GOO15" s="357">
        <f t="shared" si="81"/>
        <v>5.7100780437298825E+26</v>
      </c>
      <c r="GOP15" s="357">
        <f t="shared" si="81"/>
        <v>0</v>
      </c>
      <c r="GOQ15" s="357">
        <f t="shared" si="81"/>
        <v>5.8242796046044801E+26</v>
      </c>
      <c r="GOR15" s="357">
        <f t="shared" si="81"/>
        <v>0</v>
      </c>
      <c r="GOS15" s="357">
        <f t="shared" si="81"/>
        <v>5.9407651966965698E+26</v>
      </c>
      <c r="GOT15" s="357">
        <f t="shared" si="81"/>
        <v>0</v>
      </c>
      <c r="GOU15" s="357">
        <f t="shared" si="81"/>
        <v>6.0595805006305011E+26</v>
      </c>
      <c r="GOV15" s="357">
        <f t="shared" si="81"/>
        <v>0</v>
      </c>
      <c r="GOW15" s="357">
        <f t="shared" si="81"/>
        <v>6.1807721106431113E+26</v>
      </c>
      <c r="GOX15" s="357">
        <f t="shared" si="81"/>
        <v>0</v>
      </c>
      <c r="GOY15" s="357">
        <f t="shared" si="81"/>
        <v>6.3043875528559741E+26</v>
      </c>
      <c r="GOZ15" s="357">
        <f t="shared" si="81"/>
        <v>0</v>
      </c>
      <c r="GPA15" s="357">
        <f t="shared" si="81"/>
        <v>6.4304753039130932E+26</v>
      </c>
      <c r="GPB15" s="357">
        <f t="shared" si="81"/>
        <v>0</v>
      </c>
      <c r="GPC15" s="357">
        <f t="shared" si="81"/>
        <v>6.5590848099913552E+26</v>
      </c>
      <c r="GPD15" s="357">
        <f t="shared" si="81"/>
        <v>0</v>
      </c>
      <c r="GPE15" s="357">
        <f t="shared" si="81"/>
        <v>6.6902665061911824E+26</v>
      </c>
      <c r="GPF15" s="357">
        <f t="shared" si="81"/>
        <v>0</v>
      </c>
      <c r="GPG15" s="357">
        <f t="shared" si="81"/>
        <v>6.8240718363150058E+26</v>
      </c>
      <c r="GPH15" s="357">
        <f t="shared" si="81"/>
        <v>0</v>
      </c>
      <c r="GPI15" s="357">
        <f t="shared" si="81"/>
        <v>6.9605532730413064E+26</v>
      </c>
      <c r="GPJ15" s="357">
        <f t="shared" si="81"/>
        <v>0</v>
      </c>
      <c r="GPK15" s="357">
        <f t="shared" si="81"/>
        <v>7.0997643385021332E+26</v>
      </c>
      <c r="GPL15" s="357">
        <f t="shared" si="81"/>
        <v>0</v>
      </c>
      <c r="GPM15" s="357">
        <f t="shared" si="81"/>
        <v>7.2417596252721757E+26</v>
      </c>
      <c r="GPN15" s="357">
        <f t="shared" si="81"/>
        <v>0</v>
      </c>
      <c r="GPO15" s="357">
        <f t="shared" si="81"/>
        <v>7.3865948177776187E+26</v>
      </c>
      <c r="GPP15" s="357">
        <f t="shared" si="81"/>
        <v>0</v>
      </c>
      <c r="GPQ15" s="357">
        <f t="shared" si="81"/>
        <v>7.5343267141331713E+26</v>
      </c>
      <c r="GPR15" s="357">
        <f t="shared" si="81"/>
        <v>0</v>
      </c>
      <c r="GPS15" s="357">
        <f t="shared" si="81"/>
        <v>7.6850132484158352E+26</v>
      </c>
      <c r="GPT15" s="357">
        <f t="shared" si="81"/>
        <v>0</v>
      </c>
      <c r="GPU15" s="357">
        <f t="shared" si="81"/>
        <v>7.8387135133841513E+26</v>
      </c>
      <c r="GPV15" s="357">
        <f t="shared" si="81"/>
        <v>0</v>
      </c>
      <c r="GPW15" s="357">
        <f t="shared" si="81"/>
        <v>7.9954877836518346E+26</v>
      </c>
      <c r="GPX15" s="357">
        <f t="shared" si="81"/>
        <v>0</v>
      </c>
      <c r="GPY15" s="357">
        <f t="shared" si="81"/>
        <v>8.1553975393248709E+26</v>
      </c>
      <c r="GPZ15" s="357">
        <f t="shared" si="81"/>
        <v>0</v>
      </c>
      <c r="GQA15" s="357">
        <f t="shared" si="81"/>
        <v>8.3185054901113681E+26</v>
      </c>
      <c r="GQB15" s="357">
        <f t="shared" si="81"/>
        <v>0</v>
      </c>
      <c r="GQC15" s="357">
        <f t="shared" si="81"/>
        <v>8.4848755999135957E+26</v>
      </c>
      <c r="GQD15" s="357">
        <f t="shared" si="81"/>
        <v>0</v>
      </c>
      <c r="GQE15" s="357">
        <f t="shared" si="81"/>
        <v>8.6545731119118676E+26</v>
      </c>
      <c r="GQF15" s="357">
        <f t="shared" si="81"/>
        <v>0</v>
      </c>
      <c r="GQG15" s="357">
        <f t="shared" si="81"/>
        <v>8.8276645741501055E+26</v>
      </c>
      <c r="GQH15" s="357">
        <f t="shared" si="81"/>
        <v>0</v>
      </c>
      <c r="GQI15" s="357">
        <f t="shared" si="81"/>
        <v>9.0042178656331083E+26</v>
      </c>
      <c r="GQJ15" s="357">
        <f t="shared" si="81"/>
        <v>0</v>
      </c>
      <c r="GQK15" s="357">
        <f t="shared" si="81"/>
        <v>9.18430222294577E+26</v>
      </c>
      <c r="GQL15" s="357">
        <f t="shared" si="81"/>
        <v>0</v>
      </c>
      <c r="GQM15" s="357">
        <f t="shared" si="81"/>
        <v>9.3679882674046853E+26</v>
      </c>
      <c r="GQN15" s="357">
        <f t="shared" si="81"/>
        <v>0</v>
      </c>
      <c r="GQO15" s="357">
        <f t="shared" si="81"/>
        <v>9.5553480327527787E+26</v>
      </c>
      <c r="GQP15" s="357">
        <f t="shared" si="81"/>
        <v>0</v>
      </c>
      <c r="GQQ15" s="357">
        <f t="shared" si="81"/>
        <v>9.7464549934078351E+26</v>
      </c>
      <c r="GQR15" s="357">
        <f t="shared" ref="GQR15:GTC15" si="82">GQP15*1.02</f>
        <v>0</v>
      </c>
      <c r="GQS15" s="357">
        <f t="shared" si="82"/>
        <v>9.9413840932759923E+26</v>
      </c>
      <c r="GQT15" s="357">
        <f t="shared" si="82"/>
        <v>0</v>
      </c>
      <c r="GQU15" s="357">
        <f t="shared" si="82"/>
        <v>1.0140211775141512E+27</v>
      </c>
      <c r="GQV15" s="357">
        <f t="shared" si="82"/>
        <v>0</v>
      </c>
      <c r="GQW15" s="357">
        <f t="shared" si="82"/>
        <v>1.0343016010644343E+27</v>
      </c>
      <c r="GQX15" s="357">
        <f t="shared" si="82"/>
        <v>0</v>
      </c>
      <c r="GQY15" s="357">
        <f t="shared" si="82"/>
        <v>1.0549876330857231E+27</v>
      </c>
      <c r="GQZ15" s="357">
        <f t="shared" si="82"/>
        <v>0</v>
      </c>
      <c r="GRA15" s="357">
        <f t="shared" si="82"/>
        <v>1.0760873857474375E+27</v>
      </c>
      <c r="GRB15" s="357">
        <f t="shared" si="82"/>
        <v>0</v>
      </c>
      <c r="GRC15" s="357">
        <f t="shared" si="82"/>
        <v>1.0976091334623862E+27</v>
      </c>
      <c r="GRD15" s="357">
        <f t="shared" si="82"/>
        <v>0</v>
      </c>
      <c r="GRE15" s="357">
        <f t="shared" si="82"/>
        <v>1.119561316131634E+27</v>
      </c>
      <c r="GRF15" s="357">
        <f t="shared" si="82"/>
        <v>0</v>
      </c>
      <c r="GRG15" s="357">
        <f t="shared" si="82"/>
        <v>1.1419525424542667E+27</v>
      </c>
      <c r="GRH15" s="357">
        <f t="shared" si="82"/>
        <v>0</v>
      </c>
      <c r="GRI15" s="357">
        <f t="shared" si="82"/>
        <v>1.1647915933033521E+27</v>
      </c>
      <c r="GRJ15" s="357">
        <f t="shared" si="82"/>
        <v>0</v>
      </c>
      <c r="GRK15" s="357">
        <f t="shared" si="82"/>
        <v>1.1880874251694192E+27</v>
      </c>
      <c r="GRL15" s="357">
        <f t="shared" si="82"/>
        <v>0</v>
      </c>
      <c r="GRM15" s="357">
        <f t="shared" si="82"/>
        <v>1.2118491736728076E+27</v>
      </c>
      <c r="GRN15" s="357">
        <f t="shared" si="82"/>
        <v>0</v>
      </c>
      <c r="GRO15" s="357">
        <f t="shared" si="82"/>
        <v>1.2360861571462637E+27</v>
      </c>
      <c r="GRP15" s="357">
        <f t="shared" si="82"/>
        <v>0</v>
      </c>
      <c r="GRQ15" s="357">
        <f t="shared" si="82"/>
        <v>1.260807880289189E+27</v>
      </c>
      <c r="GRR15" s="357">
        <f t="shared" si="82"/>
        <v>0</v>
      </c>
      <c r="GRS15" s="357">
        <f t="shared" si="82"/>
        <v>1.2860240378949728E+27</v>
      </c>
      <c r="GRT15" s="357">
        <f t="shared" si="82"/>
        <v>0</v>
      </c>
      <c r="GRU15" s="357">
        <f t="shared" si="82"/>
        <v>1.3117445186528724E+27</v>
      </c>
      <c r="GRV15" s="357">
        <f t="shared" si="82"/>
        <v>0</v>
      </c>
      <c r="GRW15" s="357">
        <f t="shared" si="82"/>
        <v>1.3379794090259298E+27</v>
      </c>
      <c r="GRX15" s="357">
        <f t="shared" si="82"/>
        <v>0</v>
      </c>
      <c r="GRY15" s="357">
        <f t="shared" si="82"/>
        <v>1.3647389972064485E+27</v>
      </c>
      <c r="GRZ15" s="357">
        <f t="shared" si="82"/>
        <v>0</v>
      </c>
      <c r="GSA15" s="357">
        <f t="shared" si="82"/>
        <v>1.3920337771505774E+27</v>
      </c>
      <c r="GSB15" s="357">
        <f t="shared" si="82"/>
        <v>0</v>
      </c>
      <c r="GSC15" s="357">
        <f t="shared" si="82"/>
        <v>1.4198744526935891E+27</v>
      </c>
      <c r="GSD15" s="357">
        <f t="shared" si="82"/>
        <v>0</v>
      </c>
      <c r="GSE15" s="357">
        <f t="shared" si="82"/>
        <v>1.448271941747461E+27</v>
      </c>
      <c r="GSF15" s="357">
        <f t="shared" si="82"/>
        <v>0</v>
      </c>
      <c r="GSG15" s="357">
        <f t="shared" si="82"/>
        <v>1.4772373805824104E+27</v>
      </c>
      <c r="GSH15" s="357">
        <f t="shared" si="82"/>
        <v>0</v>
      </c>
      <c r="GSI15" s="357">
        <f t="shared" si="82"/>
        <v>1.5067821281940587E+27</v>
      </c>
      <c r="GSJ15" s="357">
        <f t="shared" si="82"/>
        <v>0</v>
      </c>
      <c r="GSK15" s="357">
        <f t="shared" si="82"/>
        <v>1.5369177707579399E+27</v>
      </c>
      <c r="GSL15" s="357">
        <f t="shared" si="82"/>
        <v>0</v>
      </c>
      <c r="GSM15" s="357">
        <f t="shared" si="82"/>
        <v>1.5676561261730988E+27</v>
      </c>
      <c r="GSN15" s="357">
        <f t="shared" si="82"/>
        <v>0</v>
      </c>
      <c r="GSO15" s="357">
        <f t="shared" si="82"/>
        <v>1.599009248696561E+27</v>
      </c>
      <c r="GSP15" s="357">
        <f t="shared" si="82"/>
        <v>0</v>
      </c>
      <c r="GSQ15" s="357">
        <f t="shared" si="82"/>
        <v>1.6309894336704923E+27</v>
      </c>
      <c r="GSR15" s="357">
        <f t="shared" si="82"/>
        <v>0</v>
      </c>
      <c r="GSS15" s="357">
        <f t="shared" si="82"/>
        <v>1.663609222343902E+27</v>
      </c>
      <c r="GST15" s="357">
        <f t="shared" si="82"/>
        <v>0</v>
      </c>
      <c r="GSU15" s="357">
        <f t="shared" si="82"/>
        <v>1.6968814067907801E+27</v>
      </c>
      <c r="GSV15" s="357">
        <f t="shared" si="82"/>
        <v>0</v>
      </c>
      <c r="GSW15" s="357">
        <f t="shared" si="82"/>
        <v>1.7308190349265958E+27</v>
      </c>
      <c r="GSX15" s="357">
        <f t="shared" si="82"/>
        <v>0</v>
      </c>
      <c r="GSY15" s="357">
        <f t="shared" si="82"/>
        <v>1.7654354156251278E+27</v>
      </c>
      <c r="GSZ15" s="357">
        <f t="shared" si="82"/>
        <v>0</v>
      </c>
      <c r="GTA15" s="357">
        <f t="shared" si="82"/>
        <v>1.8007441239376303E+27</v>
      </c>
      <c r="GTB15" s="357">
        <f t="shared" si="82"/>
        <v>0</v>
      </c>
      <c r="GTC15" s="357">
        <f t="shared" si="82"/>
        <v>1.836759006416383E+27</v>
      </c>
      <c r="GTD15" s="357">
        <f t="shared" ref="GTD15:GVO15" si="83">GTB15*1.02</f>
        <v>0</v>
      </c>
      <c r="GTE15" s="357">
        <f t="shared" si="83"/>
        <v>1.8734941865447108E+27</v>
      </c>
      <c r="GTF15" s="357">
        <f t="shared" si="83"/>
        <v>0</v>
      </c>
      <c r="GTG15" s="357">
        <f t="shared" si="83"/>
        <v>1.9109640702756051E+27</v>
      </c>
      <c r="GTH15" s="357">
        <f t="shared" si="83"/>
        <v>0</v>
      </c>
      <c r="GTI15" s="357">
        <f t="shared" si="83"/>
        <v>1.9491833516811173E+27</v>
      </c>
      <c r="GTJ15" s="357">
        <f t="shared" si="83"/>
        <v>0</v>
      </c>
      <c r="GTK15" s="357">
        <f t="shared" si="83"/>
        <v>1.9881670187147397E+27</v>
      </c>
      <c r="GTL15" s="357">
        <f t="shared" si="83"/>
        <v>0</v>
      </c>
      <c r="GTM15" s="357">
        <f t="shared" si="83"/>
        <v>2.0279303590890346E+27</v>
      </c>
      <c r="GTN15" s="357">
        <f t="shared" si="83"/>
        <v>0</v>
      </c>
      <c r="GTO15" s="357">
        <f t="shared" si="83"/>
        <v>2.0684889662708153E+27</v>
      </c>
      <c r="GTP15" s="357">
        <f t="shared" si="83"/>
        <v>0</v>
      </c>
      <c r="GTQ15" s="357">
        <f t="shared" si="83"/>
        <v>2.1098587455962317E+27</v>
      </c>
      <c r="GTR15" s="357">
        <f t="shared" si="83"/>
        <v>0</v>
      </c>
      <c r="GTS15" s="357">
        <f t="shared" si="83"/>
        <v>2.1520559205081564E+27</v>
      </c>
      <c r="GTT15" s="357">
        <f t="shared" si="83"/>
        <v>0</v>
      </c>
      <c r="GTU15" s="357">
        <f t="shared" si="83"/>
        <v>2.1950970389183197E+27</v>
      </c>
      <c r="GTV15" s="357">
        <f t="shared" si="83"/>
        <v>0</v>
      </c>
      <c r="GTW15" s="357">
        <f t="shared" si="83"/>
        <v>2.2389989796966862E+27</v>
      </c>
      <c r="GTX15" s="357">
        <f t="shared" si="83"/>
        <v>0</v>
      </c>
      <c r="GTY15" s="357">
        <f t="shared" si="83"/>
        <v>2.2837789592906199E+27</v>
      </c>
      <c r="GTZ15" s="357">
        <f t="shared" si="83"/>
        <v>0</v>
      </c>
      <c r="GUA15" s="357">
        <f t="shared" si="83"/>
        <v>2.3294545384764323E+27</v>
      </c>
      <c r="GUB15" s="357">
        <f t="shared" si="83"/>
        <v>0</v>
      </c>
      <c r="GUC15" s="357">
        <f t="shared" si="83"/>
        <v>2.3760436292459611E+27</v>
      </c>
      <c r="GUD15" s="357">
        <f t="shared" si="83"/>
        <v>0</v>
      </c>
      <c r="GUE15" s="357">
        <f t="shared" si="83"/>
        <v>2.4235645018308804E+27</v>
      </c>
      <c r="GUF15" s="357">
        <f t="shared" si="83"/>
        <v>0</v>
      </c>
      <c r="GUG15" s="357">
        <f t="shared" si="83"/>
        <v>2.4720357918674982E+27</v>
      </c>
      <c r="GUH15" s="357">
        <f t="shared" si="83"/>
        <v>0</v>
      </c>
      <c r="GUI15" s="357">
        <f t="shared" si="83"/>
        <v>2.5214765077048482E+27</v>
      </c>
      <c r="GUJ15" s="357">
        <f t="shared" si="83"/>
        <v>0</v>
      </c>
      <c r="GUK15" s="357">
        <f t="shared" si="83"/>
        <v>2.5719060378589454E+27</v>
      </c>
      <c r="GUL15" s="357">
        <f t="shared" si="83"/>
        <v>0</v>
      </c>
      <c r="GUM15" s="357">
        <f t="shared" si="83"/>
        <v>2.6233441586161245E+27</v>
      </c>
      <c r="GUN15" s="357">
        <f t="shared" si="83"/>
        <v>0</v>
      </c>
      <c r="GUO15" s="357">
        <f t="shared" si="83"/>
        <v>2.675811041788447E+27</v>
      </c>
      <c r="GUP15" s="357">
        <f t="shared" si="83"/>
        <v>0</v>
      </c>
      <c r="GUQ15" s="357">
        <f t="shared" si="83"/>
        <v>2.7293272626242161E+27</v>
      </c>
      <c r="GUR15" s="357">
        <f t="shared" si="83"/>
        <v>0</v>
      </c>
      <c r="GUS15" s="357">
        <f t="shared" si="83"/>
        <v>2.7839138078767002E+27</v>
      </c>
      <c r="GUT15" s="357">
        <f t="shared" si="83"/>
        <v>0</v>
      </c>
      <c r="GUU15" s="357">
        <f t="shared" si="83"/>
        <v>2.8395920840342341E+27</v>
      </c>
      <c r="GUV15" s="357">
        <f t="shared" si="83"/>
        <v>0</v>
      </c>
      <c r="GUW15" s="357">
        <f t="shared" si="83"/>
        <v>2.8963839257149186E+27</v>
      </c>
      <c r="GUX15" s="357">
        <f t="shared" si="83"/>
        <v>0</v>
      </c>
      <c r="GUY15" s="357">
        <f t="shared" si="83"/>
        <v>2.9543116042292171E+27</v>
      </c>
      <c r="GUZ15" s="357">
        <f t="shared" si="83"/>
        <v>0</v>
      </c>
      <c r="GVA15" s="357">
        <f t="shared" si="83"/>
        <v>3.0133978363138014E+27</v>
      </c>
      <c r="GVB15" s="357">
        <f t="shared" si="83"/>
        <v>0</v>
      </c>
      <c r="GVC15" s="357">
        <f t="shared" si="83"/>
        <v>3.0736657930400772E+27</v>
      </c>
      <c r="GVD15" s="357">
        <f t="shared" si="83"/>
        <v>0</v>
      </c>
      <c r="GVE15" s="357">
        <f t="shared" si="83"/>
        <v>3.1351391089008791E+27</v>
      </c>
      <c r="GVF15" s="357">
        <f t="shared" si="83"/>
        <v>0</v>
      </c>
      <c r="GVG15" s="357">
        <f t="shared" si="83"/>
        <v>3.1978418910788967E+27</v>
      </c>
      <c r="GVH15" s="357">
        <f t="shared" si="83"/>
        <v>0</v>
      </c>
      <c r="GVI15" s="357">
        <f t="shared" si="83"/>
        <v>3.2617987289004745E+27</v>
      </c>
      <c r="GVJ15" s="357">
        <f t="shared" si="83"/>
        <v>0</v>
      </c>
      <c r="GVK15" s="357">
        <f t="shared" si="83"/>
        <v>3.327034703478484E+27</v>
      </c>
      <c r="GVL15" s="357">
        <f t="shared" si="83"/>
        <v>0</v>
      </c>
      <c r="GVM15" s="357">
        <f t="shared" si="83"/>
        <v>3.3935753975480537E+27</v>
      </c>
      <c r="GVN15" s="357">
        <f t="shared" si="83"/>
        <v>0</v>
      </c>
      <c r="GVO15" s="357">
        <f t="shared" si="83"/>
        <v>3.461446905499015E+27</v>
      </c>
      <c r="GVP15" s="357">
        <f t="shared" ref="GVP15:GYA15" si="84">GVN15*1.02</f>
        <v>0</v>
      </c>
      <c r="GVQ15" s="357">
        <f t="shared" si="84"/>
        <v>3.5306758436089953E+27</v>
      </c>
      <c r="GVR15" s="357">
        <f t="shared" si="84"/>
        <v>0</v>
      </c>
      <c r="GVS15" s="357">
        <f t="shared" si="84"/>
        <v>3.6012893604811753E+27</v>
      </c>
      <c r="GVT15" s="357">
        <f t="shared" si="84"/>
        <v>0</v>
      </c>
      <c r="GVU15" s="357">
        <f t="shared" si="84"/>
        <v>3.6733151476907989E+27</v>
      </c>
      <c r="GVV15" s="357">
        <f t="shared" si="84"/>
        <v>0</v>
      </c>
      <c r="GVW15" s="357">
        <f t="shared" si="84"/>
        <v>3.7467814506446149E+27</v>
      </c>
      <c r="GVX15" s="357">
        <f t="shared" si="84"/>
        <v>0</v>
      </c>
      <c r="GVY15" s="357">
        <f t="shared" si="84"/>
        <v>3.8217170796575075E+27</v>
      </c>
      <c r="GVZ15" s="357">
        <f t="shared" si="84"/>
        <v>0</v>
      </c>
      <c r="GWA15" s="357">
        <f t="shared" si="84"/>
        <v>3.8981514212506579E+27</v>
      </c>
      <c r="GWB15" s="357">
        <f t="shared" si="84"/>
        <v>0</v>
      </c>
      <c r="GWC15" s="357">
        <f t="shared" si="84"/>
        <v>3.9761144496756709E+27</v>
      </c>
      <c r="GWD15" s="357">
        <f t="shared" si="84"/>
        <v>0</v>
      </c>
      <c r="GWE15" s="357">
        <f t="shared" si="84"/>
        <v>4.0556367386691842E+27</v>
      </c>
      <c r="GWF15" s="357">
        <f t="shared" si="84"/>
        <v>0</v>
      </c>
      <c r="GWG15" s="357">
        <f t="shared" si="84"/>
        <v>4.1367494734425682E+27</v>
      </c>
      <c r="GWH15" s="357">
        <f t="shared" si="84"/>
        <v>0</v>
      </c>
      <c r="GWI15" s="357">
        <f t="shared" si="84"/>
        <v>4.2194844629114198E+27</v>
      </c>
      <c r="GWJ15" s="357">
        <f t="shared" si="84"/>
        <v>0</v>
      </c>
      <c r="GWK15" s="357">
        <f t="shared" si="84"/>
        <v>4.3038741521696481E+27</v>
      </c>
      <c r="GWL15" s="357">
        <f t="shared" si="84"/>
        <v>0</v>
      </c>
      <c r="GWM15" s="357">
        <f t="shared" si="84"/>
        <v>4.3899516352130411E+27</v>
      </c>
      <c r="GWN15" s="357">
        <f t="shared" si="84"/>
        <v>0</v>
      </c>
      <c r="GWO15" s="357">
        <f t="shared" si="84"/>
        <v>4.4777506679173022E+27</v>
      </c>
      <c r="GWP15" s="357">
        <f t="shared" si="84"/>
        <v>0</v>
      </c>
      <c r="GWQ15" s="357">
        <f t="shared" si="84"/>
        <v>4.5673056812756482E+27</v>
      </c>
      <c r="GWR15" s="357">
        <f t="shared" si="84"/>
        <v>0</v>
      </c>
      <c r="GWS15" s="357">
        <f t="shared" si="84"/>
        <v>4.6586517949011613E+27</v>
      </c>
      <c r="GWT15" s="357">
        <f t="shared" si="84"/>
        <v>0</v>
      </c>
      <c r="GWU15" s="357">
        <f t="shared" si="84"/>
        <v>4.7518248307991845E+27</v>
      </c>
      <c r="GWV15" s="357">
        <f t="shared" si="84"/>
        <v>0</v>
      </c>
      <c r="GWW15" s="357">
        <f t="shared" si="84"/>
        <v>4.8468613274151682E+27</v>
      </c>
      <c r="GWX15" s="357">
        <f t="shared" si="84"/>
        <v>0</v>
      </c>
      <c r="GWY15" s="357">
        <f t="shared" si="84"/>
        <v>4.9437985539634716E+27</v>
      </c>
      <c r="GWZ15" s="357">
        <f t="shared" si="84"/>
        <v>0</v>
      </c>
      <c r="GXA15" s="357">
        <f t="shared" si="84"/>
        <v>5.0426745250427407E+27</v>
      </c>
      <c r="GXB15" s="357">
        <f t="shared" si="84"/>
        <v>0</v>
      </c>
      <c r="GXC15" s="357">
        <f t="shared" si="84"/>
        <v>5.1435280155435957E+27</v>
      </c>
      <c r="GXD15" s="357">
        <f t="shared" si="84"/>
        <v>0</v>
      </c>
      <c r="GXE15" s="357">
        <f t="shared" si="84"/>
        <v>5.2463985758544682E+27</v>
      </c>
      <c r="GXF15" s="357">
        <f t="shared" si="84"/>
        <v>0</v>
      </c>
      <c r="GXG15" s="357">
        <f t="shared" si="84"/>
        <v>5.3513265473715581E+27</v>
      </c>
      <c r="GXH15" s="357">
        <f t="shared" si="84"/>
        <v>0</v>
      </c>
      <c r="GXI15" s="357">
        <f t="shared" si="84"/>
        <v>5.4583530783189893E+27</v>
      </c>
      <c r="GXJ15" s="357">
        <f t="shared" si="84"/>
        <v>0</v>
      </c>
      <c r="GXK15" s="357">
        <f t="shared" si="84"/>
        <v>5.5675201398853697E+27</v>
      </c>
      <c r="GXL15" s="357">
        <f t="shared" si="84"/>
        <v>0</v>
      </c>
      <c r="GXM15" s="357">
        <f t="shared" si="84"/>
        <v>5.6788705426830767E+27</v>
      </c>
      <c r="GXN15" s="357">
        <f t="shared" si="84"/>
        <v>0</v>
      </c>
      <c r="GXO15" s="357">
        <f t="shared" si="84"/>
        <v>5.792447953536738E+27</v>
      </c>
      <c r="GXP15" s="357">
        <f t="shared" si="84"/>
        <v>0</v>
      </c>
      <c r="GXQ15" s="357">
        <f t="shared" si="84"/>
        <v>5.9082969126074727E+27</v>
      </c>
      <c r="GXR15" s="357">
        <f t="shared" si="84"/>
        <v>0</v>
      </c>
      <c r="GXS15" s="357">
        <f t="shared" si="84"/>
        <v>6.0264628508596222E+27</v>
      </c>
      <c r="GXT15" s="357">
        <f t="shared" si="84"/>
        <v>0</v>
      </c>
      <c r="GXU15" s="357">
        <f t="shared" si="84"/>
        <v>6.1469921078768146E+27</v>
      </c>
      <c r="GXV15" s="357">
        <f t="shared" si="84"/>
        <v>0</v>
      </c>
      <c r="GXW15" s="357">
        <f t="shared" si="84"/>
        <v>6.2699319500343505E+27</v>
      </c>
      <c r="GXX15" s="357">
        <f t="shared" si="84"/>
        <v>0</v>
      </c>
      <c r="GXY15" s="357">
        <f t="shared" si="84"/>
        <v>6.3953305890350376E+27</v>
      </c>
      <c r="GXZ15" s="357">
        <f t="shared" si="84"/>
        <v>0</v>
      </c>
      <c r="GYA15" s="357">
        <f t="shared" si="84"/>
        <v>6.5232372008157382E+27</v>
      </c>
      <c r="GYB15" s="357">
        <f t="shared" ref="GYB15:HAM15" si="85">GXZ15*1.02</f>
        <v>0</v>
      </c>
      <c r="GYC15" s="357">
        <f t="shared" si="85"/>
        <v>6.6537019448320534E+27</v>
      </c>
      <c r="GYD15" s="357">
        <f t="shared" si="85"/>
        <v>0</v>
      </c>
      <c r="GYE15" s="357">
        <f t="shared" si="85"/>
        <v>6.7867759837286949E+27</v>
      </c>
      <c r="GYF15" s="357">
        <f t="shared" si="85"/>
        <v>0</v>
      </c>
      <c r="GYG15" s="357">
        <f t="shared" si="85"/>
        <v>6.9225115034032687E+27</v>
      </c>
      <c r="GYH15" s="357">
        <f t="shared" si="85"/>
        <v>0</v>
      </c>
      <c r="GYI15" s="357">
        <f t="shared" si="85"/>
        <v>7.0609617334713347E+27</v>
      </c>
      <c r="GYJ15" s="357">
        <f t="shared" si="85"/>
        <v>0</v>
      </c>
      <c r="GYK15" s="357">
        <f t="shared" si="85"/>
        <v>7.2021809681407621E+27</v>
      </c>
      <c r="GYL15" s="357">
        <f t="shared" si="85"/>
        <v>0</v>
      </c>
      <c r="GYM15" s="357">
        <f t="shared" si="85"/>
        <v>7.3462245875035775E+27</v>
      </c>
      <c r="GYN15" s="357">
        <f t="shared" si="85"/>
        <v>0</v>
      </c>
      <c r="GYO15" s="357">
        <f t="shared" si="85"/>
        <v>7.4931490792536487E+27</v>
      </c>
      <c r="GYP15" s="357">
        <f t="shared" si="85"/>
        <v>0</v>
      </c>
      <c r="GYQ15" s="357">
        <f t="shared" si="85"/>
        <v>7.6430120608387219E+27</v>
      </c>
      <c r="GYR15" s="357">
        <f t="shared" si="85"/>
        <v>0</v>
      </c>
      <c r="GYS15" s="357">
        <f t="shared" si="85"/>
        <v>7.7958723020554962E+27</v>
      </c>
      <c r="GYT15" s="357">
        <f t="shared" si="85"/>
        <v>0</v>
      </c>
      <c r="GYU15" s="357">
        <f t="shared" si="85"/>
        <v>7.9517897480966062E+27</v>
      </c>
      <c r="GYV15" s="357">
        <f t="shared" si="85"/>
        <v>0</v>
      </c>
      <c r="GYW15" s="357">
        <f t="shared" si="85"/>
        <v>8.1108255430585383E+27</v>
      </c>
      <c r="GYX15" s="357">
        <f t="shared" si="85"/>
        <v>0</v>
      </c>
      <c r="GYY15" s="357">
        <f t="shared" si="85"/>
        <v>8.2730420539197096E+27</v>
      </c>
      <c r="GYZ15" s="357">
        <f t="shared" si="85"/>
        <v>0</v>
      </c>
      <c r="GZA15" s="357">
        <f t="shared" si="85"/>
        <v>8.4385028949981038E+27</v>
      </c>
      <c r="GZB15" s="357">
        <f t="shared" si="85"/>
        <v>0</v>
      </c>
      <c r="GZC15" s="357">
        <f t="shared" si="85"/>
        <v>8.6072729528980661E+27</v>
      </c>
      <c r="GZD15" s="357">
        <f t="shared" si="85"/>
        <v>0</v>
      </c>
      <c r="GZE15" s="357">
        <f t="shared" si="85"/>
        <v>8.779418411956027E+27</v>
      </c>
      <c r="GZF15" s="357">
        <f t="shared" si="85"/>
        <v>0</v>
      </c>
      <c r="GZG15" s="357">
        <f t="shared" si="85"/>
        <v>8.9550067801951475E+27</v>
      </c>
      <c r="GZH15" s="357">
        <f t="shared" si="85"/>
        <v>0</v>
      </c>
      <c r="GZI15" s="357">
        <f t="shared" si="85"/>
        <v>9.1341069157990507E+27</v>
      </c>
      <c r="GZJ15" s="357">
        <f t="shared" si="85"/>
        <v>0</v>
      </c>
      <c r="GZK15" s="357">
        <f t="shared" si="85"/>
        <v>9.3167890541150318E+27</v>
      </c>
      <c r="GZL15" s="357">
        <f t="shared" si="85"/>
        <v>0</v>
      </c>
      <c r="GZM15" s="357">
        <f t="shared" si="85"/>
        <v>9.5031248351973328E+27</v>
      </c>
      <c r="GZN15" s="357">
        <f t="shared" si="85"/>
        <v>0</v>
      </c>
      <c r="GZO15" s="357">
        <f t="shared" si="85"/>
        <v>9.6931873319012793E+27</v>
      </c>
      <c r="GZP15" s="357">
        <f t="shared" si="85"/>
        <v>0</v>
      </c>
      <c r="GZQ15" s="357">
        <f t="shared" si="85"/>
        <v>9.8870510785393053E+27</v>
      </c>
      <c r="GZR15" s="357">
        <f t="shared" si="85"/>
        <v>0</v>
      </c>
      <c r="GZS15" s="357">
        <f t="shared" si="85"/>
        <v>1.0084792100110091E+28</v>
      </c>
      <c r="GZT15" s="357">
        <f t="shared" si="85"/>
        <v>0</v>
      </c>
      <c r="GZU15" s="357">
        <f t="shared" si="85"/>
        <v>1.0286487942112293E+28</v>
      </c>
      <c r="GZV15" s="357">
        <f t="shared" si="85"/>
        <v>0</v>
      </c>
      <c r="GZW15" s="357">
        <f t="shared" si="85"/>
        <v>1.049221770095454E+28</v>
      </c>
      <c r="GZX15" s="357">
        <f t="shared" si="85"/>
        <v>0</v>
      </c>
      <c r="GZY15" s="357">
        <f t="shared" si="85"/>
        <v>1.0702062054973631E+28</v>
      </c>
      <c r="GZZ15" s="357">
        <f t="shared" si="85"/>
        <v>0</v>
      </c>
      <c r="HAA15" s="357">
        <f t="shared" si="85"/>
        <v>1.0916103296073103E+28</v>
      </c>
      <c r="HAB15" s="357">
        <f t="shared" si="85"/>
        <v>0</v>
      </c>
      <c r="HAC15" s="357">
        <f t="shared" si="85"/>
        <v>1.1134425361994566E+28</v>
      </c>
      <c r="HAD15" s="357">
        <f t="shared" si="85"/>
        <v>0</v>
      </c>
      <c r="HAE15" s="357">
        <f t="shared" si="85"/>
        <v>1.1357113869234457E+28</v>
      </c>
      <c r="HAF15" s="357">
        <f t="shared" si="85"/>
        <v>0</v>
      </c>
      <c r="HAG15" s="357">
        <f t="shared" si="85"/>
        <v>1.1584256146619147E+28</v>
      </c>
      <c r="HAH15" s="357">
        <f t="shared" si="85"/>
        <v>0</v>
      </c>
      <c r="HAI15" s="357">
        <f t="shared" si="85"/>
        <v>1.181594126955153E+28</v>
      </c>
      <c r="HAJ15" s="357">
        <f t="shared" si="85"/>
        <v>0</v>
      </c>
      <c r="HAK15" s="357">
        <f t="shared" si="85"/>
        <v>1.2052260094942561E+28</v>
      </c>
      <c r="HAL15" s="357">
        <f t="shared" si="85"/>
        <v>0</v>
      </c>
      <c r="HAM15" s="357">
        <f t="shared" si="85"/>
        <v>1.2293305296841413E+28</v>
      </c>
      <c r="HAN15" s="357">
        <f t="shared" ref="HAN15:HCY15" si="86">HAL15*1.02</f>
        <v>0</v>
      </c>
      <c r="HAO15" s="357">
        <f t="shared" si="86"/>
        <v>1.253917140277824E+28</v>
      </c>
      <c r="HAP15" s="357">
        <f t="shared" si="86"/>
        <v>0</v>
      </c>
      <c r="HAQ15" s="357">
        <f t="shared" si="86"/>
        <v>1.2789954830833805E+28</v>
      </c>
      <c r="HAR15" s="357">
        <f t="shared" si="86"/>
        <v>0</v>
      </c>
      <c r="HAS15" s="357">
        <f t="shared" si="86"/>
        <v>1.304575392745048E+28</v>
      </c>
      <c r="HAT15" s="357">
        <f t="shared" si="86"/>
        <v>0</v>
      </c>
      <c r="HAU15" s="357">
        <f t="shared" si="86"/>
        <v>1.330666900599949E+28</v>
      </c>
      <c r="HAV15" s="357">
        <f t="shared" si="86"/>
        <v>0</v>
      </c>
      <c r="HAW15" s="357">
        <f t="shared" si="86"/>
        <v>1.3572802386119481E+28</v>
      </c>
      <c r="HAX15" s="357">
        <f t="shared" si="86"/>
        <v>0</v>
      </c>
      <c r="HAY15" s="357">
        <f t="shared" si="86"/>
        <v>1.384425843384187E+28</v>
      </c>
      <c r="HAZ15" s="357">
        <f t="shared" si="86"/>
        <v>0</v>
      </c>
      <c r="HBA15" s="357">
        <f t="shared" si="86"/>
        <v>1.4121143602518708E+28</v>
      </c>
      <c r="HBB15" s="357">
        <f t="shared" si="86"/>
        <v>0</v>
      </c>
      <c r="HBC15" s="357">
        <f t="shared" si="86"/>
        <v>1.4403566474569084E+28</v>
      </c>
      <c r="HBD15" s="357">
        <f t="shared" si="86"/>
        <v>0</v>
      </c>
      <c r="HBE15" s="357">
        <f t="shared" si="86"/>
        <v>1.4691637804060466E+28</v>
      </c>
      <c r="HBF15" s="357">
        <f t="shared" si="86"/>
        <v>0</v>
      </c>
      <c r="HBG15" s="357">
        <f t="shared" si="86"/>
        <v>1.4985470560141677E+28</v>
      </c>
      <c r="HBH15" s="357">
        <f t="shared" si="86"/>
        <v>0</v>
      </c>
      <c r="HBI15" s="357">
        <f t="shared" si="86"/>
        <v>1.5285179971344511E+28</v>
      </c>
      <c r="HBJ15" s="357">
        <f t="shared" si="86"/>
        <v>0</v>
      </c>
      <c r="HBK15" s="357">
        <f t="shared" si="86"/>
        <v>1.5590883570771401E+28</v>
      </c>
      <c r="HBL15" s="357">
        <f t="shared" si="86"/>
        <v>0</v>
      </c>
      <c r="HBM15" s="357">
        <f t="shared" si="86"/>
        <v>1.590270124218683E+28</v>
      </c>
      <c r="HBN15" s="357">
        <f t="shared" si="86"/>
        <v>0</v>
      </c>
      <c r="HBO15" s="357">
        <f t="shared" si="86"/>
        <v>1.6220755267030566E+28</v>
      </c>
      <c r="HBP15" s="357">
        <f t="shared" si="86"/>
        <v>0</v>
      </c>
      <c r="HBQ15" s="357">
        <f t="shared" si="86"/>
        <v>1.6545170372371177E+28</v>
      </c>
      <c r="HBR15" s="357">
        <f t="shared" si="86"/>
        <v>0</v>
      </c>
      <c r="HBS15" s="357">
        <f t="shared" si="86"/>
        <v>1.6876073779818601E+28</v>
      </c>
      <c r="HBT15" s="357">
        <f t="shared" si="86"/>
        <v>0</v>
      </c>
      <c r="HBU15" s="357">
        <f t="shared" si="86"/>
        <v>1.7213595255414974E+28</v>
      </c>
      <c r="HBV15" s="357">
        <f t="shared" si="86"/>
        <v>0</v>
      </c>
      <c r="HBW15" s="357">
        <f t="shared" si="86"/>
        <v>1.7557867160523272E+28</v>
      </c>
      <c r="HBX15" s="357">
        <f t="shared" si="86"/>
        <v>0</v>
      </c>
      <c r="HBY15" s="357">
        <f t="shared" si="86"/>
        <v>1.7909024503733738E+28</v>
      </c>
      <c r="HBZ15" s="357">
        <f t="shared" si="86"/>
        <v>0</v>
      </c>
      <c r="HCA15" s="357">
        <f t="shared" si="86"/>
        <v>1.8267204993808413E+28</v>
      </c>
      <c r="HCB15" s="357">
        <f t="shared" si="86"/>
        <v>0</v>
      </c>
      <c r="HCC15" s="357">
        <f t="shared" si="86"/>
        <v>1.8632549093684581E+28</v>
      </c>
      <c r="HCD15" s="357">
        <f t="shared" si="86"/>
        <v>0</v>
      </c>
      <c r="HCE15" s="357">
        <f t="shared" si="86"/>
        <v>1.9005200075558272E+28</v>
      </c>
      <c r="HCF15" s="357">
        <f t="shared" si="86"/>
        <v>0</v>
      </c>
      <c r="HCG15" s="357">
        <f t="shared" si="86"/>
        <v>1.9385304077069438E+28</v>
      </c>
      <c r="HCH15" s="357">
        <f t="shared" si="86"/>
        <v>0</v>
      </c>
      <c r="HCI15" s="357">
        <f t="shared" si="86"/>
        <v>1.9773010158610826E+28</v>
      </c>
      <c r="HCJ15" s="357">
        <f t="shared" si="86"/>
        <v>0</v>
      </c>
      <c r="HCK15" s="357">
        <f t="shared" si="86"/>
        <v>2.0168470361783044E+28</v>
      </c>
      <c r="HCL15" s="357">
        <f t="shared" si="86"/>
        <v>0</v>
      </c>
      <c r="HCM15" s="357">
        <f t="shared" si="86"/>
        <v>2.0571839769018705E+28</v>
      </c>
      <c r="HCN15" s="357">
        <f t="shared" si="86"/>
        <v>0</v>
      </c>
      <c r="HCO15" s="357">
        <f t="shared" si="86"/>
        <v>2.0983276564399081E+28</v>
      </c>
      <c r="HCP15" s="357">
        <f t="shared" si="86"/>
        <v>0</v>
      </c>
      <c r="HCQ15" s="357">
        <f t="shared" si="86"/>
        <v>2.1402942095687062E+28</v>
      </c>
      <c r="HCR15" s="357">
        <f t="shared" si="86"/>
        <v>0</v>
      </c>
      <c r="HCS15" s="357">
        <f t="shared" si="86"/>
        <v>2.1831000937600804E+28</v>
      </c>
      <c r="HCT15" s="357">
        <f t="shared" si="86"/>
        <v>0</v>
      </c>
      <c r="HCU15" s="357">
        <f t="shared" si="86"/>
        <v>2.2267620956352821E+28</v>
      </c>
      <c r="HCV15" s="357">
        <f t="shared" si="86"/>
        <v>0</v>
      </c>
      <c r="HCW15" s="357">
        <f t="shared" si="86"/>
        <v>2.2712973375479879E+28</v>
      </c>
      <c r="HCX15" s="357">
        <f t="shared" si="86"/>
        <v>0</v>
      </c>
      <c r="HCY15" s="357">
        <f t="shared" si="86"/>
        <v>2.3167232842989478E+28</v>
      </c>
      <c r="HCZ15" s="357">
        <f t="shared" ref="HCZ15:HFK15" si="87">HCX15*1.02</f>
        <v>0</v>
      </c>
      <c r="HDA15" s="357">
        <f t="shared" si="87"/>
        <v>2.363057749984927E+28</v>
      </c>
      <c r="HDB15" s="357">
        <f t="shared" si="87"/>
        <v>0</v>
      </c>
      <c r="HDC15" s="357">
        <f t="shared" si="87"/>
        <v>2.4103189049846254E+28</v>
      </c>
      <c r="HDD15" s="357">
        <f t="shared" si="87"/>
        <v>0</v>
      </c>
      <c r="HDE15" s="357">
        <f t="shared" si="87"/>
        <v>2.4585252830843178E+28</v>
      </c>
      <c r="HDF15" s="357">
        <f t="shared" si="87"/>
        <v>0</v>
      </c>
      <c r="HDG15" s="357">
        <f t="shared" si="87"/>
        <v>2.5076957887460043E+28</v>
      </c>
      <c r="HDH15" s="357">
        <f t="shared" si="87"/>
        <v>0</v>
      </c>
      <c r="HDI15" s="357">
        <f t="shared" si="87"/>
        <v>2.5578497045209245E+28</v>
      </c>
      <c r="HDJ15" s="357">
        <f t="shared" si="87"/>
        <v>0</v>
      </c>
      <c r="HDK15" s="357">
        <f t="shared" si="87"/>
        <v>2.6090066986113431E+28</v>
      </c>
      <c r="HDL15" s="357">
        <f t="shared" si="87"/>
        <v>0</v>
      </c>
      <c r="HDM15" s="357">
        <f t="shared" si="87"/>
        <v>2.6611868325835701E+28</v>
      </c>
      <c r="HDN15" s="357">
        <f t="shared" si="87"/>
        <v>0</v>
      </c>
      <c r="HDO15" s="357">
        <f t="shared" si="87"/>
        <v>2.7144105692352416E+28</v>
      </c>
      <c r="HDP15" s="357">
        <f t="shared" si="87"/>
        <v>0</v>
      </c>
      <c r="HDQ15" s="357">
        <f t="shared" si="87"/>
        <v>2.7686987806199466E+28</v>
      </c>
      <c r="HDR15" s="357">
        <f t="shared" si="87"/>
        <v>0</v>
      </c>
      <c r="HDS15" s="357">
        <f t="shared" si="87"/>
        <v>2.8240727562323458E+28</v>
      </c>
      <c r="HDT15" s="357">
        <f t="shared" si="87"/>
        <v>0</v>
      </c>
      <c r="HDU15" s="357">
        <f t="shared" si="87"/>
        <v>2.880554211356993E+28</v>
      </c>
      <c r="HDV15" s="357">
        <f t="shared" si="87"/>
        <v>0</v>
      </c>
      <c r="HDW15" s="357">
        <f t="shared" si="87"/>
        <v>2.9381652955841328E+28</v>
      </c>
      <c r="HDX15" s="357">
        <f t="shared" si="87"/>
        <v>0</v>
      </c>
      <c r="HDY15" s="357">
        <f t="shared" si="87"/>
        <v>2.9969286014958155E+28</v>
      </c>
      <c r="HDZ15" s="357">
        <f t="shared" si="87"/>
        <v>0</v>
      </c>
      <c r="HEA15" s="357">
        <f t="shared" si="87"/>
        <v>3.0568671735257319E+28</v>
      </c>
      <c r="HEB15" s="357">
        <f t="shared" si="87"/>
        <v>0</v>
      </c>
      <c r="HEC15" s="357">
        <f t="shared" si="87"/>
        <v>3.1180045169962465E+28</v>
      </c>
      <c r="HED15" s="357">
        <f t="shared" si="87"/>
        <v>0</v>
      </c>
      <c r="HEE15" s="357">
        <f t="shared" si="87"/>
        <v>3.1803646073361714E+28</v>
      </c>
      <c r="HEF15" s="357">
        <f t="shared" si="87"/>
        <v>0</v>
      </c>
      <c r="HEG15" s="357">
        <f t="shared" si="87"/>
        <v>3.2439718994828946E+28</v>
      </c>
      <c r="HEH15" s="357">
        <f t="shared" si="87"/>
        <v>0</v>
      </c>
      <c r="HEI15" s="357">
        <f t="shared" si="87"/>
        <v>3.3088513374725526E+28</v>
      </c>
      <c r="HEJ15" s="357">
        <f t="shared" si="87"/>
        <v>0</v>
      </c>
      <c r="HEK15" s="357">
        <f t="shared" si="87"/>
        <v>3.3750283642220038E+28</v>
      </c>
      <c r="HEL15" s="357">
        <f t="shared" si="87"/>
        <v>0</v>
      </c>
      <c r="HEM15" s="357">
        <f t="shared" si="87"/>
        <v>3.4425289315064438E+28</v>
      </c>
      <c r="HEN15" s="357">
        <f t="shared" si="87"/>
        <v>0</v>
      </c>
      <c r="HEO15" s="357">
        <f t="shared" si="87"/>
        <v>3.5113795101365729E+28</v>
      </c>
      <c r="HEP15" s="357">
        <f t="shared" si="87"/>
        <v>0</v>
      </c>
      <c r="HEQ15" s="357">
        <f t="shared" si="87"/>
        <v>3.5816071003393045E+28</v>
      </c>
      <c r="HER15" s="357">
        <f t="shared" si="87"/>
        <v>0</v>
      </c>
      <c r="HES15" s="357">
        <f t="shared" si="87"/>
        <v>3.6532392423460906E+28</v>
      </c>
      <c r="HET15" s="357">
        <f t="shared" si="87"/>
        <v>0</v>
      </c>
      <c r="HEU15" s="357">
        <f t="shared" si="87"/>
        <v>3.7263040271930125E+28</v>
      </c>
      <c r="HEV15" s="357">
        <f t="shared" si="87"/>
        <v>0</v>
      </c>
      <c r="HEW15" s="357">
        <f t="shared" si="87"/>
        <v>3.800830107736873E+28</v>
      </c>
      <c r="HEX15" s="357">
        <f t="shared" si="87"/>
        <v>0</v>
      </c>
      <c r="HEY15" s="357">
        <f t="shared" si="87"/>
        <v>3.8768467098916106E+28</v>
      </c>
      <c r="HEZ15" s="357">
        <f t="shared" si="87"/>
        <v>0</v>
      </c>
      <c r="HFA15" s="357">
        <f t="shared" si="87"/>
        <v>3.954383644089443E+28</v>
      </c>
      <c r="HFB15" s="357">
        <f t="shared" si="87"/>
        <v>0</v>
      </c>
      <c r="HFC15" s="357">
        <f t="shared" si="87"/>
        <v>4.0334713169712316E+28</v>
      </c>
      <c r="HFD15" s="357">
        <f t="shared" si="87"/>
        <v>0</v>
      </c>
      <c r="HFE15" s="357">
        <f t="shared" si="87"/>
        <v>4.114140743310656E+28</v>
      </c>
      <c r="HFF15" s="357">
        <f t="shared" si="87"/>
        <v>0</v>
      </c>
      <c r="HFG15" s="357">
        <f t="shared" si="87"/>
        <v>4.1964235581768696E+28</v>
      </c>
      <c r="HFH15" s="357">
        <f t="shared" si="87"/>
        <v>0</v>
      </c>
      <c r="HFI15" s="357">
        <f t="shared" si="87"/>
        <v>4.280352029340407E+28</v>
      </c>
      <c r="HFJ15" s="357">
        <f t="shared" si="87"/>
        <v>0</v>
      </c>
      <c r="HFK15" s="357">
        <f t="shared" si="87"/>
        <v>4.3659590699272155E+28</v>
      </c>
      <c r="HFL15" s="357">
        <f t="shared" ref="HFL15:HHW15" si="88">HFJ15*1.02</f>
        <v>0</v>
      </c>
      <c r="HFM15" s="357">
        <f t="shared" si="88"/>
        <v>4.4532782513257602E+28</v>
      </c>
      <c r="HFN15" s="357">
        <f t="shared" si="88"/>
        <v>0</v>
      </c>
      <c r="HFO15" s="357">
        <f t="shared" si="88"/>
        <v>4.5423438163522756E+28</v>
      </c>
      <c r="HFP15" s="357">
        <f t="shared" si="88"/>
        <v>0</v>
      </c>
      <c r="HFQ15" s="357">
        <f t="shared" si="88"/>
        <v>4.6331906926793216E+28</v>
      </c>
      <c r="HFR15" s="357">
        <f t="shared" si="88"/>
        <v>0</v>
      </c>
      <c r="HFS15" s="357">
        <f t="shared" si="88"/>
        <v>4.7258545065329079E+28</v>
      </c>
      <c r="HFT15" s="357">
        <f t="shared" si="88"/>
        <v>0</v>
      </c>
      <c r="HFU15" s="357">
        <f t="shared" si="88"/>
        <v>4.8203715966635661E+28</v>
      </c>
      <c r="HFV15" s="357">
        <f t="shared" si="88"/>
        <v>0</v>
      </c>
      <c r="HFW15" s="357">
        <f t="shared" si="88"/>
        <v>4.9167790285968378E+28</v>
      </c>
      <c r="HFX15" s="357">
        <f t="shared" si="88"/>
        <v>0</v>
      </c>
      <c r="HFY15" s="357">
        <f t="shared" si="88"/>
        <v>5.0151146091687748E+28</v>
      </c>
      <c r="HFZ15" s="357">
        <f t="shared" si="88"/>
        <v>0</v>
      </c>
      <c r="HGA15" s="357">
        <f t="shared" si="88"/>
        <v>5.1154169013521501E+28</v>
      </c>
      <c r="HGB15" s="357">
        <f t="shared" si="88"/>
        <v>0</v>
      </c>
      <c r="HGC15" s="357">
        <f t="shared" si="88"/>
        <v>5.2177252393791933E+28</v>
      </c>
      <c r="HGD15" s="357">
        <f t="shared" si="88"/>
        <v>0</v>
      </c>
      <c r="HGE15" s="357">
        <f t="shared" si="88"/>
        <v>5.3220797441667776E+28</v>
      </c>
      <c r="HGF15" s="357">
        <f t="shared" si="88"/>
        <v>0</v>
      </c>
      <c r="HGG15" s="357">
        <f t="shared" si="88"/>
        <v>5.4285213390501135E+28</v>
      </c>
      <c r="HGH15" s="357">
        <f t="shared" si="88"/>
        <v>0</v>
      </c>
      <c r="HGI15" s="357">
        <f t="shared" si="88"/>
        <v>5.5370917658311157E+28</v>
      </c>
      <c r="HGJ15" s="357">
        <f t="shared" si="88"/>
        <v>0</v>
      </c>
      <c r="HGK15" s="357">
        <f t="shared" si="88"/>
        <v>5.6478336011477383E+28</v>
      </c>
      <c r="HGL15" s="357">
        <f t="shared" si="88"/>
        <v>0</v>
      </c>
      <c r="HGM15" s="357">
        <f t="shared" si="88"/>
        <v>5.7607902731706934E+28</v>
      </c>
      <c r="HGN15" s="357">
        <f t="shared" si="88"/>
        <v>0</v>
      </c>
      <c r="HGO15" s="357">
        <f t="shared" si="88"/>
        <v>5.8760060786341072E+28</v>
      </c>
      <c r="HGP15" s="357">
        <f t="shared" si="88"/>
        <v>0</v>
      </c>
      <c r="HGQ15" s="357">
        <f t="shared" si="88"/>
        <v>5.9935262002067893E+28</v>
      </c>
      <c r="HGR15" s="357">
        <f t="shared" si="88"/>
        <v>0</v>
      </c>
      <c r="HGS15" s="357">
        <f t="shared" si="88"/>
        <v>6.1133967242109254E+28</v>
      </c>
      <c r="HGT15" s="357">
        <f t="shared" si="88"/>
        <v>0</v>
      </c>
      <c r="HGU15" s="357">
        <f t="shared" si="88"/>
        <v>6.2356646586951436E+28</v>
      </c>
      <c r="HGV15" s="357">
        <f t="shared" si="88"/>
        <v>0</v>
      </c>
      <c r="HGW15" s="357">
        <f t="shared" si="88"/>
        <v>6.3603779518690463E+28</v>
      </c>
      <c r="HGX15" s="357">
        <f t="shared" si="88"/>
        <v>0</v>
      </c>
      <c r="HGY15" s="357">
        <f t="shared" si="88"/>
        <v>6.4875855109064271E+28</v>
      </c>
      <c r="HGZ15" s="357">
        <f t="shared" si="88"/>
        <v>0</v>
      </c>
      <c r="HHA15" s="357">
        <f t="shared" si="88"/>
        <v>6.6173372211245554E+28</v>
      </c>
      <c r="HHB15" s="357">
        <f t="shared" si="88"/>
        <v>0</v>
      </c>
      <c r="HHC15" s="357">
        <f t="shared" si="88"/>
        <v>6.7496839655470471E+28</v>
      </c>
      <c r="HHD15" s="357">
        <f t="shared" si="88"/>
        <v>0</v>
      </c>
      <c r="HHE15" s="357">
        <f t="shared" si="88"/>
        <v>6.8846776448579878E+28</v>
      </c>
      <c r="HHF15" s="357">
        <f t="shared" si="88"/>
        <v>0</v>
      </c>
      <c r="HHG15" s="357">
        <f t="shared" si="88"/>
        <v>7.022371197755148E+28</v>
      </c>
      <c r="HHH15" s="357">
        <f t="shared" si="88"/>
        <v>0</v>
      </c>
      <c r="HHI15" s="357">
        <f t="shared" si="88"/>
        <v>7.162818621710251E+28</v>
      </c>
      <c r="HHJ15" s="357">
        <f t="shared" si="88"/>
        <v>0</v>
      </c>
      <c r="HHK15" s="357">
        <f t="shared" si="88"/>
        <v>7.3060749941444564E+28</v>
      </c>
      <c r="HHL15" s="357">
        <f t="shared" si="88"/>
        <v>0</v>
      </c>
      <c r="HHM15" s="357">
        <f t="shared" si="88"/>
        <v>7.452196494027346E+28</v>
      </c>
      <c r="HHN15" s="357">
        <f t="shared" si="88"/>
        <v>0</v>
      </c>
      <c r="HHO15" s="357">
        <f t="shared" si="88"/>
        <v>7.6012404239078933E+28</v>
      </c>
      <c r="HHP15" s="357">
        <f t="shared" si="88"/>
        <v>0</v>
      </c>
      <c r="HHQ15" s="357">
        <f t="shared" si="88"/>
        <v>7.7532652323860512E+28</v>
      </c>
      <c r="HHR15" s="357">
        <f t="shared" si="88"/>
        <v>0</v>
      </c>
      <c r="HHS15" s="357">
        <f t="shared" si="88"/>
        <v>7.9083305370337721E+28</v>
      </c>
      <c r="HHT15" s="357">
        <f t="shared" si="88"/>
        <v>0</v>
      </c>
      <c r="HHU15" s="357">
        <f t="shared" si="88"/>
        <v>8.0664971477744478E+28</v>
      </c>
      <c r="HHV15" s="357">
        <f t="shared" si="88"/>
        <v>0</v>
      </c>
      <c r="HHW15" s="357">
        <f t="shared" si="88"/>
        <v>8.2278270907299363E+28</v>
      </c>
      <c r="HHX15" s="357">
        <f t="shared" ref="HHX15:HKI15" si="89">HHV15*1.02</f>
        <v>0</v>
      </c>
      <c r="HHY15" s="357">
        <f t="shared" si="89"/>
        <v>8.392383632544535E+28</v>
      </c>
      <c r="HHZ15" s="357">
        <f t="shared" si="89"/>
        <v>0</v>
      </c>
      <c r="HIA15" s="357">
        <f t="shared" si="89"/>
        <v>8.5602313051954262E+28</v>
      </c>
      <c r="HIB15" s="357">
        <f t="shared" si="89"/>
        <v>0</v>
      </c>
      <c r="HIC15" s="357">
        <f t="shared" si="89"/>
        <v>8.7314359312993348E+28</v>
      </c>
      <c r="HID15" s="357">
        <f t="shared" si="89"/>
        <v>0</v>
      </c>
      <c r="HIE15" s="357">
        <f t="shared" si="89"/>
        <v>8.9060646499253224E+28</v>
      </c>
      <c r="HIF15" s="357">
        <f t="shared" si="89"/>
        <v>0</v>
      </c>
      <c r="HIG15" s="357">
        <f t="shared" si="89"/>
        <v>9.0841859429238286E+28</v>
      </c>
      <c r="HIH15" s="357">
        <f t="shared" si="89"/>
        <v>0</v>
      </c>
      <c r="HII15" s="357">
        <f t="shared" si="89"/>
        <v>9.2658696617823057E+28</v>
      </c>
      <c r="HIJ15" s="357">
        <f t="shared" si="89"/>
        <v>0</v>
      </c>
      <c r="HIK15" s="357">
        <f t="shared" si="89"/>
        <v>9.4511870550179518E+28</v>
      </c>
      <c r="HIL15" s="357">
        <f t="shared" si="89"/>
        <v>0</v>
      </c>
      <c r="HIM15" s="357">
        <f t="shared" si="89"/>
        <v>9.6402107961183102E+28</v>
      </c>
      <c r="HIN15" s="357">
        <f t="shared" si="89"/>
        <v>0</v>
      </c>
      <c r="HIO15" s="357">
        <f t="shared" si="89"/>
        <v>9.8330150120406758E+28</v>
      </c>
      <c r="HIP15" s="357">
        <f t="shared" si="89"/>
        <v>0</v>
      </c>
      <c r="HIQ15" s="357">
        <f t="shared" si="89"/>
        <v>1.0029675312281489E+29</v>
      </c>
      <c r="HIR15" s="357">
        <f t="shared" si="89"/>
        <v>0</v>
      </c>
      <c r="HIS15" s="357">
        <f t="shared" si="89"/>
        <v>1.023026881852712E+29</v>
      </c>
      <c r="HIT15" s="357">
        <f t="shared" si="89"/>
        <v>0</v>
      </c>
      <c r="HIU15" s="357">
        <f t="shared" si="89"/>
        <v>1.0434874194897662E+29</v>
      </c>
      <c r="HIV15" s="357">
        <f t="shared" si="89"/>
        <v>0</v>
      </c>
      <c r="HIW15" s="357">
        <f t="shared" si="89"/>
        <v>1.0643571678795615E+29</v>
      </c>
      <c r="HIX15" s="357">
        <f t="shared" si="89"/>
        <v>0</v>
      </c>
      <c r="HIY15" s="357">
        <f t="shared" si="89"/>
        <v>1.0856443112371528E+29</v>
      </c>
      <c r="HIZ15" s="357">
        <f t="shared" si="89"/>
        <v>0</v>
      </c>
      <c r="HJA15" s="357">
        <f t="shared" si="89"/>
        <v>1.1073571974618959E+29</v>
      </c>
      <c r="HJB15" s="357">
        <f t="shared" si="89"/>
        <v>0</v>
      </c>
      <c r="HJC15" s="357">
        <f t="shared" si="89"/>
        <v>1.1295043414111338E+29</v>
      </c>
      <c r="HJD15" s="357">
        <f t="shared" si="89"/>
        <v>0</v>
      </c>
      <c r="HJE15" s="357">
        <f t="shared" si="89"/>
        <v>1.1520944282393564E+29</v>
      </c>
      <c r="HJF15" s="357">
        <f t="shared" si="89"/>
        <v>0</v>
      </c>
      <c r="HJG15" s="357">
        <f t="shared" si="89"/>
        <v>1.1751363168041436E+29</v>
      </c>
      <c r="HJH15" s="357">
        <f t="shared" si="89"/>
        <v>0</v>
      </c>
      <c r="HJI15" s="357">
        <f t="shared" si="89"/>
        <v>1.1986390431402265E+29</v>
      </c>
      <c r="HJJ15" s="357">
        <f t="shared" si="89"/>
        <v>0</v>
      </c>
      <c r="HJK15" s="357">
        <f t="shared" si="89"/>
        <v>1.222611824003031E+29</v>
      </c>
      <c r="HJL15" s="357">
        <f t="shared" si="89"/>
        <v>0</v>
      </c>
      <c r="HJM15" s="357">
        <f t="shared" si="89"/>
        <v>1.2470640604830917E+29</v>
      </c>
      <c r="HJN15" s="357">
        <f t="shared" si="89"/>
        <v>0</v>
      </c>
      <c r="HJO15" s="357">
        <f t="shared" si="89"/>
        <v>1.2720053416927535E+29</v>
      </c>
      <c r="HJP15" s="357">
        <f t="shared" si="89"/>
        <v>0</v>
      </c>
      <c r="HJQ15" s="357">
        <f t="shared" si="89"/>
        <v>1.2974454485266086E+29</v>
      </c>
      <c r="HJR15" s="357">
        <f t="shared" si="89"/>
        <v>0</v>
      </c>
      <c r="HJS15" s="357">
        <f t="shared" si="89"/>
        <v>1.3233943574971408E+29</v>
      </c>
      <c r="HJT15" s="357">
        <f t="shared" si="89"/>
        <v>0</v>
      </c>
      <c r="HJU15" s="357">
        <f t="shared" si="89"/>
        <v>1.3498622446470837E+29</v>
      </c>
      <c r="HJV15" s="357">
        <f t="shared" si="89"/>
        <v>0</v>
      </c>
      <c r="HJW15" s="357">
        <f t="shared" si="89"/>
        <v>1.3768594895400253E+29</v>
      </c>
      <c r="HJX15" s="357">
        <f t="shared" si="89"/>
        <v>0</v>
      </c>
      <c r="HJY15" s="357">
        <f t="shared" si="89"/>
        <v>1.4043966793308258E+29</v>
      </c>
      <c r="HJZ15" s="357">
        <f t="shared" si="89"/>
        <v>0</v>
      </c>
      <c r="HKA15" s="357">
        <f t="shared" si="89"/>
        <v>1.4324846129174423E+29</v>
      </c>
      <c r="HKB15" s="357">
        <f t="shared" si="89"/>
        <v>0</v>
      </c>
      <c r="HKC15" s="357">
        <f t="shared" si="89"/>
        <v>1.4611343051757911E+29</v>
      </c>
      <c r="HKD15" s="357">
        <f t="shared" si="89"/>
        <v>0</v>
      </c>
      <c r="HKE15" s="357">
        <f t="shared" si="89"/>
        <v>1.4903569912793071E+29</v>
      </c>
      <c r="HKF15" s="357">
        <f t="shared" si="89"/>
        <v>0</v>
      </c>
      <c r="HKG15" s="357">
        <f t="shared" si="89"/>
        <v>1.5201641311048933E+29</v>
      </c>
      <c r="HKH15" s="357">
        <f t="shared" si="89"/>
        <v>0</v>
      </c>
      <c r="HKI15" s="357">
        <f t="shared" si="89"/>
        <v>1.5505674137269913E+29</v>
      </c>
      <c r="HKJ15" s="357">
        <f t="shared" ref="HKJ15:HMU15" si="90">HKH15*1.02</f>
        <v>0</v>
      </c>
      <c r="HKK15" s="357">
        <f t="shared" si="90"/>
        <v>1.581578762001531E+29</v>
      </c>
      <c r="HKL15" s="357">
        <f t="shared" si="90"/>
        <v>0</v>
      </c>
      <c r="HKM15" s="357">
        <f t="shared" si="90"/>
        <v>1.6132103372415616E+29</v>
      </c>
      <c r="HKN15" s="357">
        <f t="shared" si="90"/>
        <v>0</v>
      </c>
      <c r="HKO15" s="357">
        <f t="shared" si="90"/>
        <v>1.645474543986393E+29</v>
      </c>
      <c r="HKP15" s="357">
        <f t="shared" si="90"/>
        <v>0</v>
      </c>
      <c r="HKQ15" s="357">
        <f t="shared" si="90"/>
        <v>1.678384034866121E+29</v>
      </c>
      <c r="HKR15" s="357">
        <f t="shared" si="90"/>
        <v>0</v>
      </c>
      <c r="HKS15" s="357">
        <f t="shared" si="90"/>
        <v>1.7119517155634435E+29</v>
      </c>
      <c r="HKT15" s="357">
        <f t="shared" si="90"/>
        <v>0</v>
      </c>
      <c r="HKU15" s="357">
        <f t="shared" si="90"/>
        <v>1.7461907498747124E+29</v>
      </c>
      <c r="HKV15" s="357">
        <f t="shared" si="90"/>
        <v>0</v>
      </c>
      <c r="HKW15" s="357">
        <f t="shared" si="90"/>
        <v>1.7811145648722068E+29</v>
      </c>
      <c r="HKX15" s="357">
        <f t="shared" si="90"/>
        <v>0</v>
      </c>
      <c r="HKY15" s="357">
        <f t="shared" si="90"/>
        <v>1.816736856169651E+29</v>
      </c>
      <c r="HKZ15" s="357">
        <f t="shared" si="90"/>
        <v>0</v>
      </c>
      <c r="HLA15" s="357">
        <f t="shared" si="90"/>
        <v>1.8530715932930441E+29</v>
      </c>
      <c r="HLB15" s="357">
        <f t="shared" si="90"/>
        <v>0</v>
      </c>
      <c r="HLC15" s="357">
        <f t="shared" si="90"/>
        <v>1.8901330251589048E+29</v>
      </c>
      <c r="HLD15" s="357">
        <f t="shared" si="90"/>
        <v>0</v>
      </c>
      <c r="HLE15" s="357">
        <f t="shared" si="90"/>
        <v>1.927935685662083E+29</v>
      </c>
      <c r="HLF15" s="357">
        <f t="shared" si="90"/>
        <v>0</v>
      </c>
      <c r="HLG15" s="357">
        <f t="shared" si="90"/>
        <v>1.9664943993753247E+29</v>
      </c>
      <c r="HLH15" s="357">
        <f t="shared" si="90"/>
        <v>0</v>
      </c>
      <c r="HLI15" s="357">
        <f t="shared" si="90"/>
        <v>2.0058242873628313E+29</v>
      </c>
      <c r="HLJ15" s="357">
        <f t="shared" si="90"/>
        <v>0</v>
      </c>
      <c r="HLK15" s="357">
        <f t="shared" si="90"/>
        <v>2.0459407731100879E+29</v>
      </c>
      <c r="HLL15" s="357">
        <f t="shared" si="90"/>
        <v>0</v>
      </c>
      <c r="HLM15" s="357">
        <f t="shared" si="90"/>
        <v>2.0868595885722896E+29</v>
      </c>
      <c r="HLN15" s="357">
        <f t="shared" si="90"/>
        <v>0</v>
      </c>
      <c r="HLO15" s="357">
        <f t="shared" si="90"/>
        <v>2.1285967803437353E+29</v>
      </c>
      <c r="HLP15" s="357">
        <f t="shared" si="90"/>
        <v>0</v>
      </c>
      <c r="HLQ15" s="357">
        <f t="shared" si="90"/>
        <v>2.1711687159506099E+29</v>
      </c>
      <c r="HLR15" s="357">
        <f t="shared" si="90"/>
        <v>0</v>
      </c>
      <c r="HLS15" s="357">
        <f t="shared" si="90"/>
        <v>2.2145920902696221E+29</v>
      </c>
      <c r="HLT15" s="357">
        <f t="shared" si="90"/>
        <v>0</v>
      </c>
      <c r="HLU15" s="357">
        <f t="shared" si="90"/>
        <v>2.2588839320750147E+29</v>
      </c>
      <c r="HLV15" s="357">
        <f t="shared" si="90"/>
        <v>0</v>
      </c>
      <c r="HLW15" s="357">
        <f t="shared" si="90"/>
        <v>2.3040616107165149E+29</v>
      </c>
      <c r="HLX15" s="357">
        <f t="shared" si="90"/>
        <v>0</v>
      </c>
      <c r="HLY15" s="357">
        <f t="shared" si="90"/>
        <v>2.3501428429308453E+29</v>
      </c>
      <c r="HLZ15" s="357">
        <f t="shared" si="90"/>
        <v>0</v>
      </c>
      <c r="HMA15" s="357">
        <f t="shared" si="90"/>
        <v>2.3971456997894621E+29</v>
      </c>
      <c r="HMB15" s="357">
        <f t="shared" si="90"/>
        <v>0</v>
      </c>
      <c r="HMC15" s="357">
        <f t="shared" si="90"/>
        <v>2.4450886137852513E+29</v>
      </c>
      <c r="HMD15" s="357">
        <f t="shared" si="90"/>
        <v>0</v>
      </c>
      <c r="HME15" s="357">
        <f t="shared" si="90"/>
        <v>2.4939903860609566E+29</v>
      </c>
      <c r="HMF15" s="357">
        <f t="shared" si="90"/>
        <v>0</v>
      </c>
      <c r="HMG15" s="357">
        <f t="shared" si="90"/>
        <v>2.5438701937821756E+29</v>
      </c>
      <c r="HMH15" s="357">
        <f t="shared" si="90"/>
        <v>0</v>
      </c>
      <c r="HMI15" s="357">
        <f t="shared" si="90"/>
        <v>2.5947475976578191E+29</v>
      </c>
      <c r="HMJ15" s="357">
        <f t="shared" si="90"/>
        <v>0</v>
      </c>
      <c r="HMK15" s="357">
        <f t="shared" si="90"/>
        <v>2.6466425496109756E+29</v>
      </c>
      <c r="HML15" s="357">
        <f t="shared" si="90"/>
        <v>0</v>
      </c>
      <c r="HMM15" s="357">
        <f t="shared" si="90"/>
        <v>2.6995754006031952E+29</v>
      </c>
      <c r="HMN15" s="357">
        <f t="shared" si="90"/>
        <v>0</v>
      </c>
      <c r="HMO15" s="357">
        <f t="shared" si="90"/>
        <v>2.7535669086152591E+29</v>
      </c>
      <c r="HMP15" s="357">
        <f t="shared" si="90"/>
        <v>0</v>
      </c>
      <c r="HMQ15" s="357">
        <f t="shared" si="90"/>
        <v>2.8086382467875645E+29</v>
      </c>
      <c r="HMR15" s="357">
        <f t="shared" si="90"/>
        <v>0</v>
      </c>
      <c r="HMS15" s="357">
        <f t="shared" si="90"/>
        <v>2.8648110117233158E+29</v>
      </c>
      <c r="HMT15" s="357">
        <f t="shared" si="90"/>
        <v>0</v>
      </c>
      <c r="HMU15" s="357">
        <f t="shared" si="90"/>
        <v>2.9221072319577822E+29</v>
      </c>
      <c r="HMV15" s="357">
        <f t="shared" ref="HMV15:HPG15" si="91">HMT15*1.02</f>
        <v>0</v>
      </c>
      <c r="HMW15" s="357">
        <f t="shared" si="91"/>
        <v>2.9805493765969381E+29</v>
      </c>
      <c r="HMX15" s="357">
        <f t="shared" si="91"/>
        <v>0</v>
      </c>
      <c r="HMY15" s="357">
        <f t="shared" si="91"/>
        <v>3.0401603641288768E+29</v>
      </c>
      <c r="HMZ15" s="357">
        <f t="shared" si="91"/>
        <v>0</v>
      </c>
      <c r="HNA15" s="357">
        <f t="shared" si="91"/>
        <v>3.1009635714114546E+29</v>
      </c>
      <c r="HNB15" s="357">
        <f t="shared" si="91"/>
        <v>0</v>
      </c>
      <c r="HNC15" s="357">
        <f t="shared" si="91"/>
        <v>3.1629828428396839E+29</v>
      </c>
      <c r="HND15" s="357">
        <f t="shared" si="91"/>
        <v>0</v>
      </c>
      <c r="HNE15" s="357">
        <f t="shared" si="91"/>
        <v>3.2262424996964778E+29</v>
      </c>
      <c r="HNF15" s="357">
        <f t="shared" si="91"/>
        <v>0</v>
      </c>
      <c r="HNG15" s="357">
        <f t="shared" si="91"/>
        <v>3.2907673496904076E+29</v>
      </c>
      <c r="HNH15" s="357">
        <f t="shared" si="91"/>
        <v>0</v>
      </c>
      <c r="HNI15" s="357">
        <f t="shared" si="91"/>
        <v>3.3565826966842161E+29</v>
      </c>
      <c r="HNJ15" s="357">
        <f t="shared" si="91"/>
        <v>0</v>
      </c>
      <c r="HNK15" s="357">
        <f t="shared" si="91"/>
        <v>3.4237143506179007E+29</v>
      </c>
      <c r="HNL15" s="357">
        <f t="shared" si="91"/>
        <v>0</v>
      </c>
      <c r="HNM15" s="357">
        <f t="shared" si="91"/>
        <v>3.4921886376302585E+29</v>
      </c>
      <c r="HNN15" s="357">
        <f t="shared" si="91"/>
        <v>0</v>
      </c>
      <c r="HNO15" s="357">
        <f t="shared" si="91"/>
        <v>3.5620324103828639E+29</v>
      </c>
      <c r="HNP15" s="357">
        <f t="shared" si="91"/>
        <v>0</v>
      </c>
      <c r="HNQ15" s="357">
        <f t="shared" si="91"/>
        <v>3.6332730585905209E+29</v>
      </c>
      <c r="HNR15" s="357">
        <f t="shared" si="91"/>
        <v>0</v>
      </c>
      <c r="HNS15" s="357">
        <f t="shared" si="91"/>
        <v>3.7059385197623313E+29</v>
      </c>
      <c r="HNT15" s="357">
        <f t="shared" si="91"/>
        <v>0</v>
      </c>
      <c r="HNU15" s="357">
        <f t="shared" si="91"/>
        <v>3.7800572901575783E+29</v>
      </c>
      <c r="HNV15" s="357">
        <f t="shared" si="91"/>
        <v>0</v>
      </c>
      <c r="HNW15" s="357">
        <f t="shared" si="91"/>
        <v>3.8556584359607298E+29</v>
      </c>
      <c r="HNX15" s="357">
        <f t="shared" si="91"/>
        <v>0</v>
      </c>
      <c r="HNY15" s="357">
        <f t="shared" si="91"/>
        <v>3.9327716046799445E+29</v>
      </c>
      <c r="HNZ15" s="357">
        <f t="shared" si="91"/>
        <v>0</v>
      </c>
      <c r="HOA15" s="357">
        <f t="shared" si="91"/>
        <v>4.0114270367735433E+29</v>
      </c>
      <c r="HOB15" s="357">
        <f t="shared" si="91"/>
        <v>0</v>
      </c>
      <c r="HOC15" s="357">
        <f t="shared" si="91"/>
        <v>4.0916555775090141E+29</v>
      </c>
      <c r="HOD15" s="357">
        <f t="shared" si="91"/>
        <v>0</v>
      </c>
      <c r="HOE15" s="357">
        <f t="shared" si="91"/>
        <v>4.1734886890591943E+29</v>
      </c>
      <c r="HOF15" s="357">
        <f t="shared" si="91"/>
        <v>0</v>
      </c>
      <c r="HOG15" s="357">
        <f t="shared" si="91"/>
        <v>4.256958462840378E+29</v>
      </c>
      <c r="HOH15" s="357">
        <f t="shared" si="91"/>
        <v>0</v>
      </c>
      <c r="HOI15" s="357">
        <f t="shared" si="91"/>
        <v>4.3420976320971859E+29</v>
      </c>
      <c r="HOJ15" s="357">
        <f t="shared" si="91"/>
        <v>0</v>
      </c>
      <c r="HOK15" s="357">
        <f t="shared" si="91"/>
        <v>4.42893958473913E+29</v>
      </c>
      <c r="HOL15" s="357">
        <f t="shared" si="91"/>
        <v>0</v>
      </c>
      <c r="HOM15" s="357">
        <f t="shared" si="91"/>
        <v>4.5175183764339128E+29</v>
      </c>
      <c r="HON15" s="357">
        <f t="shared" si="91"/>
        <v>0</v>
      </c>
      <c r="HOO15" s="357">
        <f t="shared" si="91"/>
        <v>4.6078687439625909E+29</v>
      </c>
      <c r="HOP15" s="357">
        <f t="shared" si="91"/>
        <v>0</v>
      </c>
      <c r="HOQ15" s="357">
        <f t="shared" si="91"/>
        <v>4.7000261188418432E+29</v>
      </c>
      <c r="HOR15" s="357">
        <f t="shared" si="91"/>
        <v>0</v>
      </c>
      <c r="HOS15" s="357">
        <f t="shared" si="91"/>
        <v>4.7940266412186798E+29</v>
      </c>
      <c r="HOT15" s="357">
        <f t="shared" si="91"/>
        <v>0</v>
      </c>
      <c r="HOU15" s="357">
        <f t="shared" si="91"/>
        <v>4.8899071740430534E+29</v>
      </c>
      <c r="HOV15" s="357">
        <f t="shared" si="91"/>
        <v>0</v>
      </c>
      <c r="HOW15" s="357">
        <f t="shared" si="91"/>
        <v>4.9877053175239147E+29</v>
      </c>
      <c r="HOX15" s="357">
        <f t="shared" si="91"/>
        <v>0</v>
      </c>
      <c r="HOY15" s="357">
        <f t="shared" si="91"/>
        <v>5.0874594238743932E+29</v>
      </c>
      <c r="HOZ15" s="357">
        <f t="shared" si="91"/>
        <v>0</v>
      </c>
      <c r="HPA15" s="357">
        <f t="shared" si="91"/>
        <v>5.1892086123518814E+29</v>
      </c>
      <c r="HPB15" s="357">
        <f t="shared" si="91"/>
        <v>0</v>
      </c>
      <c r="HPC15" s="357">
        <f t="shared" si="91"/>
        <v>5.2929927845989189E+29</v>
      </c>
      <c r="HPD15" s="357">
        <f t="shared" si="91"/>
        <v>0</v>
      </c>
      <c r="HPE15" s="357">
        <f t="shared" si="91"/>
        <v>5.3988526402908976E+29</v>
      </c>
      <c r="HPF15" s="357">
        <f t="shared" si="91"/>
        <v>0</v>
      </c>
      <c r="HPG15" s="357">
        <f t="shared" si="91"/>
        <v>5.506829693096716E+29</v>
      </c>
      <c r="HPH15" s="357">
        <f t="shared" ref="HPH15:HRS15" si="92">HPF15*1.02</f>
        <v>0</v>
      </c>
      <c r="HPI15" s="357">
        <f t="shared" si="92"/>
        <v>5.6169662869586505E+29</v>
      </c>
      <c r="HPJ15" s="357">
        <f t="shared" si="92"/>
        <v>0</v>
      </c>
      <c r="HPK15" s="357">
        <f t="shared" si="92"/>
        <v>5.7293056126978235E+29</v>
      </c>
      <c r="HPL15" s="357">
        <f t="shared" si="92"/>
        <v>0</v>
      </c>
      <c r="HPM15" s="357">
        <f t="shared" si="92"/>
        <v>5.8438917249517797E+29</v>
      </c>
      <c r="HPN15" s="357">
        <f t="shared" si="92"/>
        <v>0</v>
      </c>
      <c r="HPO15" s="357">
        <f t="shared" si="92"/>
        <v>5.9607695594508154E+29</v>
      </c>
      <c r="HPP15" s="357">
        <f t="shared" si="92"/>
        <v>0</v>
      </c>
      <c r="HPQ15" s="357">
        <f t="shared" si="92"/>
        <v>6.0799849506398321E+29</v>
      </c>
      <c r="HPR15" s="357">
        <f t="shared" si="92"/>
        <v>0</v>
      </c>
      <c r="HPS15" s="357">
        <f t="shared" si="92"/>
        <v>6.2015846496526291E+29</v>
      </c>
      <c r="HPT15" s="357">
        <f t="shared" si="92"/>
        <v>0</v>
      </c>
      <c r="HPU15" s="357">
        <f t="shared" si="92"/>
        <v>6.3256163426456817E+29</v>
      </c>
      <c r="HPV15" s="357">
        <f t="shared" si="92"/>
        <v>0</v>
      </c>
      <c r="HPW15" s="357">
        <f t="shared" si="92"/>
        <v>6.452128669498595E+29</v>
      </c>
      <c r="HPX15" s="357">
        <f t="shared" si="92"/>
        <v>0</v>
      </c>
      <c r="HPY15" s="357">
        <f t="shared" si="92"/>
        <v>6.5811712428885667E+29</v>
      </c>
      <c r="HPZ15" s="357">
        <f t="shared" si="92"/>
        <v>0</v>
      </c>
      <c r="HQA15" s="357">
        <f t="shared" si="92"/>
        <v>6.7127946677463383E+29</v>
      </c>
      <c r="HQB15" s="357">
        <f t="shared" si="92"/>
        <v>0</v>
      </c>
      <c r="HQC15" s="357">
        <f t="shared" si="92"/>
        <v>6.8470505611012652E+29</v>
      </c>
      <c r="HQD15" s="357">
        <f t="shared" si="92"/>
        <v>0</v>
      </c>
      <c r="HQE15" s="357">
        <f t="shared" si="92"/>
        <v>6.9839915723232913E+29</v>
      </c>
      <c r="HQF15" s="357">
        <f t="shared" si="92"/>
        <v>0</v>
      </c>
      <c r="HQG15" s="357">
        <f t="shared" si="92"/>
        <v>7.1236714037697578E+29</v>
      </c>
      <c r="HQH15" s="357">
        <f t="shared" si="92"/>
        <v>0</v>
      </c>
      <c r="HQI15" s="357">
        <f t="shared" si="92"/>
        <v>7.2661448318451528E+29</v>
      </c>
      <c r="HQJ15" s="357">
        <f t="shared" si="92"/>
        <v>0</v>
      </c>
      <c r="HQK15" s="357">
        <f t="shared" si="92"/>
        <v>7.4114677284820553E+29</v>
      </c>
      <c r="HQL15" s="357">
        <f t="shared" si="92"/>
        <v>0</v>
      </c>
      <c r="HQM15" s="357">
        <f t="shared" si="92"/>
        <v>7.5596970830516969E+29</v>
      </c>
      <c r="HQN15" s="357">
        <f t="shared" si="92"/>
        <v>0</v>
      </c>
      <c r="HQO15" s="357">
        <f t="shared" si="92"/>
        <v>7.7108910247127308E+29</v>
      </c>
      <c r="HQP15" s="357">
        <f t="shared" si="92"/>
        <v>0</v>
      </c>
      <c r="HQQ15" s="357">
        <f t="shared" si="92"/>
        <v>7.8651088452069858E+29</v>
      </c>
      <c r="HQR15" s="357">
        <f t="shared" si="92"/>
        <v>0</v>
      </c>
      <c r="HQS15" s="357">
        <f t="shared" si="92"/>
        <v>8.0224110221111259E+29</v>
      </c>
      <c r="HQT15" s="357">
        <f t="shared" si="92"/>
        <v>0</v>
      </c>
      <c r="HQU15" s="357">
        <f t="shared" si="92"/>
        <v>8.1828592425533493E+29</v>
      </c>
      <c r="HQV15" s="357">
        <f t="shared" si="92"/>
        <v>0</v>
      </c>
      <c r="HQW15" s="357">
        <f t="shared" si="92"/>
        <v>8.3465164274044169E+29</v>
      </c>
      <c r="HQX15" s="357">
        <f t="shared" si="92"/>
        <v>0</v>
      </c>
      <c r="HQY15" s="357">
        <f t="shared" si="92"/>
        <v>8.5134467559525051E+29</v>
      </c>
      <c r="HQZ15" s="357">
        <f t="shared" si="92"/>
        <v>0</v>
      </c>
      <c r="HRA15" s="357">
        <f t="shared" si="92"/>
        <v>8.6837156910715554E+29</v>
      </c>
      <c r="HRB15" s="357">
        <f t="shared" si="92"/>
        <v>0</v>
      </c>
      <c r="HRC15" s="357">
        <f t="shared" si="92"/>
        <v>8.8573900048929868E+29</v>
      </c>
      <c r="HRD15" s="357">
        <f t="shared" si="92"/>
        <v>0</v>
      </c>
      <c r="HRE15" s="357">
        <f t="shared" si="92"/>
        <v>9.0345378049908471E+29</v>
      </c>
      <c r="HRF15" s="357">
        <f t="shared" si="92"/>
        <v>0</v>
      </c>
      <c r="HRG15" s="357">
        <f t="shared" si="92"/>
        <v>9.2152285610906641E+29</v>
      </c>
      <c r="HRH15" s="357">
        <f t="shared" si="92"/>
        <v>0</v>
      </c>
      <c r="HRI15" s="357">
        <f t="shared" si="92"/>
        <v>9.3995331323124782E+29</v>
      </c>
      <c r="HRJ15" s="357">
        <f t="shared" si="92"/>
        <v>0</v>
      </c>
      <c r="HRK15" s="357">
        <f t="shared" si="92"/>
        <v>9.5875237949587274E+29</v>
      </c>
      <c r="HRL15" s="357">
        <f t="shared" si="92"/>
        <v>0</v>
      </c>
      <c r="HRM15" s="357">
        <f t="shared" si="92"/>
        <v>9.7792742708579025E+29</v>
      </c>
      <c r="HRN15" s="357">
        <f t="shared" si="92"/>
        <v>0</v>
      </c>
      <c r="HRO15" s="357">
        <f t="shared" si="92"/>
        <v>9.974859756275061E+29</v>
      </c>
      <c r="HRP15" s="357">
        <f t="shared" si="92"/>
        <v>0</v>
      </c>
      <c r="HRQ15" s="357">
        <f t="shared" si="92"/>
        <v>1.0174356951400562E+30</v>
      </c>
      <c r="HRR15" s="357">
        <f t="shared" si="92"/>
        <v>0</v>
      </c>
      <c r="HRS15" s="357">
        <f t="shared" si="92"/>
        <v>1.0377844090428573E+30</v>
      </c>
      <c r="HRT15" s="357">
        <f t="shared" ref="HRT15:HUE15" si="93">HRR15*1.02</f>
        <v>0</v>
      </c>
      <c r="HRU15" s="357">
        <f t="shared" si="93"/>
        <v>1.0585400972237145E+30</v>
      </c>
      <c r="HRV15" s="357">
        <f t="shared" si="93"/>
        <v>0</v>
      </c>
      <c r="HRW15" s="357">
        <f t="shared" si="93"/>
        <v>1.0797108991681887E+30</v>
      </c>
      <c r="HRX15" s="357">
        <f t="shared" si="93"/>
        <v>0</v>
      </c>
      <c r="HRY15" s="357">
        <f t="shared" si="93"/>
        <v>1.1013051171515526E+30</v>
      </c>
      <c r="HRZ15" s="357">
        <f t="shared" si="93"/>
        <v>0</v>
      </c>
      <c r="HSA15" s="357">
        <f t="shared" si="93"/>
        <v>1.1233312194945836E+30</v>
      </c>
      <c r="HSB15" s="357">
        <f t="shared" si="93"/>
        <v>0</v>
      </c>
      <c r="HSC15" s="357">
        <f t="shared" si="93"/>
        <v>1.1457978438844752E+30</v>
      </c>
      <c r="HSD15" s="357">
        <f t="shared" si="93"/>
        <v>0</v>
      </c>
      <c r="HSE15" s="357">
        <f t="shared" si="93"/>
        <v>1.1687138007621647E+30</v>
      </c>
      <c r="HSF15" s="357">
        <f t="shared" si="93"/>
        <v>0</v>
      </c>
      <c r="HSG15" s="357">
        <f t="shared" si="93"/>
        <v>1.1920880767774081E+30</v>
      </c>
      <c r="HSH15" s="357">
        <f t="shared" si="93"/>
        <v>0</v>
      </c>
      <c r="HSI15" s="357">
        <f t="shared" si="93"/>
        <v>1.2159298383129562E+30</v>
      </c>
      <c r="HSJ15" s="357">
        <f t="shared" si="93"/>
        <v>0</v>
      </c>
      <c r="HSK15" s="357">
        <f t="shared" si="93"/>
        <v>1.2402484350792154E+30</v>
      </c>
      <c r="HSL15" s="357">
        <f t="shared" si="93"/>
        <v>0</v>
      </c>
      <c r="HSM15" s="357">
        <f t="shared" si="93"/>
        <v>1.2650534037807997E+30</v>
      </c>
      <c r="HSN15" s="357">
        <f t="shared" si="93"/>
        <v>0</v>
      </c>
      <c r="HSO15" s="357">
        <f t="shared" si="93"/>
        <v>1.2903544718564157E+30</v>
      </c>
      <c r="HSP15" s="357">
        <f t="shared" si="93"/>
        <v>0</v>
      </c>
      <c r="HSQ15" s="357">
        <f t="shared" si="93"/>
        <v>1.3161615612935441E+30</v>
      </c>
      <c r="HSR15" s="357">
        <f t="shared" si="93"/>
        <v>0</v>
      </c>
      <c r="HSS15" s="357">
        <f t="shared" si="93"/>
        <v>1.342484792519415E+30</v>
      </c>
      <c r="HST15" s="357">
        <f t="shared" si="93"/>
        <v>0</v>
      </c>
      <c r="HSU15" s="357">
        <f t="shared" si="93"/>
        <v>1.3693344883698034E+30</v>
      </c>
      <c r="HSV15" s="357">
        <f t="shared" si="93"/>
        <v>0</v>
      </c>
      <c r="HSW15" s="357">
        <f t="shared" si="93"/>
        <v>1.3967211781371995E+30</v>
      </c>
      <c r="HSX15" s="357">
        <f t="shared" si="93"/>
        <v>0</v>
      </c>
      <c r="HSY15" s="357">
        <f t="shared" si="93"/>
        <v>1.4246556016999437E+30</v>
      </c>
      <c r="HSZ15" s="357">
        <f t="shared" si="93"/>
        <v>0</v>
      </c>
      <c r="HTA15" s="357">
        <f t="shared" si="93"/>
        <v>1.4531487137339425E+30</v>
      </c>
      <c r="HTB15" s="357">
        <f t="shared" si="93"/>
        <v>0</v>
      </c>
      <c r="HTC15" s="357">
        <f t="shared" si="93"/>
        <v>1.4822116880086215E+30</v>
      </c>
      <c r="HTD15" s="357">
        <f t="shared" si="93"/>
        <v>0</v>
      </c>
      <c r="HTE15" s="357">
        <f t="shared" si="93"/>
        <v>1.5118559217687939E+30</v>
      </c>
      <c r="HTF15" s="357">
        <f t="shared" si="93"/>
        <v>0</v>
      </c>
      <c r="HTG15" s="357">
        <f t="shared" si="93"/>
        <v>1.5420930402041698E+30</v>
      </c>
      <c r="HTH15" s="357">
        <f t="shared" si="93"/>
        <v>0</v>
      </c>
      <c r="HTI15" s="357">
        <f t="shared" si="93"/>
        <v>1.5729349010082532E+30</v>
      </c>
      <c r="HTJ15" s="357">
        <f t="shared" si="93"/>
        <v>0</v>
      </c>
      <c r="HTK15" s="357">
        <f t="shared" si="93"/>
        <v>1.6043935990284184E+30</v>
      </c>
      <c r="HTL15" s="357">
        <f t="shared" si="93"/>
        <v>0</v>
      </c>
      <c r="HTM15" s="357">
        <f t="shared" si="93"/>
        <v>1.6364814710089869E+30</v>
      </c>
      <c r="HTN15" s="357">
        <f t="shared" si="93"/>
        <v>0</v>
      </c>
      <c r="HTO15" s="357">
        <f t="shared" si="93"/>
        <v>1.6692111004291666E+30</v>
      </c>
      <c r="HTP15" s="357">
        <f t="shared" si="93"/>
        <v>0</v>
      </c>
      <c r="HTQ15" s="357">
        <f t="shared" si="93"/>
        <v>1.70259532243775E+30</v>
      </c>
      <c r="HTR15" s="357">
        <f t="shared" si="93"/>
        <v>0</v>
      </c>
      <c r="HTS15" s="357">
        <f t="shared" si="93"/>
        <v>1.7366472288865051E+30</v>
      </c>
      <c r="HTT15" s="357">
        <f t="shared" si="93"/>
        <v>0</v>
      </c>
      <c r="HTU15" s="357">
        <f t="shared" si="93"/>
        <v>1.7713801734642353E+30</v>
      </c>
      <c r="HTV15" s="357">
        <f t="shared" si="93"/>
        <v>0</v>
      </c>
      <c r="HTW15" s="357">
        <f t="shared" si="93"/>
        <v>1.8068077769335201E+30</v>
      </c>
      <c r="HTX15" s="357">
        <f t="shared" si="93"/>
        <v>0</v>
      </c>
      <c r="HTY15" s="357">
        <f t="shared" si="93"/>
        <v>1.8429439324721905E+30</v>
      </c>
      <c r="HTZ15" s="357">
        <f t="shared" si="93"/>
        <v>0</v>
      </c>
      <c r="HUA15" s="357">
        <f t="shared" si="93"/>
        <v>1.8798028111216344E+30</v>
      </c>
      <c r="HUB15" s="357">
        <f t="shared" si="93"/>
        <v>0</v>
      </c>
      <c r="HUC15" s="357">
        <f t="shared" si="93"/>
        <v>1.917398867344067E+30</v>
      </c>
      <c r="HUD15" s="357">
        <f t="shared" si="93"/>
        <v>0</v>
      </c>
      <c r="HUE15" s="357">
        <f t="shared" si="93"/>
        <v>1.9557468446909483E+30</v>
      </c>
      <c r="HUF15" s="357">
        <f t="shared" ref="HUF15:HWQ15" si="94">HUD15*1.02</f>
        <v>0</v>
      </c>
      <c r="HUG15" s="357">
        <f t="shared" si="94"/>
        <v>1.9948617815847673E+30</v>
      </c>
      <c r="HUH15" s="357">
        <f t="shared" si="94"/>
        <v>0</v>
      </c>
      <c r="HUI15" s="357">
        <f t="shared" si="94"/>
        <v>2.0347590172164627E+30</v>
      </c>
      <c r="HUJ15" s="357">
        <f t="shared" si="94"/>
        <v>0</v>
      </c>
      <c r="HUK15" s="357">
        <f t="shared" si="94"/>
        <v>2.075454197560792E+30</v>
      </c>
      <c r="HUL15" s="357">
        <f t="shared" si="94"/>
        <v>0</v>
      </c>
      <c r="HUM15" s="357">
        <f t="shared" si="94"/>
        <v>2.1169632815120079E+30</v>
      </c>
      <c r="HUN15" s="357">
        <f t="shared" si="94"/>
        <v>0</v>
      </c>
      <c r="HUO15" s="357">
        <f t="shared" si="94"/>
        <v>2.159302547142248E+30</v>
      </c>
      <c r="HUP15" s="357">
        <f t="shared" si="94"/>
        <v>0</v>
      </c>
      <c r="HUQ15" s="357">
        <f t="shared" si="94"/>
        <v>2.2024885980850931E+30</v>
      </c>
      <c r="HUR15" s="357">
        <f t="shared" si="94"/>
        <v>0</v>
      </c>
      <c r="HUS15" s="357">
        <f t="shared" si="94"/>
        <v>2.246538370046795E+30</v>
      </c>
      <c r="HUT15" s="357">
        <f t="shared" si="94"/>
        <v>0</v>
      </c>
      <c r="HUU15" s="357">
        <f t="shared" si="94"/>
        <v>2.291469137447731E+30</v>
      </c>
      <c r="HUV15" s="357">
        <f t="shared" si="94"/>
        <v>0</v>
      </c>
      <c r="HUW15" s="357">
        <f t="shared" si="94"/>
        <v>2.3372985201966857E+30</v>
      </c>
      <c r="HUX15" s="357">
        <f t="shared" si="94"/>
        <v>0</v>
      </c>
      <c r="HUY15" s="357">
        <f t="shared" si="94"/>
        <v>2.3840444906006195E+30</v>
      </c>
      <c r="HUZ15" s="357">
        <f t="shared" si="94"/>
        <v>0</v>
      </c>
      <c r="HVA15" s="357">
        <f t="shared" si="94"/>
        <v>2.4317253804126319E+30</v>
      </c>
      <c r="HVB15" s="357">
        <f t="shared" si="94"/>
        <v>0</v>
      </c>
      <c r="HVC15" s="357">
        <f t="shared" si="94"/>
        <v>2.4803598880208845E+30</v>
      </c>
      <c r="HVD15" s="357">
        <f t="shared" si="94"/>
        <v>0</v>
      </c>
      <c r="HVE15" s="357">
        <f t="shared" si="94"/>
        <v>2.5299670857813023E+30</v>
      </c>
      <c r="HVF15" s="357">
        <f t="shared" si="94"/>
        <v>0</v>
      </c>
      <c r="HVG15" s="357">
        <f t="shared" si="94"/>
        <v>2.5805664274969282E+30</v>
      </c>
      <c r="HVH15" s="357">
        <f t="shared" si="94"/>
        <v>0</v>
      </c>
      <c r="HVI15" s="357">
        <f t="shared" si="94"/>
        <v>2.6321777560468669E+30</v>
      </c>
      <c r="HVJ15" s="357">
        <f t="shared" si="94"/>
        <v>0</v>
      </c>
      <c r="HVK15" s="357">
        <f t="shared" si="94"/>
        <v>2.6848213111678042E+30</v>
      </c>
      <c r="HVL15" s="357">
        <f t="shared" si="94"/>
        <v>0</v>
      </c>
      <c r="HVM15" s="357">
        <f t="shared" si="94"/>
        <v>2.7385177373911605E+30</v>
      </c>
      <c r="HVN15" s="357">
        <f t="shared" si="94"/>
        <v>0</v>
      </c>
      <c r="HVO15" s="357">
        <f t="shared" si="94"/>
        <v>2.7932880921389839E+30</v>
      </c>
      <c r="HVP15" s="357">
        <f t="shared" si="94"/>
        <v>0</v>
      </c>
      <c r="HVQ15" s="357">
        <f t="shared" si="94"/>
        <v>2.8491538539817634E+30</v>
      </c>
      <c r="HVR15" s="357">
        <f t="shared" si="94"/>
        <v>0</v>
      </c>
      <c r="HVS15" s="357">
        <f t="shared" si="94"/>
        <v>2.9061369310613988E+30</v>
      </c>
      <c r="HVT15" s="357">
        <f t="shared" si="94"/>
        <v>0</v>
      </c>
      <c r="HVU15" s="357">
        <f t="shared" si="94"/>
        <v>2.9642596696826266E+30</v>
      </c>
      <c r="HVV15" s="357">
        <f t="shared" si="94"/>
        <v>0</v>
      </c>
      <c r="HVW15" s="357">
        <f t="shared" si="94"/>
        <v>3.023544863076279E+30</v>
      </c>
      <c r="HVX15" s="357">
        <f t="shared" si="94"/>
        <v>0</v>
      </c>
      <c r="HVY15" s="357">
        <f t="shared" si="94"/>
        <v>3.0840157603378047E+30</v>
      </c>
      <c r="HVZ15" s="357">
        <f t="shared" si="94"/>
        <v>0</v>
      </c>
      <c r="HWA15" s="357">
        <f t="shared" si="94"/>
        <v>3.1456960755445611E+30</v>
      </c>
      <c r="HWB15" s="357">
        <f t="shared" si="94"/>
        <v>0</v>
      </c>
      <c r="HWC15" s="357">
        <f t="shared" si="94"/>
        <v>3.2086099970554522E+30</v>
      </c>
      <c r="HWD15" s="357">
        <f t="shared" si="94"/>
        <v>0</v>
      </c>
      <c r="HWE15" s="357">
        <f t="shared" si="94"/>
        <v>3.2727821969965616E+30</v>
      </c>
      <c r="HWF15" s="357">
        <f t="shared" si="94"/>
        <v>0</v>
      </c>
      <c r="HWG15" s="357">
        <f t="shared" si="94"/>
        <v>3.3382378409364931E+30</v>
      </c>
      <c r="HWH15" s="357">
        <f t="shared" si="94"/>
        <v>0</v>
      </c>
      <c r="HWI15" s="357">
        <f t="shared" si="94"/>
        <v>3.4050025977552228E+30</v>
      </c>
      <c r="HWJ15" s="357">
        <f t="shared" si="94"/>
        <v>0</v>
      </c>
      <c r="HWK15" s="357">
        <f t="shared" si="94"/>
        <v>3.4731026497103272E+30</v>
      </c>
      <c r="HWL15" s="357">
        <f t="shared" si="94"/>
        <v>0</v>
      </c>
      <c r="HWM15" s="357">
        <f t="shared" si="94"/>
        <v>3.542564702704534E+30</v>
      </c>
      <c r="HWN15" s="357">
        <f t="shared" si="94"/>
        <v>0</v>
      </c>
      <c r="HWO15" s="357">
        <f t="shared" si="94"/>
        <v>3.6134159967586246E+30</v>
      </c>
      <c r="HWP15" s="357">
        <f t="shared" si="94"/>
        <v>0</v>
      </c>
      <c r="HWQ15" s="357">
        <f t="shared" si="94"/>
        <v>3.685684316693797E+30</v>
      </c>
      <c r="HWR15" s="357">
        <f t="shared" ref="HWR15:HZC15" si="95">HWP15*1.02</f>
        <v>0</v>
      </c>
      <c r="HWS15" s="357">
        <f t="shared" si="95"/>
        <v>3.7593980030276728E+30</v>
      </c>
      <c r="HWT15" s="357">
        <f t="shared" si="95"/>
        <v>0</v>
      </c>
      <c r="HWU15" s="357">
        <f t="shared" si="95"/>
        <v>3.8345859630882262E+30</v>
      </c>
      <c r="HWV15" s="357">
        <f t="shared" si="95"/>
        <v>0</v>
      </c>
      <c r="HWW15" s="357">
        <f t="shared" si="95"/>
        <v>3.9112776823499905E+30</v>
      </c>
      <c r="HWX15" s="357">
        <f t="shared" si="95"/>
        <v>0</v>
      </c>
      <c r="HWY15" s="357">
        <f t="shared" si="95"/>
        <v>3.9895032359969902E+30</v>
      </c>
      <c r="HWZ15" s="357">
        <f t="shared" si="95"/>
        <v>0</v>
      </c>
      <c r="HXA15" s="357">
        <f t="shared" si="95"/>
        <v>4.0692933007169301E+30</v>
      </c>
      <c r="HXB15" s="357">
        <f t="shared" si="95"/>
        <v>0</v>
      </c>
      <c r="HXC15" s="357">
        <f t="shared" si="95"/>
        <v>4.1506791667312689E+30</v>
      </c>
      <c r="HXD15" s="357">
        <f t="shared" si="95"/>
        <v>0</v>
      </c>
      <c r="HXE15" s="357">
        <f t="shared" si="95"/>
        <v>4.2336927500658946E+30</v>
      </c>
      <c r="HXF15" s="357">
        <f t="shared" si="95"/>
        <v>0</v>
      </c>
      <c r="HXG15" s="357">
        <f t="shared" si="95"/>
        <v>4.3183666050672124E+30</v>
      </c>
      <c r="HXH15" s="357">
        <f t="shared" si="95"/>
        <v>0</v>
      </c>
      <c r="HXI15" s="357">
        <f t="shared" si="95"/>
        <v>4.4047339371685568E+30</v>
      </c>
      <c r="HXJ15" s="357">
        <f t="shared" si="95"/>
        <v>0</v>
      </c>
      <c r="HXK15" s="357">
        <f t="shared" si="95"/>
        <v>4.4928286159119279E+30</v>
      </c>
      <c r="HXL15" s="357">
        <f t="shared" si="95"/>
        <v>0</v>
      </c>
      <c r="HXM15" s="357">
        <f t="shared" si="95"/>
        <v>4.5826851882301662E+30</v>
      </c>
      <c r="HXN15" s="357">
        <f t="shared" si="95"/>
        <v>0</v>
      </c>
      <c r="HXO15" s="357">
        <f t="shared" si="95"/>
        <v>4.6743388919947698E+30</v>
      </c>
      <c r="HXP15" s="357">
        <f t="shared" si="95"/>
        <v>0</v>
      </c>
      <c r="HXQ15" s="357">
        <f t="shared" si="95"/>
        <v>4.7678256698346652E+30</v>
      </c>
      <c r="HXR15" s="357">
        <f t="shared" si="95"/>
        <v>0</v>
      </c>
      <c r="HXS15" s="357">
        <f t="shared" si="95"/>
        <v>4.8631821832313587E+30</v>
      </c>
      <c r="HXT15" s="357">
        <f t="shared" si="95"/>
        <v>0</v>
      </c>
      <c r="HXU15" s="357">
        <f t="shared" si="95"/>
        <v>4.9604458268959857E+30</v>
      </c>
      <c r="HXV15" s="357">
        <f t="shared" si="95"/>
        <v>0</v>
      </c>
      <c r="HXW15" s="357">
        <f t="shared" si="95"/>
        <v>5.0596547434339052E+30</v>
      </c>
      <c r="HXX15" s="357">
        <f t="shared" si="95"/>
        <v>0</v>
      </c>
      <c r="HXY15" s="357">
        <f t="shared" si="95"/>
        <v>5.1608478383025834E+30</v>
      </c>
      <c r="HXZ15" s="357">
        <f t="shared" si="95"/>
        <v>0</v>
      </c>
      <c r="HYA15" s="357">
        <f t="shared" si="95"/>
        <v>5.2640647950686352E+30</v>
      </c>
      <c r="HYB15" s="357">
        <f t="shared" si="95"/>
        <v>0</v>
      </c>
      <c r="HYC15" s="357">
        <f t="shared" si="95"/>
        <v>5.3693460909700085E+30</v>
      </c>
      <c r="HYD15" s="357">
        <f t="shared" si="95"/>
        <v>0</v>
      </c>
      <c r="HYE15" s="357">
        <f t="shared" si="95"/>
        <v>5.476733012789409E+30</v>
      </c>
      <c r="HYF15" s="357">
        <f t="shared" si="95"/>
        <v>0</v>
      </c>
      <c r="HYG15" s="357">
        <f t="shared" si="95"/>
        <v>5.5862676730451971E+30</v>
      </c>
      <c r="HYH15" s="357">
        <f t="shared" si="95"/>
        <v>0</v>
      </c>
      <c r="HYI15" s="357">
        <f t="shared" si="95"/>
        <v>5.6979930265061015E+30</v>
      </c>
      <c r="HYJ15" s="357">
        <f t="shared" si="95"/>
        <v>0</v>
      </c>
      <c r="HYK15" s="357">
        <f t="shared" si="95"/>
        <v>5.8119528870362241E+30</v>
      </c>
      <c r="HYL15" s="357">
        <f t="shared" si="95"/>
        <v>0</v>
      </c>
      <c r="HYM15" s="357">
        <f t="shared" si="95"/>
        <v>5.9281919447769483E+30</v>
      </c>
      <c r="HYN15" s="357">
        <f t="shared" si="95"/>
        <v>0</v>
      </c>
      <c r="HYO15" s="357">
        <f t="shared" si="95"/>
        <v>6.0467557836724872E+30</v>
      </c>
      <c r="HYP15" s="357">
        <f t="shared" si="95"/>
        <v>0</v>
      </c>
      <c r="HYQ15" s="357">
        <f t="shared" si="95"/>
        <v>6.1676908993459376E+30</v>
      </c>
      <c r="HYR15" s="357">
        <f t="shared" si="95"/>
        <v>0</v>
      </c>
      <c r="HYS15" s="357">
        <f t="shared" si="95"/>
        <v>6.2910447173328559E+30</v>
      </c>
      <c r="HYT15" s="357">
        <f t="shared" si="95"/>
        <v>0</v>
      </c>
      <c r="HYU15" s="357">
        <f t="shared" si="95"/>
        <v>6.4168656116795126E+30</v>
      </c>
      <c r="HYV15" s="357">
        <f t="shared" si="95"/>
        <v>0</v>
      </c>
      <c r="HYW15" s="357">
        <f t="shared" si="95"/>
        <v>6.5452029239131032E+30</v>
      </c>
      <c r="HYX15" s="357">
        <f t="shared" si="95"/>
        <v>0</v>
      </c>
      <c r="HYY15" s="357">
        <f t="shared" si="95"/>
        <v>6.6761069823913657E+30</v>
      </c>
      <c r="HYZ15" s="357">
        <f t="shared" si="95"/>
        <v>0</v>
      </c>
      <c r="HZA15" s="357">
        <f t="shared" si="95"/>
        <v>6.8096291220391934E+30</v>
      </c>
      <c r="HZB15" s="357">
        <f t="shared" si="95"/>
        <v>0</v>
      </c>
      <c r="HZC15" s="357">
        <f t="shared" si="95"/>
        <v>6.9458217044799779E+30</v>
      </c>
      <c r="HZD15" s="357">
        <f t="shared" ref="HZD15:IBO15" si="96">HZB15*1.02</f>
        <v>0</v>
      </c>
      <c r="HZE15" s="357">
        <f t="shared" si="96"/>
        <v>7.0847381385695773E+30</v>
      </c>
      <c r="HZF15" s="357">
        <f t="shared" si="96"/>
        <v>0</v>
      </c>
      <c r="HZG15" s="357">
        <f t="shared" si="96"/>
        <v>7.2264329013409692E+30</v>
      </c>
      <c r="HZH15" s="357">
        <f t="shared" si="96"/>
        <v>0</v>
      </c>
      <c r="HZI15" s="357">
        <f t="shared" si="96"/>
        <v>7.3709615593677883E+30</v>
      </c>
      <c r="HZJ15" s="357">
        <f t="shared" si="96"/>
        <v>0</v>
      </c>
      <c r="HZK15" s="357">
        <f t="shared" si="96"/>
        <v>7.518380790555144E+30</v>
      </c>
      <c r="HZL15" s="357">
        <f t="shared" si="96"/>
        <v>0</v>
      </c>
      <c r="HZM15" s="357">
        <f t="shared" si="96"/>
        <v>7.6687484063662469E+30</v>
      </c>
      <c r="HZN15" s="357">
        <f t="shared" si="96"/>
        <v>0</v>
      </c>
      <c r="HZO15" s="357">
        <f t="shared" si="96"/>
        <v>7.8221233744935724E+30</v>
      </c>
      <c r="HZP15" s="357">
        <f t="shared" si="96"/>
        <v>0</v>
      </c>
      <c r="HZQ15" s="357">
        <f t="shared" si="96"/>
        <v>7.9785658419834436E+30</v>
      </c>
      <c r="HZR15" s="357">
        <f t="shared" si="96"/>
        <v>0</v>
      </c>
      <c r="HZS15" s="357">
        <f t="shared" si="96"/>
        <v>8.1381371588231124E+30</v>
      </c>
      <c r="HZT15" s="357">
        <f t="shared" si="96"/>
        <v>0</v>
      </c>
      <c r="HZU15" s="357">
        <f t="shared" si="96"/>
        <v>8.3008999019995751E+30</v>
      </c>
      <c r="HZV15" s="357">
        <f t="shared" si="96"/>
        <v>0</v>
      </c>
      <c r="HZW15" s="357">
        <f t="shared" si="96"/>
        <v>8.4669179000395664E+30</v>
      </c>
      <c r="HZX15" s="357">
        <f t="shared" si="96"/>
        <v>0</v>
      </c>
      <c r="HZY15" s="357">
        <f t="shared" si="96"/>
        <v>8.6362562580403579E+30</v>
      </c>
      <c r="HZZ15" s="357">
        <f t="shared" si="96"/>
        <v>0</v>
      </c>
      <c r="IAA15" s="357">
        <f t="shared" si="96"/>
        <v>8.808981383201165E+30</v>
      </c>
      <c r="IAB15" s="357">
        <f t="shared" si="96"/>
        <v>0</v>
      </c>
      <c r="IAC15" s="357">
        <f t="shared" si="96"/>
        <v>8.9851610108651886E+30</v>
      </c>
      <c r="IAD15" s="357">
        <f t="shared" si="96"/>
        <v>0</v>
      </c>
      <c r="IAE15" s="357">
        <f t="shared" si="96"/>
        <v>9.164864231082493E+30</v>
      </c>
      <c r="IAF15" s="357">
        <f t="shared" si="96"/>
        <v>0</v>
      </c>
      <c r="IAG15" s="357">
        <f t="shared" si="96"/>
        <v>9.3481615157041428E+30</v>
      </c>
      <c r="IAH15" s="357">
        <f t="shared" si="96"/>
        <v>0</v>
      </c>
      <c r="IAI15" s="357">
        <f t="shared" si="96"/>
        <v>9.5351247460182261E+30</v>
      </c>
      <c r="IAJ15" s="357">
        <f t="shared" si="96"/>
        <v>0</v>
      </c>
      <c r="IAK15" s="357">
        <f t="shared" si="96"/>
        <v>9.7258272409385911E+30</v>
      </c>
      <c r="IAL15" s="357">
        <f t="shared" si="96"/>
        <v>0</v>
      </c>
      <c r="IAM15" s="357">
        <f t="shared" si="96"/>
        <v>9.9203437857573626E+30</v>
      </c>
      <c r="IAN15" s="357">
        <f t="shared" si="96"/>
        <v>0</v>
      </c>
      <c r="IAO15" s="357">
        <f t="shared" si="96"/>
        <v>1.011875066147251E+31</v>
      </c>
      <c r="IAP15" s="357">
        <f t="shared" si="96"/>
        <v>0</v>
      </c>
      <c r="IAQ15" s="357">
        <f t="shared" si="96"/>
        <v>1.032112567470196E+31</v>
      </c>
      <c r="IAR15" s="357">
        <f t="shared" si="96"/>
        <v>0</v>
      </c>
      <c r="IAS15" s="357">
        <f t="shared" si="96"/>
        <v>1.0527548188196E+31</v>
      </c>
      <c r="IAT15" s="357">
        <f t="shared" si="96"/>
        <v>0</v>
      </c>
      <c r="IAU15" s="357">
        <f t="shared" si="96"/>
        <v>1.0738099151959919E+31</v>
      </c>
      <c r="IAV15" s="357">
        <f t="shared" si="96"/>
        <v>0</v>
      </c>
      <c r="IAW15" s="357">
        <f t="shared" si="96"/>
        <v>1.0952861134999117E+31</v>
      </c>
      <c r="IAX15" s="357">
        <f t="shared" si="96"/>
        <v>0</v>
      </c>
      <c r="IAY15" s="357">
        <f t="shared" si="96"/>
        <v>1.1171918357699099E+31</v>
      </c>
      <c r="IAZ15" s="357">
        <f t="shared" si="96"/>
        <v>0</v>
      </c>
      <c r="IBA15" s="357">
        <f t="shared" si="96"/>
        <v>1.1395356724853081E+31</v>
      </c>
      <c r="IBB15" s="357">
        <f t="shared" si="96"/>
        <v>0</v>
      </c>
      <c r="IBC15" s="357">
        <f t="shared" si="96"/>
        <v>1.1623263859350142E+31</v>
      </c>
      <c r="IBD15" s="357">
        <f t="shared" si="96"/>
        <v>0</v>
      </c>
      <c r="IBE15" s="357">
        <f t="shared" si="96"/>
        <v>1.1855729136537145E+31</v>
      </c>
      <c r="IBF15" s="357">
        <f t="shared" si="96"/>
        <v>0</v>
      </c>
      <c r="IBG15" s="357">
        <f t="shared" si="96"/>
        <v>1.2092843719267888E+31</v>
      </c>
      <c r="IBH15" s="357">
        <f t="shared" si="96"/>
        <v>0</v>
      </c>
      <c r="IBI15" s="357">
        <f t="shared" si="96"/>
        <v>1.2334700593653245E+31</v>
      </c>
      <c r="IBJ15" s="357">
        <f t="shared" si="96"/>
        <v>0</v>
      </c>
      <c r="IBK15" s="357">
        <f t="shared" si="96"/>
        <v>1.2581394605526309E+31</v>
      </c>
      <c r="IBL15" s="357">
        <f t="shared" si="96"/>
        <v>0</v>
      </c>
      <c r="IBM15" s="357">
        <f t="shared" si="96"/>
        <v>1.2833022497636835E+31</v>
      </c>
      <c r="IBN15" s="357">
        <f t="shared" si="96"/>
        <v>0</v>
      </c>
      <c r="IBO15" s="357">
        <f t="shared" si="96"/>
        <v>1.3089682947589571E+31</v>
      </c>
      <c r="IBP15" s="357">
        <f t="shared" ref="IBP15:IEA15" si="97">IBN15*1.02</f>
        <v>0</v>
      </c>
      <c r="IBQ15" s="357">
        <f t="shared" si="97"/>
        <v>1.3351476606541362E+31</v>
      </c>
      <c r="IBR15" s="357">
        <f t="shared" si="97"/>
        <v>0</v>
      </c>
      <c r="IBS15" s="357">
        <f t="shared" si="97"/>
        <v>1.361850613867219E+31</v>
      </c>
      <c r="IBT15" s="357">
        <f t="shared" si="97"/>
        <v>0</v>
      </c>
      <c r="IBU15" s="357">
        <f t="shared" si="97"/>
        <v>1.3890876261445633E+31</v>
      </c>
      <c r="IBV15" s="357">
        <f t="shared" si="97"/>
        <v>0</v>
      </c>
      <c r="IBW15" s="357">
        <f t="shared" si="97"/>
        <v>1.4168693786674546E+31</v>
      </c>
      <c r="IBX15" s="357">
        <f t="shared" si="97"/>
        <v>0</v>
      </c>
      <c r="IBY15" s="357">
        <f t="shared" si="97"/>
        <v>1.4452067662408038E+31</v>
      </c>
      <c r="IBZ15" s="357">
        <f t="shared" si="97"/>
        <v>0</v>
      </c>
      <c r="ICA15" s="357">
        <f t="shared" si="97"/>
        <v>1.47411090156562E+31</v>
      </c>
      <c r="ICB15" s="357">
        <f t="shared" si="97"/>
        <v>0</v>
      </c>
      <c r="ICC15" s="357">
        <f t="shared" si="97"/>
        <v>1.5035931195969324E+31</v>
      </c>
      <c r="ICD15" s="357">
        <f t="shared" si="97"/>
        <v>0</v>
      </c>
      <c r="ICE15" s="357">
        <f t="shared" si="97"/>
        <v>1.5336649819888711E+31</v>
      </c>
      <c r="ICF15" s="357">
        <f t="shared" si="97"/>
        <v>0</v>
      </c>
      <c r="ICG15" s="357">
        <f t="shared" si="97"/>
        <v>1.5643382816286486E+31</v>
      </c>
      <c r="ICH15" s="357">
        <f t="shared" si="97"/>
        <v>0</v>
      </c>
      <c r="ICI15" s="357">
        <f t="shared" si="97"/>
        <v>1.5956250472612216E+31</v>
      </c>
      <c r="ICJ15" s="357">
        <f t="shared" si="97"/>
        <v>0</v>
      </c>
      <c r="ICK15" s="357">
        <f t="shared" si="97"/>
        <v>1.627537548206446E+31</v>
      </c>
      <c r="ICL15" s="357">
        <f t="shared" si="97"/>
        <v>0</v>
      </c>
      <c r="ICM15" s="357">
        <f t="shared" si="97"/>
        <v>1.660088299170575E+31</v>
      </c>
      <c r="ICN15" s="357">
        <f t="shared" si="97"/>
        <v>0</v>
      </c>
      <c r="ICO15" s="357">
        <f t="shared" si="97"/>
        <v>1.6932900651539865E+31</v>
      </c>
      <c r="ICP15" s="357">
        <f t="shared" si="97"/>
        <v>0</v>
      </c>
      <c r="ICQ15" s="357">
        <f t="shared" si="97"/>
        <v>1.7271558664570662E+31</v>
      </c>
      <c r="ICR15" s="357">
        <f t="shared" si="97"/>
        <v>0</v>
      </c>
      <c r="ICS15" s="357">
        <f t="shared" si="97"/>
        <v>1.7616989837862076E+31</v>
      </c>
      <c r="ICT15" s="357">
        <f t="shared" si="97"/>
        <v>0</v>
      </c>
      <c r="ICU15" s="357">
        <f t="shared" si="97"/>
        <v>1.7969329634619317E+31</v>
      </c>
      <c r="ICV15" s="357">
        <f t="shared" si="97"/>
        <v>0</v>
      </c>
      <c r="ICW15" s="357">
        <f t="shared" si="97"/>
        <v>1.8328716227311703E+31</v>
      </c>
      <c r="ICX15" s="357">
        <f t="shared" si="97"/>
        <v>0</v>
      </c>
      <c r="ICY15" s="357">
        <f t="shared" si="97"/>
        <v>1.8695290551857939E+31</v>
      </c>
      <c r="ICZ15" s="357">
        <f t="shared" si="97"/>
        <v>0</v>
      </c>
      <c r="IDA15" s="357">
        <f t="shared" si="97"/>
        <v>1.9069196362895098E+31</v>
      </c>
      <c r="IDB15" s="357">
        <f t="shared" si="97"/>
        <v>0</v>
      </c>
      <c r="IDC15" s="357">
        <f t="shared" si="97"/>
        <v>1.9450580290153001E+31</v>
      </c>
      <c r="IDD15" s="357">
        <f t="shared" si="97"/>
        <v>0</v>
      </c>
      <c r="IDE15" s="357">
        <f t="shared" si="97"/>
        <v>1.9839591895956061E+31</v>
      </c>
      <c r="IDF15" s="357">
        <f t="shared" si="97"/>
        <v>0</v>
      </c>
      <c r="IDG15" s="357">
        <f t="shared" si="97"/>
        <v>2.0236383733875183E+31</v>
      </c>
      <c r="IDH15" s="357">
        <f t="shared" si="97"/>
        <v>0</v>
      </c>
      <c r="IDI15" s="357">
        <f t="shared" si="97"/>
        <v>2.0641111408552688E+31</v>
      </c>
      <c r="IDJ15" s="357">
        <f t="shared" si="97"/>
        <v>0</v>
      </c>
      <c r="IDK15" s="357">
        <f t="shared" si="97"/>
        <v>2.1053933636723742E+31</v>
      </c>
      <c r="IDL15" s="357">
        <f t="shared" si="97"/>
        <v>0</v>
      </c>
      <c r="IDM15" s="357">
        <f t="shared" si="97"/>
        <v>2.1475012309458217E+31</v>
      </c>
      <c r="IDN15" s="357">
        <f t="shared" si="97"/>
        <v>0</v>
      </c>
      <c r="IDO15" s="357">
        <f t="shared" si="97"/>
        <v>2.1904512555647383E+31</v>
      </c>
      <c r="IDP15" s="357">
        <f t="shared" si="97"/>
        <v>0</v>
      </c>
      <c r="IDQ15" s="357">
        <f t="shared" si="97"/>
        <v>2.234260280676033E+31</v>
      </c>
      <c r="IDR15" s="357">
        <f t="shared" si="97"/>
        <v>0</v>
      </c>
      <c r="IDS15" s="357">
        <f t="shared" si="97"/>
        <v>2.2789454862895537E+31</v>
      </c>
      <c r="IDT15" s="357">
        <f t="shared" si="97"/>
        <v>0</v>
      </c>
      <c r="IDU15" s="357">
        <f t="shared" si="97"/>
        <v>2.324524396015345E+31</v>
      </c>
      <c r="IDV15" s="357">
        <f t="shared" si="97"/>
        <v>0</v>
      </c>
      <c r="IDW15" s="357">
        <f t="shared" si="97"/>
        <v>2.371014883935652E+31</v>
      </c>
      <c r="IDX15" s="357">
        <f t="shared" si="97"/>
        <v>0</v>
      </c>
      <c r="IDY15" s="357">
        <f t="shared" si="97"/>
        <v>2.4184351816143649E+31</v>
      </c>
      <c r="IDZ15" s="357">
        <f t="shared" si="97"/>
        <v>0</v>
      </c>
      <c r="IEA15" s="357">
        <f t="shared" si="97"/>
        <v>2.4668038852466524E+31</v>
      </c>
      <c r="IEB15" s="357">
        <f t="shared" ref="IEB15:IGM15" si="98">IDZ15*1.02</f>
        <v>0</v>
      </c>
      <c r="IEC15" s="357">
        <f t="shared" si="98"/>
        <v>2.5161399629515854E+31</v>
      </c>
      <c r="IED15" s="357">
        <f t="shared" si="98"/>
        <v>0</v>
      </c>
      <c r="IEE15" s="357">
        <f t="shared" si="98"/>
        <v>2.5664627622106173E+31</v>
      </c>
      <c r="IEF15" s="357">
        <f t="shared" si="98"/>
        <v>0</v>
      </c>
      <c r="IEG15" s="357">
        <f t="shared" si="98"/>
        <v>2.6177920174548296E+31</v>
      </c>
      <c r="IEH15" s="357">
        <f t="shared" si="98"/>
        <v>0</v>
      </c>
      <c r="IEI15" s="357">
        <f t="shared" si="98"/>
        <v>2.6701478578039263E+31</v>
      </c>
      <c r="IEJ15" s="357">
        <f t="shared" si="98"/>
        <v>0</v>
      </c>
      <c r="IEK15" s="357">
        <f t="shared" si="98"/>
        <v>2.7235508149600047E+31</v>
      </c>
      <c r="IEL15" s="357">
        <f t="shared" si="98"/>
        <v>0</v>
      </c>
      <c r="IEM15" s="357">
        <f t="shared" si="98"/>
        <v>2.7780218312592047E+31</v>
      </c>
      <c r="IEN15" s="357">
        <f t="shared" si="98"/>
        <v>0</v>
      </c>
      <c r="IEO15" s="357">
        <f t="shared" si="98"/>
        <v>2.8335822678843891E+31</v>
      </c>
      <c r="IEP15" s="357">
        <f t="shared" si="98"/>
        <v>0</v>
      </c>
      <c r="IEQ15" s="357">
        <f t="shared" si="98"/>
        <v>2.890253913242077E+31</v>
      </c>
      <c r="IER15" s="357">
        <f t="shared" si="98"/>
        <v>0</v>
      </c>
      <c r="IES15" s="357">
        <f t="shared" si="98"/>
        <v>2.9480589915069187E+31</v>
      </c>
      <c r="IET15" s="357">
        <f t="shared" si="98"/>
        <v>0</v>
      </c>
      <c r="IEU15" s="357">
        <f t="shared" si="98"/>
        <v>3.0070201713370571E+31</v>
      </c>
      <c r="IEV15" s="357">
        <f t="shared" si="98"/>
        <v>0</v>
      </c>
      <c r="IEW15" s="357">
        <f t="shared" si="98"/>
        <v>3.0671605747637981E+31</v>
      </c>
      <c r="IEX15" s="357">
        <f t="shared" si="98"/>
        <v>0</v>
      </c>
      <c r="IEY15" s="357">
        <f t="shared" si="98"/>
        <v>3.1285037862590741E+31</v>
      </c>
      <c r="IEZ15" s="357">
        <f t="shared" si="98"/>
        <v>0</v>
      </c>
      <c r="IFA15" s="357">
        <f t="shared" si="98"/>
        <v>3.1910738619842555E+31</v>
      </c>
      <c r="IFB15" s="357">
        <f t="shared" si="98"/>
        <v>0</v>
      </c>
      <c r="IFC15" s="357">
        <f t="shared" si="98"/>
        <v>3.2548953392239408E+31</v>
      </c>
      <c r="IFD15" s="357">
        <f t="shared" si="98"/>
        <v>0</v>
      </c>
      <c r="IFE15" s="357">
        <f t="shared" si="98"/>
        <v>3.3199932460084196E+31</v>
      </c>
      <c r="IFF15" s="357">
        <f t="shared" si="98"/>
        <v>0</v>
      </c>
      <c r="IFG15" s="357">
        <f t="shared" si="98"/>
        <v>3.3863931109285878E+31</v>
      </c>
      <c r="IFH15" s="357">
        <f t="shared" si="98"/>
        <v>0</v>
      </c>
      <c r="IFI15" s="357">
        <f t="shared" si="98"/>
        <v>3.4541209731471595E+31</v>
      </c>
      <c r="IFJ15" s="357">
        <f t="shared" si="98"/>
        <v>0</v>
      </c>
      <c r="IFK15" s="357">
        <f t="shared" si="98"/>
        <v>3.5232033926101026E+31</v>
      </c>
      <c r="IFL15" s="357">
        <f t="shared" si="98"/>
        <v>0</v>
      </c>
      <c r="IFM15" s="357">
        <f t="shared" si="98"/>
        <v>3.5936674604623046E+31</v>
      </c>
      <c r="IFN15" s="357">
        <f t="shared" si="98"/>
        <v>0</v>
      </c>
      <c r="IFO15" s="357">
        <f t="shared" si="98"/>
        <v>3.6655408096715509E+31</v>
      </c>
      <c r="IFP15" s="357">
        <f t="shared" si="98"/>
        <v>0</v>
      </c>
      <c r="IFQ15" s="357">
        <f t="shared" si="98"/>
        <v>3.738851625864982E+31</v>
      </c>
      <c r="IFR15" s="357">
        <f t="shared" si="98"/>
        <v>0</v>
      </c>
      <c r="IFS15" s="357">
        <f t="shared" si="98"/>
        <v>3.8136286583822816E+31</v>
      </c>
      <c r="IFT15" s="357">
        <f t="shared" si="98"/>
        <v>0</v>
      </c>
      <c r="IFU15" s="357">
        <f t="shared" si="98"/>
        <v>3.8899012315499271E+31</v>
      </c>
      <c r="IFV15" s="357">
        <f t="shared" si="98"/>
        <v>0</v>
      </c>
      <c r="IFW15" s="357">
        <f t="shared" si="98"/>
        <v>3.9676992561809256E+31</v>
      </c>
      <c r="IFX15" s="357">
        <f t="shared" si="98"/>
        <v>0</v>
      </c>
      <c r="IFY15" s="357">
        <f t="shared" si="98"/>
        <v>4.0470532413045441E+31</v>
      </c>
      <c r="IFZ15" s="357">
        <f t="shared" si="98"/>
        <v>0</v>
      </c>
      <c r="IGA15" s="357">
        <f t="shared" si="98"/>
        <v>4.127994306130635E+31</v>
      </c>
      <c r="IGB15" s="357">
        <f t="shared" si="98"/>
        <v>0</v>
      </c>
      <c r="IGC15" s="357">
        <f t="shared" si="98"/>
        <v>4.2105541922532481E+31</v>
      </c>
      <c r="IGD15" s="357">
        <f t="shared" si="98"/>
        <v>0</v>
      </c>
      <c r="IGE15" s="357">
        <f t="shared" si="98"/>
        <v>4.2947652760983134E+31</v>
      </c>
      <c r="IGF15" s="357">
        <f t="shared" si="98"/>
        <v>0</v>
      </c>
      <c r="IGG15" s="357">
        <f t="shared" si="98"/>
        <v>4.3806605816202794E+31</v>
      </c>
      <c r="IGH15" s="357">
        <f t="shared" si="98"/>
        <v>0</v>
      </c>
      <c r="IGI15" s="357">
        <f t="shared" si="98"/>
        <v>4.4682737932526847E+31</v>
      </c>
      <c r="IGJ15" s="357">
        <f t="shared" si="98"/>
        <v>0</v>
      </c>
      <c r="IGK15" s="357">
        <f t="shared" si="98"/>
        <v>4.5576392691177381E+31</v>
      </c>
      <c r="IGL15" s="357">
        <f t="shared" si="98"/>
        <v>0</v>
      </c>
      <c r="IGM15" s="357">
        <f t="shared" si="98"/>
        <v>4.6487920545000932E+31</v>
      </c>
      <c r="IGN15" s="357">
        <f t="shared" ref="IGN15:IIY15" si="99">IGL15*1.02</f>
        <v>0</v>
      </c>
      <c r="IGO15" s="357">
        <f t="shared" si="99"/>
        <v>4.7417678955900952E+31</v>
      </c>
      <c r="IGP15" s="357">
        <f t="shared" si="99"/>
        <v>0</v>
      </c>
      <c r="IGQ15" s="357">
        <f t="shared" si="99"/>
        <v>4.8366032535018971E+31</v>
      </c>
      <c r="IGR15" s="357">
        <f t="shared" si="99"/>
        <v>0</v>
      </c>
      <c r="IGS15" s="357">
        <f t="shared" si="99"/>
        <v>4.9333353185719351E+31</v>
      </c>
      <c r="IGT15" s="357">
        <f t="shared" si="99"/>
        <v>0</v>
      </c>
      <c r="IGU15" s="357">
        <f t="shared" si="99"/>
        <v>5.0320020249433739E+31</v>
      </c>
      <c r="IGV15" s="357">
        <f t="shared" si="99"/>
        <v>0</v>
      </c>
      <c r="IGW15" s="357">
        <f t="shared" si="99"/>
        <v>5.1326420654422415E+31</v>
      </c>
      <c r="IGX15" s="357">
        <f t="shared" si="99"/>
        <v>0</v>
      </c>
      <c r="IGY15" s="357">
        <f t="shared" si="99"/>
        <v>5.2352949067510864E+31</v>
      </c>
      <c r="IGZ15" s="357">
        <f t="shared" si="99"/>
        <v>0</v>
      </c>
      <c r="IHA15" s="357">
        <f t="shared" si="99"/>
        <v>5.3400008048861078E+31</v>
      </c>
      <c r="IHB15" s="357">
        <f t="shared" si="99"/>
        <v>0</v>
      </c>
      <c r="IHC15" s="357">
        <f t="shared" si="99"/>
        <v>5.4468008209838304E+31</v>
      </c>
      <c r="IHD15" s="357">
        <f t="shared" si="99"/>
        <v>0</v>
      </c>
      <c r="IHE15" s="357">
        <f t="shared" si="99"/>
        <v>5.5557368374035069E+31</v>
      </c>
      <c r="IHF15" s="357">
        <f t="shared" si="99"/>
        <v>0</v>
      </c>
      <c r="IHG15" s="357">
        <f t="shared" si="99"/>
        <v>5.6668515741515776E+31</v>
      </c>
      <c r="IHH15" s="357">
        <f t="shared" si="99"/>
        <v>0</v>
      </c>
      <c r="IHI15" s="357">
        <f t="shared" si="99"/>
        <v>5.7801886056346092E+31</v>
      </c>
      <c r="IHJ15" s="357">
        <f t="shared" si="99"/>
        <v>0</v>
      </c>
      <c r="IHK15" s="357">
        <f t="shared" si="99"/>
        <v>5.8957923777473019E+31</v>
      </c>
      <c r="IHL15" s="357">
        <f t="shared" si="99"/>
        <v>0</v>
      </c>
      <c r="IHM15" s="357">
        <f t="shared" si="99"/>
        <v>6.0137082253022479E+31</v>
      </c>
      <c r="IHN15" s="357">
        <f t="shared" si="99"/>
        <v>0</v>
      </c>
      <c r="IHO15" s="357">
        <f t="shared" si="99"/>
        <v>6.133982389808293E+31</v>
      </c>
      <c r="IHP15" s="357">
        <f t="shared" si="99"/>
        <v>0</v>
      </c>
      <c r="IHQ15" s="357">
        <f t="shared" si="99"/>
        <v>6.2566620376044587E+31</v>
      </c>
      <c r="IHR15" s="357">
        <f t="shared" si="99"/>
        <v>0</v>
      </c>
      <c r="IHS15" s="357">
        <f t="shared" si="99"/>
        <v>6.3817952783565475E+31</v>
      </c>
      <c r="IHT15" s="357">
        <f t="shared" si="99"/>
        <v>0</v>
      </c>
      <c r="IHU15" s="357">
        <f t="shared" si="99"/>
        <v>6.5094311839236785E+31</v>
      </c>
      <c r="IHV15" s="357">
        <f t="shared" si="99"/>
        <v>0</v>
      </c>
      <c r="IHW15" s="357">
        <f t="shared" si="99"/>
        <v>6.6396198076021519E+31</v>
      </c>
      <c r="IHX15" s="357">
        <f t="shared" si="99"/>
        <v>0</v>
      </c>
      <c r="IHY15" s="357">
        <f t="shared" si="99"/>
        <v>6.7724122037541947E+31</v>
      </c>
      <c r="IHZ15" s="357">
        <f t="shared" si="99"/>
        <v>0</v>
      </c>
      <c r="IIA15" s="357">
        <f t="shared" si="99"/>
        <v>6.9078604478292785E+31</v>
      </c>
      <c r="IIB15" s="357">
        <f t="shared" si="99"/>
        <v>0</v>
      </c>
      <c r="IIC15" s="357">
        <f t="shared" si="99"/>
        <v>7.0460176567858639E+31</v>
      </c>
      <c r="IID15" s="357">
        <f t="shared" si="99"/>
        <v>0</v>
      </c>
      <c r="IIE15" s="357">
        <f t="shared" si="99"/>
        <v>7.186938009921581E+31</v>
      </c>
      <c r="IIF15" s="357">
        <f t="shared" si="99"/>
        <v>0</v>
      </c>
      <c r="IIG15" s="357">
        <f t="shared" si="99"/>
        <v>7.3306767701200128E+31</v>
      </c>
      <c r="IIH15" s="357">
        <f t="shared" si="99"/>
        <v>0</v>
      </c>
      <c r="III15" s="357">
        <f t="shared" si="99"/>
        <v>7.4772903055224128E+31</v>
      </c>
      <c r="IIJ15" s="357">
        <f t="shared" si="99"/>
        <v>0</v>
      </c>
      <c r="IIK15" s="357">
        <f t="shared" si="99"/>
        <v>7.626836111632861E+31</v>
      </c>
      <c r="IIL15" s="357">
        <f t="shared" si="99"/>
        <v>0</v>
      </c>
      <c r="IIM15" s="357">
        <f t="shared" si="99"/>
        <v>7.7793728338655182E+31</v>
      </c>
      <c r="IIN15" s="357">
        <f t="shared" si="99"/>
        <v>0</v>
      </c>
      <c r="IIO15" s="357">
        <f t="shared" si="99"/>
        <v>7.9349602905428285E+31</v>
      </c>
      <c r="IIP15" s="357">
        <f t="shared" si="99"/>
        <v>0</v>
      </c>
      <c r="IIQ15" s="357">
        <f t="shared" si="99"/>
        <v>8.0936594963536856E+31</v>
      </c>
      <c r="IIR15" s="357">
        <f t="shared" si="99"/>
        <v>0</v>
      </c>
      <c r="IIS15" s="357">
        <f t="shared" si="99"/>
        <v>8.2555326862807592E+31</v>
      </c>
      <c r="IIT15" s="357">
        <f t="shared" si="99"/>
        <v>0</v>
      </c>
      <c r="IIU15" s="357">
        <f t="shared" si="99"/>
        <v>8.4206433400063749E+31</v>
      </c>
      <c r="IIV15" s="357">
        <f t="shared" si="99"/>
        <v>0</v>
      </c>
      <c r="IIW15" s="357">
        <f t="shared" si="99"/>
        <v>8.5890562068065032E+31</v>
      </c>
      <c r="IIX15" s="357">
        <f t="shared" si="99"/>
        <v>0</v>
      </c>
      <c r="IIY15" s="357">
        <f t="shared" si="99"/>
        <v>8.7608373309426334E+31</v>
      </c>
      <c r="IIZ15" s="357">
        <f t="shared" ref="IIZ15:ILK15" si="100">IIX15*1.02</f>
        <v>0</v>
      </c>
      <c r="IJA15" s="357">
        <f t="shared" si="100"/>
        <v>8.9360540775614858E+31</v>
      </c>
      <c r="IJB15" s="357">
        <f t="shared" si="100"/>
        <v>0</v>
      </c>
      <c r="IJC15" s="357">
        <f t="shared" si="100"/>
        <v>9.114775159112716E+31</v>
      </c>
      <c r="IJD15" s="357">
        <f t="shared" si="100"/>
        <v>0</v>
      </c>
      <c r="IJE15" s="357">
        <f t="shared" si="100"/>
        <v>9.297070662294971E+31</v>
      </c>
      <c r="IJF15" s="357">
        <f t="shared" si="100"/>
        <v>0</v>
      </c>
      <c r="IJG15" s="357">
        <f t="shared" si="100"/>
        <v>9.4830120755408699E+31</v>
      </c>
      <c r="IJH15" s="357">
        <f t="shared" si="100"/>
        <v>0</v>
      </c>
      <c r="IJI15" s="357">
        <f t="shared" si="100"/>
        <v>9.6726723170516878E+31</v>
      </c>
      <c r="IJJ15" s="357">
        <f t="shared" si="100"/>
        <v>0</v>
      </c>
      <c r="IJK15" s="357">
        <f t="shared" si="100"/>
        <v>9.8661257633927226E+31</v>
      </c>
      <c r="IJL15" s="357">
        <f t="shared" si="100"/>
        <v>0</v>
      </c>
      <c r="IJM15" s="357">
        <f t="shared" si="100"/>
        <v>1.0063448278660578E+32</v>
      </c>
      <c r="IJN15" s="357">
        <f t="shared" si="100"/>
        <v>0</v>
      </c>
      <c r="IJO15" s="357">
        <f t="shared" si="100"/>
        <v>1.026471724423379E+32</v>
      </c>
      <c r="IJP15" s="357">
        <f t="shared" si="100"/>
        <v>0</v>
      </c>
      <c r="IJQ15" s="357">
        <f t="shared" si="100"/>
        <v>1.0470011589118467E+32</v>
      </c>
      <c r="IJR15" s="357">
        <f t="shared" si="100"/>
        <v>0</v>
      </c>
      <c r="IJS15" s="357">
        <f t="shared" si="100"/>
        <v>1.0679411820900837E+32</v>
      </c>
      <c r="IJT15" s="357">
        <f t="shared" si="100"/>
        <v>0</v>
      </c>
      <c r="IJU15" s="357">
        <f t="shared" si="100"/>
        <v>1.0893000057318854E+32</v>
      </c>
      <c r="IJV15" s="357">
        <f t="shared" si="100"/>
        <v>0</v>
      </c>
      <c r="IJW15" s="357">
        <f t="shared" si="100"/>
        <v>1.1110860058465232E+32</v>
      </c>
      <c r="IJX15" s="357">
        <f t="shared" si="100"/>
        <v>0</v>
      </c>
      <c r="IJY15" s="357">
        <f t="shared" si="100"/>
        <v>1.1333077259634537E+32</v>
      </c>
      <c r="IJZ15" s="357">
        <f t="shared" si="100"/>
        <v>0</v>
      </c>
      <c r="IKA15" s="357">
        <f t="shared" si="100"/>
        <v>1.1559738804827227E+32</v>
      </c>
      <c r="IKB15" s="357">
        <f t="shared" si="100"/>
        <v>0</v>
      </c>
      <c r="IKC15" s="357">
        <f t="shared" si="100"/>
        <v>1.1790933580923772E+32</v>
      </c>
      <c r="IKD15" s="357">
        <f t="shared" si="100"/>
        <v>0</v>
      </c>
      <c r="IKE15" s="357">
        <f t="shared" si="100"/>
        <v>1.2026752252542247E+32</v>
      </c>
      <c r="IKF15" s="357">
        <f t="shared" si="100"/>
        <v>0</v>
      </c>
      <c r="IKG15" s="357">
        <f t="shared" si="100"/>
        <v>1.2267287297593093E+32</v>
      </c>
      <c r="IKH15" s="357">
        <f t="shared" si="100"/>
        <v>0</v>
      </c>
      <c r="IKI15" s="357">
        <f t="shared" si="100"/>
        <v>1.2512633043544955E+32</v>
      </c>
      <c r="IKJ15" s="357">
        <f t="shared" si="100"/>
        <v>0</v>
      </c>
      <c r="IKK15" s="357">
        <f t="shared" si="100"/>
        <v>1.2762885704415855E+32</v>
      </c>
      <c r="IKL15" s="357">
        <f t="shared" si="100"/>
        <v>0</v>
      </c>
      <c r="IKM15" s="357">
        <f t="shared" si="100"/>
        <v>1.3018143418504173E+32</v>
      </c>
      <c r="IKN15" s="357">
        <f t="shared" si="100"/>
        <v>0</v>
      </c>
      <c r="IKO15" s="357">
        <f t="shared" si="100"/>
        <v>1.3278506286874257E+32</v>
      </c>
      <c r="IKP15" s="357">
        <f t="shared" si="100"/>
        <v>0</v>
      </c>
      <c r="IKQ15" s="357">
        <f t="shared" si="100"/>
        <v>1.3544076412611742E+32</v>
      </c>
      <c r="IKR15" s="357">
        <f t="shared" si="100"/>
        <v>0</v>
      </c>
      <c r="IKS15" s="357">
        <f t="shared" si="100"/>
        <v>1.3814957940863978E+32</v>
      </c>
      <c r="IKT15" s="357">
        <f t="shared" si="100"/>
        <v>0</v>
      </c>
      <c r="IKU15" s="357">
        <f t="shared" si="100"/>
        <v>1.4091257099681257E+32</v>
      </c>
      <c r="IKV15" s="357">
        <f t="shared" si="100"/>
        <v>0</v>
      </c>
      <c r="IKW15" s="357">
        <f t="shared" si="100"/>
        <v>1.4373082241674881E+32</v>
      </c>
      <c r="IKX15" s="357">
        <f t="shared" si="100"/>
        <v>0</v>
      </c>
      <c r="IKY15" s="357">
        <f t="shared" si="100"/>
        <v>1.4660543886508379E+32</v>
      </c>
      <c r="IKZ15" s="357">
        <f t="shared" si="100"/>
        <v>0</v>
      </c>
      <c r="ILA15" s="357">
        <f t="shared" si="100"/>
        <v>1.4953754764238547E+32</v>
      </c>
      <c r="ILB15" s="357">
        <f t="shared" si="100"/>
        <v>0</v>
      </c>
      <c r="ILC15" s="357">
        <f t="shared" si="100"/>
        <v>1.5252829859523318E+32</v>
      </c>
      <c r="ILD15" s="357">
        <f t="shared" si="100"/>
        <v>0</v>
      </c>
      <c r="ILE15" s="357">
        <f t="shared" si="100"/>
        <v>1.5557886456713785E+32</v>
      </c>
      <c r="ILF15" s="357">
        <f t="shared" si="100"/>
        <v>0</v>
      </c>
      <c r="ILG15" s="357">
        <f t="shared" si="100"/>
        <v>1.5869044185848062E+32</v>
      </c>
      <c r="ILH15" s="357">
        <f t="shared" si="100"/>
        <v>0</v>
      </c>
      <c r="ILI15" s="357">
        <f t="shared" si="100"/>
        <v>1.6186425069565023E+32</v>
      </c>
      <c r="ILJ15" s="357">
        <f t="shared" si="100"/>
        <v>0</v>
      </c>
      <c r="ILK15" s="357">
        <f t="shared" si="100"/>
        <v>1.6510153570956325E+32</v>
      </c>
      <c r="ILL15" s="357">
        <f t="shared" ref="ILL15:INW15" si="101">ILJ15*1.02</f>
        <v>0</v>
      </c>
      <c r="ILM15" s="357">
        <f t="shared" si="101"/>
        <v>1.6840356642375452E+32</v>
      </c>
      <c r="ILN15" s="357">
        <f t="shared" si="101"/>
        <v>0</v>
      </c>
      <c r="ILO15" s="357">
        <f t="shared" si="101"/>
        <v>1.7177163775222961E+32</v>
      </c>
      <c r="ILP15" s="357">
        <f t="shared" si="101"/>
        <v>0</v>
      </c>
      <c r="ILQ15" s="357">
        <f t="shared" si="101"/>
        <v>1.7520707050727422E+32</v>
      </c>
      <c r="ILR15" s="357">
        <f t="shared" si="101"/>
        <v>0</v>
      </c>
      <c r="ILS15" s="357">
        <f t="shared" si="101"/>
        <v>1.7871121191741972E+32</v>
      </c>
      <c r="ILT15" s="357">
        <f t="shared" si="101"/>
        <v>0</v>
      </c>
      <c r="ILU15" s="357">
        <f t="shared" si="101"/>
        <v>1.8228543615576813E+32</v>
      </c>
      <c r="ILV15" s="357">
        <f t="shared" si="101"/>
        <v>0</v>
      </c>
      <c r="ILW15" s="357">
        <f t="shared" si="101"/>
        <v>1.8593114487888348E+32</v>
      </c>
      <c r="ILX15" s="357">
        <f t="shared" si="101"/>
        <v>0</v>
      </c>
      <c r="ILY15" s="357">
        <f t="shared" si="101"/>
        <v>1.8964976777646114E+32</v>
      </c>
      <c r="ILZ15" s="357">
        <f t="shared" si="101"/>
        <v>0</v>
      </c>
      <c r="IMA15" s="357">
        <f t="shared" si="101"/>
        <v>1.9344276313199038E+32</v>
      </c>
      <c r="IMB15" s="357">
        <f t="shared" si="101"/>
        <v>0</v>
      </c>
      <c r="IMC15" s="357">
        <f t="shared" si="101"/>
        <v>1.9731161839463019E+32</v>
      </c>
      <c r="IMD15" s="357">
        <f t="shared" si="101"/>
        <v>0</v>
      </c>
      <c r="IME15" s="357">
        <f t="shared" si="101"/>
        <v>2.0125785076252281E+32</v>
      </c>
      <c r="IMF15" s="357">
        <f t="shared" si="101"/>
        <v>0</v>
      </c>
      <c r="IMG15" s="357">
        <f t="shared" si="101"/>
        <v>2.0528300777777326E+32</v>
      </c>
      <c r="IMH15" s="357">
        <f t="shared" si="101"/>
        <v>0</v>
      </c>
      <c r="IMI15" s="357">
        <f t="shared" si="101"/>
        <v>2.0938866793332874E+32</v>
      </c>
      <c r="IMJ15" s="357">
        <f t="shared" si="101"/>
        <v>0</v>
      </c>
      <c r="IMK15" s="357">
        <f t="shared" si="101"/>
        <v>2.135764412919953E+32</v>
      </c>
      <c r="IML15" s="357">
        <f t="shared" si="101"/>
        <v>0</v>
      </c>
      <c r="IMM15" s="357">
        <f t="shared" si="101"/>
        <v>2.178479701178352E+32</v>
      </c>
      <c r="IMN15" s="357">
        <f t="shared" si="101"/>
        <v>0</v>
      </c>
      <c r="IMO15" s="357">
        <f t="shared" si="101"/>
        <v>2.2220492952019191E+32</v>
      </c>
      <c r="IMP15" s="357">
        <f t="shared" si="101"/>
        <v>0</v>
      </c>
      <c r="IMQ15" s="357">
        <f t="shared" si="101"/>
        <v>2.2664902811059577E+32</v>
      </c>
      <c r="IMR15" s="357">
        <f t="shared" si="101"/>
        <v>0</v>
      </c>
      <c r="IMS15" s="357">
        <f t="shared" si="101"/>
        <v>2.3118200867280769E+32</v>
      </c>
      <c r="IMT15" s="357">
        <f t="shared" si="101"/>
        <v>0</v>
      </c>
      <c r="IMU15" s="357">
        <f t="shared" si="101"/>
        <v>2.3580564884626384E+32</v>
      </c>
      <c r="IMV15" s="357">
        <f t="shared" si="101"/>
        <v>0</v>
      </c>
      <c r="IMW15" s="357">
        <f t="shared" si="101"/>
        <v>2.4052176182318911E+32</v>
      </c>
      <c r="IMX15" s="357">
        <f t="shared" si="101"/>
        <v>0</v>
      </c>
      <c r="IMY15" s="357">
        <f t="shared" si="101"/>
        <v>2.4533219705965288E+32</v>
      </c>
      <c r="IMZ15" s="357">
        <f t="shared" si="101"/>
        <v>0</v>
      </c>
      <c r="INA15" s="357">
        <f t="shared" si="101"/>
        <v>2.5023884100084596E+32</v>
      </c>
      <c r="INB15" s="357">
        <f t="shared" si="101"/>
        <v>0</v>
      </c>
      <c r="INC15" s="357">
        <f t="shared" si="101"/>
        <v>2.552436178208629E+32</v>
      </c>
      <c r="IND15" s="357">
        <f t="shared" si="101"/>
        <v>0</v>
      </c>
      <c r="INE15" s="357">
        <f t="shared" si="101"/>
        <v>2.6034849017728016E+32</v>
      </c>
      <c r="INF15" s="357">
        <f t="shared" si="101"/>
        <v>0</v>
      </c>
      <c r="ING15" s="357">
        <f t="shared" si="101"/>
        <v>2.6555545998082579E+32</v>
      </c>
      <c r="INH15" s="357">
        <f t="shared" si="101"/>
        <v>0</v>
      </c>
      <c r="INI15" s="357">
        <f t="shared" si="101"/>
        <v>2.7086656918044232E+32</v>
      </c>
      <c r="INJ15" s="357">
        <f t="shared" si="101"/>
        <v>0</v>
      </c>
      <c r="INK15" s="357">
        <f t="shared" si="101"/>
        <v>2.7628390056405117E+32</v>
      </c>
      <c r="INL15" s="357">
        <f t="shared" si="101"/>
        <v>0</v>
      </c>
      <c r="INM15" s="357">
        <f t="shared" si="101"/>
        <v>2.8180957857533221E+32</v>
      </c>
      <c r="INN15" s="357">
        <f t="shared" si="101"/>
        <v>0</v>
      </c>
      <c r="INO15" s="357">
        <f t="shared" si="101"/>
        <v>2.8744577014683885E+32</v>
      </c>
      <c r="INP15" s="357">
        <f t="shared" si="101"/>
        <v>0</v>
      </c>
      <c r="INQ15" s="357">
        <f t="shared" si="101"/>
        <v>2.9319468554977565E+32</v>
      </c>
      <c r="INR15" s="357">
        <f t="shared" si="101"/>
        <v>0</v>
      </c>
      <c r="INS15" s="357">
        <f t="shared" si="101"/>
        <v>2.9905857926077117E+32</v>
      </c>
      <c r="INT15" s="357">
        <f t="shared" si="101"/>
        <v>0</v>
      </c>
      <c r="INU15" s="357">
        <f t="shared" si="101"/>
        <v>3.050397508459866E+32</v>
      </c>
      <c r="INV15" s="357">
        <f t="shared" si="101"/>
        <v>0</v>
      </c>
      <c r="INW15" s="357">
        <f t="shared" si="101"/>
        <v>3.1114054586290635E+32</v>
      </c>
      <c r="INX15" s="357">
        <f t="shared" ref="INX15:IQI15" si="102">INV15*1.02</f>
        <v>0</v>
      </c>
      <c r="INY15" s="357">
        <f t="shared" si="102"/>
        <v>3.1736335678016447E+32</v>
      </c>
      <c r="INZ15" s="357">
        <f t="shared" si="102"/>
        <v>0</v>
      </c>
      <c r="IOA15" s="357">
        <f t="shared" si="102"/>
        <v>3.2371062391576778E+32</v>
      </c>
      <c r="IOB15" s="357">
        <f t="shared" si="102"/>
        <v>0</v>
      </c>
      <c r="IOC15" s="357">
        <f t="shared" si="102"/>
        <v>3.3018483639408313E+32</v>
      </c>
      <c r="IOD15" s="357">
        <f t="shared" si="102"/>
        <v>0</v>
      </c>
      <c r="IOE15" s="357">
        <f t="shared" si="102"/>
        <v>3.3678853312196477E+32</v>
      </c>
      <c r="IOF15" s="357">
        <f t="shared" si="102"/>
        <v>0</v>
      </c>
      <c r="IOG15" s="357">
        <f t="shared" si="102"/>
        <v>3.4352430378440404E+32</v>
      </c>
      <c r="IOH15" s="357">
        <f t="shared" si="102"/>
        <v>0</v>
      </c>
      <c r="IOI15" s="357">
        <f t="shared" si="102"/>
        <v>3.5039478986009212E+32</v>
      </c>
      <c r="IOJ15" s="357">
        <f t="shared" si="102"/>
        <v>0</v>
      </c>
      <c r="IOK15" s="357">
        <f t="shared" si="102"/>
        <v>3.5740268565729397E+32</v>
      </c>
      <c r="IOL15" s="357">
        <f t="shared" si="102"/>
        <v>0</v>
      </c>
      <c r="IOM15" s="357">
        <f t="shared" si="102"/>
        <v>3.6455073937043986E+32</v>
      </c>
      <c r="ION15" s="357">
        <f t="shared" si="102"/>
        <v>0</v>
      </c>
      <c r="IOO15" s="357">
        <f t="shared" si="102"/>
        <v>3.7184175415784868E+32</v>
      </c>
      <c r="IOP15" s="357">
        <f t="shared" si="102"/>
        <v>0</v>
      </c>
      <c r="IOQ15" s="357">
        <f t="shared" si="102"/>
        <v>3.7927858924100568E+32</v>
      </c>
      <c r="IOR15" s="357">
        <f t="shared" si="102"/>
        <v>0</v>
      </c>
      <c r="IOS15" s="357">
        <f t="shared" si="102"/>
        <v>3.868641610258258E+32</v>
      </c>
      <c r="IOT15" s="357">
        <f t="shared" si="102"/>
        <v>0</v>
      </c>
      <c r="IOU15" s="357">
        <f t="shared" si="102"/>
        <v>3.9460144424634235E+32</v>
      </c>
      <c r="IOV15" s="357">
        <f t="shared" si="102"/>
        <v>0</v>
      </c>
      <c r="IOW15" s="357">
        <f t="shared" si="102"/>
        <v>4.0249347313126918E+32</v>
      </c>
      <c r="IOX15" s="357">
        <f t="shared" si="102"/>
        <v>0</v>
      </c>
      <c r="IOY15" s="357">
        <f t="shared" si="102"/>
        <v>4.105433425938946E+32</v>
      </c>
      <c r="IOZ15" s="357">
        <f t="shared" si="102"/>
        <v>0</v>
      </c>
      <c r="IPA15" s="357">
        <f t="shared" si="102"/>
        <v>4.187542094457725E+32</v>
      </c>
      <c r="IPB15" s="357">
        <f t="shared" si="102"/>
        <v>0</v>
      </c>
      <c r="IPC15" s="357">
        <f t="shared" si="102"/>
        <v>4.2712929363468799E+32</v>
      </c>
      <c r="IPD15" s="357">
        <f t="shared" si="102"/>
        <v>0</v>
      </c>
      <c r="IPE15" s="357">
        <f t="shared" si="102"/>
        <v>4.3567187950738178E+32</v>
      </c>
      <c r="IPF15" s="357">
        <f t="shared" si="102"/>
        <v>0</v>
      </c>
      <c r="IPG15" s="357">
        <f t="shared" si="102"/>
        <v>4.4438531709752942E+32</v>
      </c>
      <c r="IPH15" s="357">
        <f t="shared" si="102"/>
        <v>0</v>
      </c>
      <c r="IPI15" s="357">
        <f t="shared" si="102"/>
        <v>4.5327302343948E+32</v>
      </c>
      <c r="IPJ15" s="357">
        <f t="shared" si="102"/>
        <v>0</v>
      </c>
      <c r="IPK15" s="357">
        <f t="shared" si="102"/>
        <v>4.6233848390826958E+32</v>
      </c>
      <c r="IPL15" s="357">
        <f t="shared" si="102"/>
        <v>0</v>
      </c>
      <c r="IPM15" s="357">
        <f t="shared" si="102"/>
        <v>4.7158525358643497E+32</v>
      </c>
      <c r="IPN15" s="357">
        <f t="shared" si="102"/>
        <v>0</v>
      </c>
      <c r="IPO15" s="357">
        <f t="shared" si="102"/>
        <v>4.8101695865816364E+32</v>
      </c>
      <c r="IPP15" s="357">
        <f t="shared" si="102"/>
        <v>0</v>
      </c>
      <c r="IPQ15" s="357">
        <f t="shared" si="102"/>
        <v>4.9063729783132691E+32</v>
      </c>
      <c r="IPR15" s="357">
        <f t="shared" si="102"/>
        <v>0</v>
      </c>
      <c r="IPS15" s="357">
        <f t="shared" si="102"/>
        <v>5.0045004378795349E+32</v>
      </c>
      <c r="IPT15" s="357">
        <f t="shared" si="102"/>
        <v>0</v>
      </c>
      <c r="IPU15" s="357">
        <f t="shared" si="102"/>
        <v>5.104590446637126E+32</v>
      </c>
      <c r="IPV15" s="357">
        <f t="shared" si="102"/>
        <v>0</v>
      </c>
      <c r="IPW15" s="357">
        <f t="shared" si="102"/>
        <v>5.2066822555698688E+32</v>
      </c>
      <c r="IPX15" s="357">
        <f t="shared" si="102"/>
        <v>0</v>
      </c>
      <c r="IPY15" s="357">
        <f t="shared" si="102"/>
        <v>5.3108159006812663E+32</v>
      </c>
      <c r="IPZ15" s="357">
        <f t="shared" si="102"/>
        <v>0</v>
      </c>
      <c r="IQA15" s="357">
        <f t="shared" si="102"/>
        <v>5.4170322186948914E+32</v>
      </c>
      <c r="IQB15" s="357">
        <f t="shared" si="102"/>
        <v>0</v>
      </c>
      <c r="IQC15" s="357">
        <f t="shared" si="102"/>
        <v>5.5253728630687892E+32</v>
      </c>
      <c r="IQD15" s="357">
        <f t="shared" si="102"/>
        <v>0</v>
      </c>
      <c r="IQE15" s="357">
        <f t="shared" si="102"/>
        <v>5.6358803203301651E+32</v>
      </c>
      <c r="IQF15" s="357">
        <f t="shared" si="102"/>
        <v>0</v>
      </c>
      <c r="IQG15" s="357">
        <f t="shared" si="102"/>
        <v>5.7485979267367685E+32</v>
      </c>
      <c r="IQH15" s="357">
        <f t="shared" si="102"/>
        <v>0</v>
      </c>
      <c r="IQI15" s="357">
        <f t="shared" si="102"/>
        <v>5.8635698852715039E+32</v>
      </c>
      <c r="IQJ15" s="357">
        <f t="shared" ref="IQJ15:ISU15" si="103">IQH15*1.02</f>
        <v>0</v>
      </c>
      <c r="IQK15" s="357">
        <f t="shared" si="103"/>
        <v>5.9808412829769342E+32</v>
      </c>
      <c r="IQL15" s="357">
        <f t="shared" si="103"/>
        <v>0</v>
      </c>
      <c r="IQM15" s="357">
        <f t="shared" si="103"/>
        <v>6.1004581086364726E+32</v>
      </c>
      <c r="IQN15" s="357">
        <f t="shared" si="103"/>
        <v>0</v>
      </c>
      <c r="IQO15" s="357">
        <f t="shared" si="103"/>
        <v>6.2224672708092019E+32</v>
      </c>
      <c r="IQP15" s="357">
        <f t="shared" si="103"/>
        <v>0</v>
      </c>
      <c r="IQQ15" s="357">
        <f t="shared" si="103"/>
        <v>6.346916616225386E+32</v>
      </c>
      <c r="IQR15" s="357">
        <f t="shared" si="103"/>
        <v>0</v>
      </c>
      <c r="IQS15" s="357">
        <f t="shared" si="103"/>
        <v>6.4738549485498936E+32</v>
      </c>
      <c r="IQT15" s="357">
        <f t="shared" si="103"/>
        <v>0</v>
      </c>
      <c r="IQU15" s="357">
        <f t="shared" si="103"/>
        <v>6.6033320475208914E+32</v>
      </c>
      <c r="IQV15" s="357">
        <f t="shared" si="103"/>
        <v>0</v>
      </c>
      <c r="IQW15" s="357">
        <f t="shared" si="103"/>
        <v>6.7353986884713094E+32</v>
      </c>
      <c r="IQX15" s="357">
        <f t="shared" si="103"/>
        <v>0</v>
      </c>
      <c r="IQY15" s="357">
        <f t="shared" si="103"/>
        <v>6.8701066622407361E+32</v>
      </c>
      <c r="IQZ15" s="357">
        <f t="shared" si="103"/>
        <v>0</v>
      </c>
      <c r="IRA15" s="357">
        <f t="shared" si="103"/>
        <v>7.0075087954855503E+32</v>
      </c>
      <c r="IRB15" s="357">
        <f t="shared" si="103"/>
        <v>0</v>
      </c>
      <c r="IRC15" s="357">
        <f t="shared" si="103"/>
        <v>7.1476589713952614E+32</v>
      </c>
      <c r="IRD15" s="357">
        <f t="shared" si="103"/>
        <v>0</v>
      </c>
      <c r="IRE15" s="357">
        <f t="shared" si="103"/>
        <v>7.290612150823167E+32</v>
      </c>
      <c r="IRF15" s="357">
        <f t="shared" si="103"/>
        <v>0</v>
      </c>
      <c r="IRG15" s="357">
        <f t="shared" si="103"/>
        <v>7.4364243938396308E+32</v>
      </c>
      <c r="IRH15" s="357">
        <f t="shared" si="103"/>
        <v>0</v>
      </c>
      <c r="IRI15" s="357">
        <f t="shared" si="103"/>
        <v>7.5851528817164239E+32</v>
      </c>
      <c r="IRJ15" s="357">
        <f t="shared" si="103"/>
        <v>0</v>
      </c>
      <c r="IRK15" s="357">
        <f t="shared" si="103"/>
        <v>7.7368559393507526E+32</v>
      </c>
      <c r="IRL15" s="357">
        <f t="shared" si="103"/>
        <v>0</v>
      </c>
      <c r="IRM15" s="357">
        <f t="shared" si="103"/>
        <v>7.891593058137768E+32</v>
      </c>
      <c r="IRN15" s="357">
        <f t="shared" si="103"/>
        <v>0</v>
      </c>
      <c r="IRO15" s="357">
        <f t="shared" si="103"/>
        <v>8.049424919300524E+32</v>
      </c>
      <c r="IRP15" s="357">
        <f t="shared" si="103"/>
        <v>0</v>
      </c>
      <c r="IRQ15" s="357">
        <f t="shared" si="103"/>
        <v>8.210413417686535E+32</v>
      </c>
      <c r="IRR15" s="357">
        <f t="shared" si="103"/>
        <v>0</v>
      </c>
      <c r="IRS15" s="357">
        <f t="shared" si="103"/>
        <v>8.3746216860402665E+32</v>
      </c>
      <c r="IRT15" s="357">
        <f t="shared" si="103"/>
        <v>0</v>
      </c>
      <c r="IRU15" s="357">
        <f t="shared" si="103"/>
        <v>8.5421141197610716E+32</v>
      </c>
      <c r="IRV15" s="357">
        <f t="shared" si="103"/>
        <v>0</v>
      </c>
      <c r="IRW15" s="357">
        <f t="shared" si="103"/>
        <v>8.7129564021562932E+32</v>
      </c>
      <c r="IRX15" s="357">
        <f t="shared" si="103"/>
        <v>0</v>
      </c>
      <c r="IRY15" s="357">
        <f t="shared" si="103"/>
        <v>8.8872155301994197E+32</v>
      </c>
      <c r="IRZ15" s="357">
        <f t="shared" si="103"/>
        <v>0</v>
      </c>
      <c r="ISA15" s="357">
        <f t="shared" si="103"/>
        <v>9.0649598408034084E+32</v>
      </c>
      <c r="ISB15" s="357">
        <f t="shared" si="103"/>
        <v>0</v>
      </c>
      <c r="ISC15" s="357">
        <f t="shared" si="103"/>
        <v>9.2462590376194763E+32</v>
      </c>
      <c r="ISD15" s="357">
        <f t="shared" si="103"/>
        <v>0</v>
      </c>
      <c r="ISE15" s="357">
        <f t="shared" si="103"/>
        <v>9.4311842183718661E+32</v>
      </c>
      <c r="ISF15" s="357">
        <f t="shared" si="103"/>
        <v>0</v>
      </c>
      <c r="ISG15" s="357">
        <f t="shared" si="103"/>
        <v>9.6198079027393031E+32</v>
      </c>
      <c r="ISH15" s="357">
        <f t="shared" si="103"/>
        <v>0</v>
      </c>
      <c r="ISI15" s="357">
        <f t="shared" si="103"/>
        <v>9.8122040607940897E+32</v>
      </c>
      <c r="ISJ15" s="357">
        <f t="shared" si="103"/>
        <v>0</v>
      </c>
      <c r="ISK15" s="357">
        <f t="shared" si="103"/>
        <v>1.0008448142009972E+33</v>
      </c>
      <c r="ISL15" s="357">
        <f t="shared" si="103"/>
        <v>0</v>
      </c>
      <c r="ISM15" s="357">
        <f t="shared" si="103"/>
        <v>1.0208617104850171E+33</v>
      </c>
      <c r="ISN15" s="357">
        <f t="shared" si="103"/>
        <v>0</v>
      </c>
      <c r="ISO15" s="357">
        <f t="shared" si="103"/>
        <v>1.0412789446947175E+33</v>
      </c>
      <c r="ISP15" s="357">
        <f t="shared" si="103"/>
        <v>0</v>
      </c>
      <c r="ISQ15" s="357">
        <f t="shared" si="103"/>
        <v>1.0621045235886119E+33</v>
      </c>
      <c r="ISR15" s="357">
        <f t="shared" si="103"/>
        <v>0</v>
      </c>
      <c r="ISS15" s="357">
        <f t="shared" si="103"/>
        <v>1.0833466140603841E+33</v>
      </c>
      <c r="IST15" s="357">
        <f t="shared" si="103"/>
        <v>0</v>
      </c>
      <c r="ISU15" s="357">
        <f t="shared" si="103"/>
        <v>1.1050135463415918E+33</v>
      </c>
      <c r="ISV15" s="357">
        <f t="shared" ref="ISV15:IVG15" si="104">IST15*1.02</f>
        <v>0</v>
      </c>
      <c r="ISW15" s="357">
        <f t="shared" si="104"/>
        <v>1.1271138172684237E+33</v>
      </c>
      <c r="ISX15" s="357">
        <f t="shared" si="104"/>
        <v>0</v>
      </c>
      <c r="ISY15" s="357">
        <f t="shared" si="104"/>
        <v>1.1496560936137923E+33</v>
      </c>
      <c r="ISZ15" s="357">
        <f t="shared" si="104"/>
        <v>0</v>
      </c>
      <c r="ITA15" s="357">
        <f t="shared" si="104"/>
        <v>1.1726492154860681E+33</v>
      </c>
      <c r="ITB15" s="357">
        <f t="shared" si="104"/>
        <v>0</v>
      </c>
      <c r="ITC15" s="357">
        <f t="shared" si="104"/>
        <v>1.1961021997957896E+33</v>
      </c>
      <c r="ITD15" s="357">
        <f t="shared" si="104"/>
        <v>0</v>
      </c>
      <c r="ITE15" s="357">
        <f t="shared" si="104"/>
        <v>1.2200242437917054E+33</v>
      </c>
      <c r="ITF15" s="357">
        <f t="shared" si="104"/>
        <v>0</v>
      </c>
      <c r="ITG15" s="357">
        <f t="shared" si="104"/>
        <v>1.2444247286675396E+33</v>
      </c>
      <c r="ITH15" s="357">
        <f t="shared" si="104"/>
        <v>0</v>
      </c>
      <c r="ITI15" s="357">
        <f t="shared" si="104"/>
        <v>1.2693132232408904E+33</v>
      </c>
      <c r="ITJ15" s="357">
        <f t="shared" si="104"/>
        <v>0</v>
      </c>
      <c r="ITK15" s="357">
        <f t="shared" si="104"/>
        <v>1.2946994877057082E+33</v>
      </c>
      <c r="ITL15" s="357">
        <f t="shared" si="104"/>
        <v>0</v>
      </c>
      <c r="ITM15" s="357">
        <f t="shared" si="104"/>
        <v>1.3205934774598225E+33</v>
      </c>
      <c r="ITN15" s="357">
        <f t="shared" si="104"/>
        <v>0</v>
      </c>
      <c r="ITO15" s="357">
        <f t="shared" si="104"/>
        <v>1.3470053470090189E+33</v>
      </c>
      <c r="ITP15" s="357">
        <f t="shared" si="104"/>
        <v>0</v>
      </c>
      <c r="ITQ15" s="357">
        <f t="shared" si="104"/>
        <v>1.3739454539491992E+33</v>
      </c>
      <c r="ITR15" s="357">
        <f t="shared" si="104"/>
        <v>0</v>
      </c>
      <c r="ITS15" s="357">
        <f t="shared" si="104"/>
        <v>1.4014243630281833E+33</v>
      </c>
      <c r="ITT15" s="357">
        <f t="shared" si="104"/>
        <v>0</v>
      </c>
      <c r="ITU15" s="357">
        <f t="shared" si="104"/>
        <v>1.4294528502887469E+33</v>
      </c>
      <c r="ITV15" s="357">
        <f t="shared" si="104"/>
        <v>0</v>
      </c>
      <c r="ITW15" s="357">
        <f t="shared" si="104"/>
        <v>1.4580419072945219E+33</v>
      </c>
      <c r="ITX15" s="357">
        <f t="shared" si="104"/>
        <v>0</v>
      </c>
      <c r="ITY15" s="357">
        <f t="shared" si="104"/>
        <v>1.4872027454404122E+33</v>
      </c>
      <c r="ITZ15" s="357">
        <f t="shared" si="104"/>
        <v>0</v>
      </c>
      <c r="IUA15" s="357">
        <f t="shared" si="104"/>
        <v>1.5169468003492206E+33</v>
      </c>
      <c r="IUB15" s="357">
        <f t="shared" si="104"/>
        <v>0</v>
      </c>
      <c r="IUC15" s="357">
        <f t="shared" si="104"/>
        <v>1.547285736356205E+33</v>
      </c>
      <c r="IUD15" s="357">
        <f t="shared" si="104"/>
        <v>0</v>
      </c>
      <c r="IUE15" s="357">
        <f t="shared" si="104"/>
        <v>1.5782314510833292E+33</v>
      </c>
      <c r="IUF15" s="357">
        <f t="shared" si="104"/>
        <v>0</v>
      </c>
      <c r="IUG15" s="357">
        <f t="shared" si="104"/>
        <v>1.6097960801049959E+33</v>
      </c>
      <c r="IUH15" s="357">
        <f t="shared" si="104"/>
        <v>0</v>
      </c>
      <c r="IUI15" s="357">
        <f t="shared" si="104"/>
        <v>1.6419920017070957E+33</v>
      </c>
      <c r="IUJ15" s="357">
        <f t="shared" si="104"/>
        <v>0</v>
      </c>
      <c r="IUK15" s="357">
        <f t="shared" si="104"/>
        <v>1.6748318417412377E+33</v>
      </c>
      <c r="IUL15" s="357">
        <f t="shared" si="104"/>
        <v>0</v>
      </c>
      <c r="IUM15" s="357">
        <f t="shared" si="104"/>
        <v>1.7083284785760625E+33</v>
      </c>
      <c r="IUN15" s="357">
        <f t="shared" si="104"/>
        <v>0</v>
      </c>
      <c r="IUO15" s="357">
        <f t="shared" si="104"/>
        <v>1.7424950481475839E+33</v>
      </c>
      <c r="IUP15" s="357">
        <f t="shared" si="104"/>
        <v>0</v>
      </c>
      <c r="IUQ15" s="357">
        <f t="shared" si="104"/>
        <v>1.7773449491105355E+33</v>
      </c>
      <c r="IUR15" s="357">
        <f t="shared" si="104"/>
        <v>0</v>
      </c>
      <c r="IUS15" s="357">
        <f t="shared" si="104"/>
        <v>1.8128918480927462E+33</v>
      </c>
      <c r="IUT15" s="357">
        <f t="shared" si="104"/>
        <v>0</v>
      </c>
      <c r="IUU15" s="357">
        <f t="shared" si="104"/>
        <v>1.8491496850546013E+33</v>
      </c>
      <c r="IUV15" s="357">
        <f t="shared" si="104"/>
        <v>0</v>
      </c>
      <c r="IUW15" s="357">
        <f t="shared" si="104"/>
        <v>1.8861326787556935E+33</v>
      </c>
      <c r="IUX15" s="357">
        <f t="shared" si="104"/>
        <v>0</v>
      </c>
      <c r="IUY15" s="357">
        <f t="shared" si="104"/>
        <v>1.9238553323308073E+33</v>
      </c>
      <c r="IUZ15" s="357">
        <f t="shared" si="104"/>
        <v>0</v>
      </c>
      <c r="IVA15" s="357">
        <f t="shared" si="104"/>
        <v>1.9623324389774236E+33</v>
      </c>
      <c r="IVB15" s="357">
        <f t="shared" si="104"/>
        <v>0</v>
      </c>
      <c r="IVC15" s="357">
        <f t="shared" si="104"/>
        <v>2.0015790877569722E+33</v>
      </c>
      <c r="IVD15" s="357">
        <f t="shared" si="104"/>
        <v>0</v>
      </c>
      <c r="IVE15" s="357">
        <f t="shared" si="104"/>
        <v>2.0416106695121118E+33</v>
      </c>
      <c r="IVF15" s="357">
        <f t="shared" si="104"/>
        <v>0</v>
      </c>
      <c r="IVG15" s="357">
        <f t="shared" si="104"/>
        <v>2.0824428829023542E+33</v>
      </c>
      <c r="IVH15" s="357">
        <f t="shared" ref="IVH15:IXS15" si="105">IVF15*1.02</f>
        <v>0</v>
      </c>
      <c r="IVI15" s="357">
        <f t="shared" si="105"/>
        <v>2.1240917405604015E+33</v>
      </c>
      <c r="IVJ15" s="357">
        <f t="shared" si="105"/>
        <v>0</v>
      </c>
      <c r="IVK15" s="357">
        <f t="shared" si="105"/>
        <v>2.1665735753716096E+33</v>
      </c>
      <c r="IVL15" s="357">
        <f t="shared" si="105"/>
        <v>0</v>
      </c>
      <c r="IVM15" s="357">
        <f t="shared" si="105"/>
        <v>2.209905046879042E+33</v>
      </c>
      <c r="IVN15" s="357">
        <f t="shared" si="105"/>
        <v>0</v>
      </c>
      <c r="IVO15" s="357">
        <f t="shared" si="105"/>
        <v>2.2541031478166228E+33</v>
      </c>
      <c r="IVP15" s="357">
        <f t="shared" si="105"/>
        <v>0</v>
      </c>
      <c r="IVQ15" s="357">
        <f t="shared" si="105"/>
        <v>2.2991852107729554E+33</v>
      </c>
      <c r="IVR15" s="357">
        <f t="shared" si="105"/>
        <v>0</v>
      </c>
      <c r="IVS15" s="357">
        <f t="shared" si="105"/>
        <v>2.3451689149884144E+33</v>
      </c>
      <c r="IVT15" s="357">
        <f t="shared" si="105"/>
        <v>0</v>
      </c>
      <c r="IVU15" s="357">
        <f t="shared" si="105"/>
        <v>2.3920722932881829E+33</v>
      </c>
      <c r="IVV15" s="357">
        <f t="shared" si="105"/>
        <v>0</v>
      </c>
      <c r="IVW15" s="357">
        <f t="shared" si="105"/>
        <v>2.4399137391539467E+33</v>
      </c>
      <c r="IVX15" s="357">
        <f t="shared" si="105"/>
        <v>0</v>
      </c>
      <c r="IVY15" s="357">
        <f t="shared" si="105"/>
        <v>2.4887120139370256E+33</v>
      </c>
      <c r="IVZ15" s="357">
        <f t="shared" si="105"/>
        <v>0</v>
      </c>
      <c r="IWA15" s="357">
        <f t="shared" si="105"/>
        <v>2.5384862542157661E+33</v>
      </c>
      <c r="IWB15" s="357">
        <f t="shared" si="105"/>
        <v>0</v>
      </c>
      <c r="IWC15" s="357">
        <f t="shared" si="105"/>
        <v>2.5892559793000815E+33</v>
      </c>
      <c r="IWD15" s="357">
        <f t="shared" si="105"/>
        <v>0</v>
      </c>
      <c r="IWE15" s="357">
        <f t="shared" si="105"/>
        <v>2.6410410988860829E+33</v>
      </c>
      <c r="IWF15" s="357">
        <f t="shared" si="105"/>
        <v>0</v>
      </c>
      <c r="IWG15" s="357">
        <f t="shared" si="105"/>
        <v>2.6938619208638049E+33</v>
      </c>
      <c r="IWH15" s="357">
        <f t="shared" si="105"/>
        <v>0</v>
      </c>
      <c r="IWI15" s="357">
        <f t="shared" si="105"/>
        <v>2.7477391592810807E+33</v>
      </c>
      <c r="IWJ15" s="357">
        <f t="shared" si="105"/>
        <v>0</v>
      </c>
      <c r="IWK15" s="357">
        <f t="shared" si="105"/>
        <v>2.8026939424667022E+33</v>
      </c>
      <c r="IWL15" s="357">
        <f t="shared" si="105"/>
        <v>0</v>
      </c>
      <c r="IWM15" s="357">
        <f t="shared" si="105"/>
        <v>2.8587478213160365E+33</v>
      </c>
      <c r="IWN15" s="357">
        <f t="shared" si="105"/>
        <v>0</v>
      </c>
      <c r="IWO15" s="357">
        <f t="shared" si="105"/>
        <v>2.9159227777423574E+33</v>
      </c>
      <c r="IWP15" s="357">
        <f t="shared" si="105"/>
        <v>0</v>
      </c>
      <c r="IWQ15" s="357">
        <f t="shared" si="105"/>
        <v>2.9742412332972044E+33</v>
      </c>
      <c r="IWR15" s="357">
        <f t="shared" si="105"/>
        <v>0</v>
      </c>
      <c r="IWS15" s="357">
        <f t="shared" si="105"/>
        <v>3.0337260579631488E+33</v>
      </c>
      <c r="IWT15" s="357">
        <f t="shared" si="105"/>
        <v>0</v>
      </c>
      <c r="IWU15" s="357">
        <f t="shared" si="105"/>
        <v>3.0944005791224118E+33</v>
      </c>
      <c r="IWV15" s="357">
        <f t="shared" si="105"/>
        <v>0</v>
      </c>
      <c r="IWW15" s="357">
        <f t="shared" si="105"/>
        <v>3.1562885907048603E+33</v>
      </c>
      <c r="IWX15" s="357">
        <f t="shared" si="105"/>
        <v>0</v>
      </c>
      <c r="IWY15" s="357">
        <f t="shared" si="105"/>
        <v>3.2194143625189578E+33</v>
      </c>
      <c r="IWZ15" s="357">
        <f t="shared" si="105"/>
        <v>0</v>
      </c>
      <c r="IXA15" s="357">
        <f t="shared" si="105"/>
        <v>3.283802649769337E+33</v>
      </c>
      <c r="IXB15" s="357">
        <f t="shared" si="105"/>
        <v>0</v>
      </c>
      <c r="IXC15" s="357">
        <f t="shared" si="105"/>
        <v>3.3494787027647236E+33</v>
      </c>
      <c r="IXD15" s="357">
        <f t="shared" si="105"/>
        <v>0</v>
      </c>
      <c r="IXE15" s="357">
        <f t="shared" si="105"/>
        <v>3.416468276820018E+33</v>
      </c>
      <c r="IXF15" s="357">
        <f t="shared" si="105"/>
        <v>0</v>
      </c>
      <c r="IXG15" s="357">
        <f t="shared" si="105"/>
        <v>3.4847976423564182E+33</v>
      </c>
      <c r="IXH15" s="357">
        <f t="shared" si="105"/>
        <v>0</v>
      </c>
      <c r="IXI15" s="357">
        <f t="shared" si="105"/>
        <v>3.5544935952035465E+33</v>
      </c>
      <c r="IXJ15" s="357">
        <f t="shared" si="105"/>
        <v>0</v>
      </c>
      <c r="IXK15" s="357">
        <f t="shared" si="105"/>
        <v>3.6255834671076175E+33</v>
      </c>
      <c r="IXL15" s="357">
        <f t="shared" si="105"/>
        <v>0</v>
      </c>
      <c r="IXM15" s="357">
        <f t="shared" si="105"/>
        <v>3.6980951364497701E+33</v>
      </c>
      <c r="IXN15" s="357">
        <f t="shared" si="105"/>
        <v>0</v>
      </c>
      <c r="IXO15" s="357">
        <f t="shared" si="105"/>
        <v>3.7720570391787659E+33</v>
      </c>
      <c r="IXP15" s="357">
        <f t="shared" si="105"/>
        <v>0</v>
      </c>
      <c r="IXQ15" s="357">
        <f t="shared" si="105"/>
        <v>3.8474981799623415E+33</v>
      </c>
      <c r="IXR15" s="357">
        <f t="shared" si="105"/>
        <v>0</v>
      </c>
      <c r="IXS15" s="357">
        <f t="shared" si="105"/>
        <v>3.9244481435615882E+33</v>
      </c>
      <c r="IXT15" s="357">
        <f t="shared" ref="IXT15:JAE15" si="106">IXR15*1.02</f>
        <v>0</v>
      </c>
      <c r="IXU15" s="357">
        <f t="shared" si="106"/>
        <v>4.0029371064328202E+33</v>
      </c>
      <c r="IXV15" s="357">
        <f t="shared" si="106"/>
        <v>0</v>
      </c>
      <c r="IXW15" s="357">
        <f t="shared" si="106"/>
        <v>4.0829958485614767E+33</v>
      </c>
      <c r="IXX15" s="357">
        <f t="shared" si="106"/>
        <v>0</v>
      </c>
      <c r="IXY15" s="357">
        <f t="shared" si="106"/>
        <v>4.1646557655327064E+33</v>
      </c>
      <c r="IXZ15" s="357">
        <f t="shared" si="106"/>
        <v>0</v>
      </c>
      <c r="IYA15" s="357">
        <f t="shared" si="106"/>
        <v>4.2479488808433606E+33</v>
      </c>
      <c r="IYB15" s="357">
        <f t="shared" si="106"/>
        <v>0</v>
      </c>
      <c r="IYC15" s="357">
        <f t="shared" si="106"/>
        <v>4.332907858460228E+33</v>
      </c>
      <c r="IYD15" s="357">
        <f t="shared" si="106"/>
        <v>0</v>
      </c>
      <c r="IYE15" s="357">
        <f t="shared" si="106"/>
        <v>4.4195660156294326E+33</v>
      </c>
      <c r="IYF15" s="357">
        <f t="shared" si="106"/>
        <v>0</v>
      </c>
      <c r="IYG15" s="357">
        <f t="shared" si="106"/>
        <v>4.5079573359420211E+33</v>
      </c>
      <c r="IYH15" s="357">
        <f t="shared" si="106"/>
        <v>0</v>
      </c>
      <c r="IYI15" s="357">
        <f t="shared" si="106"/>
        <v>4.5981164826608617E+33</v>
      </c>
      <c r="IYJ15" s="357">
        <f t="shared" si="106"/>
        <v>0</v>
      </c>
      <c r="IYK15" s="357">
        <f t="shared" si="106"/>
        <v>4.6900788123140789E+33</v>
      </c>
      <c r="IYL15" s="357">
        <f t="shared" si="106"/>
        <v>0</v>
      </c>
      <c r="IYM15" s="357">
        <f t="shared" si="106"/>
        <v>4.7838803885603604E+33</v>
      </c>
      <c r="IYN15" s="357">
        <f t="shared" si="106"/>
        <v>0</v>
      </c>
      <c r="IYO15" s="357">
        <f t="shared" si="106"/>
        <v>4.8795579963315676E+33</v>
      </c>
      <c r="IYP15" s="357">
        <f t="shared" si="106"/>
        <v>0</v>
      </c>
      <c r="IYQ15" s="357">
        <f t="shared" si="106"/>
        <v>4.9771491562581992E+33</v>
      </c>
      <c r="IYR15" s="357">
        <f t="shared" si="106"/>
        <v>0</v>
      </c>
      <c r="IYS15" s="357">
        <f t="shared" si="106"/>
        <v>5.0766921393833632E+33</v>
      </c>
      <c r="IYT15" s="357">
        <f t="shared" si="106"/>
        <v>0</v>
      </c>
      <c r="IYU15" s="357">
        <f t="shared" si="106"/>
        <v>5.1782259821710305E+33</v>
      </c>
      <c r="IYV15" s="357">
        <f t="shared" si="106"/>
        <v>0</v>
      </c>
      <c r="IYW15" s="357">
        <f t="shared" si="106"/>
        <v>5.2817905018144518E+33</v>
      </c>
      <c r="IYX15" s="357">
        <f t="shared" si="106"/>
        <v>0</v>
      </c>
      <c r="IYY15" s="357">
        <f t="shared" si="106"/>
        <v>5.3874263118507414E+33</v>
      </c>
      <c r="IYZ15" s="357">
        <f t="shared" si="106"/>
        <v>0</v>
      </c>
      <c r="IZA15" s="357">
        <f t="shared" si="106"/>
        <v>5.4951748380877559E+33</v>
      </c>
      <c r="IZB15" s="357">
        <f t="shared" si="106"/>
        <v>0</v>
      </c>
      <c r="IZC15" s="357">
        <f t="shared" si="106"/>
        <v>5.6050783348495112E+33</v>
      </c>
      <c r="IZD15" s="357">
        <f t="shared" si="106"/>
        <v>0</v>
      </c>
      <c r="IZE15" s="357">
        <f t="shared" si="106"/>
        <v>5.717179901546501E+33</v>
      </c>
      <c r="IZF15" s="357">
        <f t="shared" si="106"/>
        <v>0</v>
      </c>
      <c r="IZG15" s="357">
        <f t="shared" si="106"/>
        <v>5.8315234995774312E+33</v>
      </c>
      <c r="IZH15" s="357">
        <f t="shared" si="106"/>
        <v>0</v>
      </c>
      <c r="IZI15" s="357">
        <f t="shared" si="106"/>
        <v>5.9481539695689799E+33</v>
      </c>
      <c r="IZJ15" s="357">
        <f t="shared" si="106"/>
        <v>0</v>
      </c>
      <c r="IZK15" s="357">
        <f t="shared" si="106"/>
        <v>6.0671170489603601E+33</v>
      </c>
      <c r="IZL15" s="357">
        <f t="shared" si="106"/>
        <v>0</v>
      </c>
      <c r="IZM15" s="357">
        <f t="shared" si="106"/>
        <v>6.1884593899395677E+33</v>
      </c>
      <c r="IZN15" s="357">
        <f t="shared" si="106"/>
        <v>0</v>
      </c>
      <c r="IZO15" s="357">
        <f t="shared" si="106"/>
        <v>6.3122285777383593E+33</v>
      </c>
      <c r="IZP15" s="357">
        <f t="shared" si="106"/>
        <v>0</v>
      </c>
      <c r="IZQ15" s="357">
        <f t="shared" si="106"/>
        <v>6.4384731492931262E+33</v>
      </c>
      <c r="IZR15" s="357">
        <f t="shared" si="106"/>
        <v>0</v>
      </c>
      <c r="IZS15" s="357">
        <f t="shared" si="106"/>
        <v>6.5672426122789886E+33</v>
      </c>
      <c r="IZT15" s="357">
        <f t="shared" si="106"/>
        <v>0</v>
      </c>
      <c r="IZU15" s="357">
        <f t="shared" si="106"/>
        <v>6.6985874645245682E+33</v>
      </c>
      <c r="IZV15" s="357">
        <f t="shared" si="106"/>
        <v>0</v>
      </c>
      <c r="IZW15" s="357">
        <f t="shared" si="106"/>
        <v>6.8325592138150593E+33</v>
      </c>
      <c r="IZX15" s="357">
        <f t="shared" si="106"/>
        <v>0</v>
      </c>
      <c r="IZY15" s="357">
        <f t="shared" si="106"/>
        <v>6.9692103980913603E+33</v>
      </c>
      <c r="IZZ15" s="357">
        <f t="shared" si="106"/>
        <v>0</v>
      </c>
      <c r="JAA15" s="357">
        <f t="shared" si="106"/>
        <v>7.108594606053188E+33</v>
      </c>
      <c r="JAB15" s="357">
        <f t="shared" si="106"/>
        <v>0</v>
      </c>
      <c r="JAC15" s="357">
        <f t="shared" si="106"/>
        <v>7.2507664981742521E+33</v>
      </c>
      <c r="JAD15" s="357">
        <f t="shared" si="106"/>
        <v>0</v>
      </c>
      <c r="JAE15" s="357">
        <f t="shared" si="106"/>
        <v>7.395781828137737E+33</v>
      </c>
      <c r="JAF15" s="357">
        <f t="shared" ref="JAF15:JCQ15" si="107">JAD15*1.02</f>
        <v>0</v>
      </c>
      <c r="JAG15" s="357">
        <f t="shared" si="107"/>
        <v>7.5436974647004917E+33</v>
      </c>
      <c r="JAH15" s="357">
        <f t="shared" si="107"/>
        <v>0</v>
      </c>
      <c r="JAI15" s="357">
        <f t="shared" si="107"/>
        <v>7.694571413994502E+33</v>
      </c>
      <c r="JAJ15" s="357">
        <f t="shared" si="107"/>
        <v>0</v>
      </c>
      <c r="JAK15" s="357">
        <f t="shared" si="107"/>
        <v>7.8484628422743918E+33</v>
      </c>
      <c r="JAL15" s="357">
        <f t="shared" si="107"/>
        <v>0</v>
      </c>
      <c r="JAM15" s="357">
        <f t="shared" si="107"/>
        <v>8.0054320991198803E+33</v>
      </c>
      <c r="JAN15" s="357">
        <f t="shared" si="107"/>
        <v>0</v>
      </c>
      <c r="JAO15" s="357">
        <f t="shared" si="107"/>
        <v>8.1655407411022785E+33</v>
      </c>
      <c r="JAP15" s="357">
        <f t="shared" si="107"/>
        <v>0</v>
      </c>
      <c r="JAQ15" s="357">
        <f t="shared" si="107"/>
        <v>8.3288515559243243E+33</v>
      </c>
      <c r="JAR15" s="357">
        <f t="shared" si="107"/>
        <v>0</v>
      </c>
      <c r="JAS15" s="357">
        <f t="shared" si="107"/>
        <v>8.495428587042811E+33</v>
      </c>
      <c r="JAT15" s="357">
        <f t="shared" si="107"/>
        <v>0</v>
      </c>
      <c r="JAU15" s="357">
        <f t="shared" si="107"/>
        <v>8.6653371587836679E+33</v>
      </c>
      <c r="JAV15" s="357">
        <f t="shared" si="107"/>
        <v>0</v>
      </c>
      <c r="JAW15" s="357">
        <f t="shared" si="107"/>
        <v>8.8386439019593413E+33</v>
      </c>
      <c r="JAX15" s="357">
        <f t="shared" si="107"/>
        <v>0</v>
      </c>
      <c r="JAY15" s="357">
        <f t="shared" si="107"/>
        <v>9.015416779998528E+33</v>
      </c>
      <c r="JAZ15" s="357">
        <f t="shared" si="107"/>
        <v>0</v>
      </c>
      <c r="JBA15" s="357">
        <f t="shared" si="107"/>
        <v>9.1957251155984988E+33</v>
      </c>
      <c r="JBB15" s="357">
        <f t="shared" si="107"/>
        <v>0</v>
      </c>
      <c r="JBC15" s="357">
        <f t="shared" si="107"/>
        <v>9.3796396179104693E+33</v>
      </c>
      <c r="JBD15" s="357">
        <f t="shared" si="107"/>
        <v>0</v>
      </c>
      <c r="JBE15" s="357">
        <f t="shared" si="107"/>
        <v>9.5672324102686784E+33</v>
      </c>
      <c r="JBF15" s="357">
        <f t="shared" si="107"/>
        <v>0</v>
      </c>
      <c r="JBG15" s="357">
        <f t="shared" si="107"/>
        <v>9.7585770584740526E+33</v>
      </c>
      <c r="JBH15" s="357">
        <f t="shared" si="107"/>
        <v>0</v>
      </c>
      <c r="JBI15" s="357">
        <f t="shared" si="107"/>
        <v>9.9537485996435332E+33</v>
      </c>
      <c r="JBJ15" s="357">
        <f t="shared" si="107"/>
        <v>0</v>
      </c>
      <c r="JBK15" s="357">
        <f t="shared" si="107"/>
        <v>1.0152823571636404E+34</v>
      </c>
      <c r="JBL15" s="357">
        <f t="shared" si="107"/>
        <v>0</v>
      </c>
      <c r="JBM15" s="357">
        <f t="shared" si="107"/>
        <v>1.0355880043069132E+34</v>
      </c>
      <c r="JBN15" s="357">
        <f t="shared" si="107"/>
        <v>0</v>
      </c>
      <c r="JBO15" s="357">
        <f t="shared" si="107"/>
        <v>1.0562997643930516E+34</v>
      </c>
      <c r="JBP15" s="357">
        <f t="shared" si="107"/>
        <v>0</v>
      </c>
      <c r="JBQ15" s="357">
        <f t="shared" si="107"/>
        <v>1.0774257596809126E+34</v>
      </c>
      <c r="JBR15" s="357">
        <f t="shared" si="107"/>
        <v>0</v>
      </c>
      <c r="JBS15" s="357">
        <f t="shared" si="107"/>
        <v>1.0989742748745308E+34</v>
      </c>
      <c r="JBT15" s="357">
        <f t="shared" si="107"/>
        <v>0</v>
      </c>
      <c r="JBU15" s="357">
        <f t="shared" si="107"/>
        <v>1.1209537603720215E+34</v>
      </c>
      <c r="JBV15" s="357">
        <f t="shared" si="107"/>
        <v>0</v>
      </c>
      <c r="JBW15" s="357">
        <f t="shared" si="107"/>
        <v>1.1433728355794619E+34</v>
      </c>
      <c r="JBX15" s="357">
        <f t="shared" si="107"/>
        <v>0</v>
      </c>
      <c r="JBY15" s="357">
        <f t="shared" si="107"/>
        <v>1.1662402922910511E+34</v>
      </c>
      <c r="JBZ15" s="357">
        <f t="shared" si="107"/>
        <v>0</v>
      </c>
      <c r="JCA15" s="357">
        <f t="shared" si="107"/>
        <v>1.1895650981368721E+34</v>
      </c>
      <c r="JCB15" s="357">
        <f t="shared" si="107"/>
        <v>0</v>
      </c>
      <c r="JCC15" s="357">
        <f t="shared" si="107"/>
        <v>1.2133564000996095E+34</v>
      </c>
      <c r="JCD15" s="357">
        <f t="shared" si="107"/>
        <v>0</v>
      </c>
      <c r="JCE15" s="357">
        <f t="shared" si="107"/>
        <v>1.2376235281016016E+34</v>
      </c>
      <c r="JCF15" s="357">
        <f t="shared" si="107"/>
        <v>0</v>
      </c>
      <c r="JCG15" s="357">
        <f t="shared" si="107"/>
        <v>1.2623759986636338E+34</v>
      </c>
      <c r="JCH15" s="357">
        <f t="shared" si="107"/>
        <v>0</v>
      </c>
      <c r="JCI15" s="357">
        <f t="shared" si="107"/>
        <v>1.2876235186369066E+34</v>
      </c>
      <c r="JCJ15" s="357">
        <f t="shared" si="107"/>
        <v>0</v>
      </c>
      <c r="JCK15" s="357">
        <f t="shared" si="107"/>
        <v>1.3133759890096447E+34</v>
      </c>
      <c r="JCL15" s="357">
        <f t="shared" si="107"/>
        <v>0</v>
      </c>
      <c r="JCM15" s="357">
        <f t="shared" si="107"/>
        <v>1.3396435087898375E+34</v>
      </c>
      <c r="JCN15" s="357">
        <f t="shared" si="107"/>
        <v>0</v>
      </c>
      <c r="JCO15" s="357">
        <f t="shared" si="107"/>
        <v>1.3664363789656343E+34</v>
      </c>
      <c r="JCP15" s="357">
        <f t="shared" si="107"/>
        <v>0</v>
      </c>
      <c r="JCQ15" s="357">
        <f t="shared" si="107"/>
        <v>1.3937651065449469E+34</v>
      </c>
      <c r="JCR15" s="357">
        <f t="shared" ref="JCR15:JFC15" si="108">JCP15*1.02</f>
        <v>0</v>
      </c>
      <c r="JCS15" s="357">
        <f t="shared" si="108"/>
        <v>1.4216404086758459E+34</v>
      </c>
      <c r="JCT15" s="357">
        <f t="shared" si="108"/>
        <v>0</v>
      </c>
      <c r="JCU15" s="357">
        <f t="shared" si="108"/>
        <v>1.4500732168493629E+34</v>
      </c>
      <c r="JCV15" s="357">
        <f t="shared" si="108"/>
        <v>0</v>
      </c>
      <c r="JCW15" s="357">
        <f t="shared" si="108"/>
        <v>1.4790746811863502E+34</v>
      </c>
      <c r="JCX15" s="357">
        <f t="shared" si="108"/>
        <v>0</v>
      </c>
      <c r="JCY15" s="357">
        <f t="shared" si="108"/>
        <v>1.5086561748100773E+34</v>
      </c>
      <c r="JCZ15" s="357">
        <f t="shared" si="108"/>
        <v>0</v>
      </c>
      <c r="JDA15" s="357">
        <f t="shared" si="108"/>
        <v>1.5388292983062789E+34</v>
      </c>
      <c r="JDB15" s="357">
        <f t="shared" si="108"/>
        <v>0</v>
      </c>
      <c r="JDC15" s="357">
        <f t="shared" si="108"/>
        <v>1.5696058842724045E+34</v>
      </c>
      <c r="JDD15" s="357">
        <f t="shared" si="108"/>
        <v>0</v>
      </c>
      <c r="JDE15" s="357">
        <f t="shared" si="108"/>
        <v>1.6009980019578527E+34</v>
      </c>
      <c r="JDF15" s="357">
        <f t="shared" si="108"/>
        <v>0</v>
      </c>
      <c r="JDG15" s="357">
        <f t="shared" si="108"/>
        <v>1.6330179619970099E+34</v>
      </c>
      <c r="JDH15" s="357">
        <f t="shared" si="108"/>
        <v>0</v>
      </c>
      <c r="JDI15" s="357">
        <f t="shared" si="108"/>
        <v>1.6656783212369501E+34</v>
      </c>
      <c r="JDJ15" s="357">
        <f t="shared" si="108"/>
        <v>0</v>
      </c>
      <c r="JDK15" s="357">
        <f t="shared" si="108"/>
        <v>1.6989918876616892E+34</v>
      </c>
      <c r="JDL15" s="357">
        <f t="shared" si="108"/>
        <v>0</v>
      </c>
      <c r="JDM15" s="357">
        <f t="shared" si="108"/>
        <v>1.7329717254149229E+34</v>
      </c>
      <c r="JDN15" s="357">
        <f t="shared" si="108"/>
        <v>0</v>
      </c>
      <c r="JDO15" s="357">
        <f t="shared" si="108"/>
        <v>1.7676311599232214E+34</v>
      </c>
      <c r="JDP15" s="357">
        <f t="shared" si="108"/>
        <v>0</v>
      </c>
      <c r="JDQ15" s="357">
        <f t="shared" si="108"/>
        <v>1.8029837831216857E+34</v>
      </c>
      <c r="JDR15" s="357">
        <f t="shared" si="108"/>
        <v>0</v>
      </c>
      <c r="JDS15" s="357">
        <f t="shared" si="108"/>
        <v>1.8390434587841194E+34</v>
      </c>
      <c r="JDT15" s="357">
        <f t="shared" si="108"/>
        <v>0</v>
      </c>
      <c r="JDU15" s="357">
        <f t="shared" si="108"/>
        <v>1.8758243279598018E+34</v>
      </c>
      <c r="JDV15" s="357">
        <f t="shared" si="108"/>
        <v>0</v>
      </c>
      <c r="JDW15" s="357">
        <f t="shared" si="108"/>
        <v>1.9133408145189978E+34</v>
      </c>
      <c r="JDX15" s="357">
        <f t="shared" si="108"/>
        <v>0</v>
      </c>
      <c r="JDY15" s="357">
        <f t="shared" si="108"/>
        <v>1.9516076308093779E+34</v>
      </c>
      <c r="JDZ15" s="357">
        <f t="shared" si="108"/>
        <v>0</v>
      </c>
      <c r="JEA15" s="357">
        <f t="shared" si="108"/>
        <v>1.9906397834255654E+34</v>
      </c>
      <c r="JEB15" s="357">
        <f t="shared" si="108"/>
        <v>0</v>
      </c>
      <c r="JEC15" s="357">
        <f t="shared" si="108"/>
        <v>2.0304525790940767E+34</v>
      </c>
      <c r="JED15" s="357">
        <f t="shared" si="108"/>
        <v>0</v>
      </c>
      <c r="JEE15" s="357">
        <f t="shared" si="108"/>
        <v>2.0710616306759584E+34</v>
      </c>
      <c r="JEF15" s="357">
        <f t="shared" si="108"/>
        <v>0</v>
      </c>
      <c r="JEG15" s="357">
        <f t="shared" si="108"/>
        <v>2.1124828632894776E+34</v>
      </c>
      <c r="JEH15" s="357">
        <f t="shared" si="108"/>
        <v>0</v>
      </c>
      <c r="JEI15" s="357">
        <f t="shared" si="108"/>
        <v>2.1547325205552672E+34</v>
      </c>
      <c r="JEJ15" s="357">
        <f t="shared" si="108"/>
        <v>0</v>
      </c>
      <c r="JEK15" s="357">
        <f t="shared" si="108"/>
        <v>2.1978271709663727E+34</v>
      </c>
      <c r="JEL15" s="357">
        <f t="shared" si="108"/>
        <v>0</v>
      </c>
      <c r="JEM15" s="357">
        <f t="shared" si="108"/>
        <v>2.2417837143857004E+34</v>
      </c>
      <c r="JEN15" s="357">
        <f t="shared" si="108"/>
        <v>0</v>
      </c>
      <c r="JEO15" s="357">
        <f t="shared" si="108"/>
        <v>2.2866193886734145E+34</v>
      </c>
      <c r="JEP15" s="357">
        <f t="shared" si="108"/>
        <v>0</v>
      </c>
      <c r="JEQ15" s="357">
        <f t="shared" si="108"/>
        <v>2.3323517764468829E+34</v>
      </c>
      <c r="JER15" s="357">
        <f t="shared" si="108"/>
        <v>0</v>
      </c>
      <c r="JES15" s="357">
        <f t="shared" si="108"/>
        <v>2.3789988119758208E+34</v>
      </c>
      <c r="JET15" s="357">
        <f t="shared" si="108"/>
        <v>0</v>
      </c>
      <c r="JEU15" s="357">
        <f t="shared" si="108"/>
        <v>2.4265787882153373E+34</v>
      </c>
      <c r="JEV15" s="357">
        <f t="shared" si="108"/>
        <v>0</v>
      </c>
      <c r="JEW15" s="357">
        <f t="shared" si="108"/>
        <v>2.4751103639796443E+34</v>
      </c>
      <c r="JEX15" s="357">
        <f t="shared" si="108"/>
        <v>0</v>
      </c>
      <c r="JEY15" s="357">
        <f t="shared" si="108"/>
        <v>2.5246125712592373E+34</v>
      </c>
      <c r="JEZ15" s="357">
        <f t="shared" si="108"/>
        <v>0</v>
      </c>
      <c r="JFA15" s="357">
        <f t="shared" si="108"/>
        <v>2.575104822684422E+34</v>
      </c>
      <c r="JFB15" s="357">
        <f t="shared" si="108"/>
        <v>0</v>
      </c>
      <c r="JFC15" s="357">
        <f t="shared" si="108"/>
        <v>2.6266069191381104E+34</v>
      </c>
      <c r="JFD15" s="357">
        <f t="shared" ref="JFD15:JHO15" si="109">JFB15*1.02</f>
        <v>0</v>
      </c>
      <c r="JFE15" s="357">
        <f t="shared" si="109"/>
        <v>2.6791390575208727E+34</v>
      </c>
      <c r="JFF15" s="357">
        <f t="shared" si="109"/>
        <v>0</v>
      </c>
      <c r="JFG15" s="357">
        <f t="shared" si="109"/>
        <v>2.7327218386712902E+34</v>
      </c>
      <c r="JFH15" s="357">
        <f t="shared" si="109"/>
        <v>0</v>
      </c>
      <c r="JFI15" s="357">
        <f t="shared" si="109"/>
        <v>2.7873762754447161E+34</v>
      </c>
      <c r="JFJ15" s="357">
        <f t="shared" si="109"/>
        <v>0</v>
      </c>
      <c r="JFK15" s="357">
        <f t="shared" si="109"/>
        <v>2.8431238009536106E+34</v>
      </c>
      <c r="JFL15" s="357">
        <f t="shared" si="109"/>
        <v>0</v>
      </c>
      <c r="JFM15" s="357">
        <f t="shared" si="109"/>
        <v>2.8999862769726828E+34</v>
      </c>
      <c r="JFN15" s="357">
        <f t="shared" si="109"/>
        <v>0</v>
      </c>
      <c r="JFO15" s="357">
        <f t="shared" si="109"/>
        <v>2.9579860025121363E+34</v>
      </c>
      <c r="JFP15" s="357">
        <f t="shared" si="109"/>
        <v>0</v>
      </c>
      <c r="JFQ15" s="357">
        <f t="shared" si="109"/>
        <v>3.0171457225623791E+34</v>
      </c>
      <c r="JFR15" s="357">
        <f t="shared" si="109"/>
        <v>0</v>
      </c>
      <c r="JFS15" s="357">
        <f t="shared" si="109"/>
        <v>3.0774886370136267E+34</v>
      </c>
      <c r="JFT15" s="357">
        <f t="shared" si="109"/>
        <v>0</v>
      </c>
      <c r="JFU15" s="357">
        <f t="shared" si="109"/>
        <v>3.1390384097538991E+34</v>
      </c>
      <c r="JFV15" s="357">
        <f t="shared" si="109"/>
        <v>0</v>
      </c>
      <c r="JFW15" s="357">
        <f t="shared" si="109"/>
        <v>3.2018191779489772E+34</v>
      </c>
      <c r="JFX15" s="357">
        <f t="shared" si="109"/>
        <v>0</v>
      </c>
      <c r="JFY15" s="357">
        <f t="shared" si="109"/>
        <v>3.2658555615079566E+34</v>
      </c>
      <c r="JFZ15" s="357">
        <f t="shared" si="109"/>
        <v>0</v>
      </c>
      <c r="JGA15" s="357">
        <f t="shared" si="109"/>
        <v>3.3311726727381159E+34</v>
      </c>
      <c r="JGB15" s="357">
        <f t="shared" si="109"/>
        <v>0</v>
      </c>
      <c r="JGC15" s="357">
        <f t="shared" si="109"/>
        <v>3.3977961261928785E+34</v>
      </c>
      <c r="JGD15" s="357">
        <f t="shared" si="109"/>
        <v>0</v>
      </c>
      <c r="JGE15" s="357">
        <f t="shared" si="109"/>
        <v>3.465752048716736E+34</v>
      </c>
      <c r="JGF15" s="357">
        <f t="shared" si="109"/>
        <v>0</v>
      </c>
      <c r="JGG15" s="357">
        <f t="shared" si="109"/>
        <v>3.5350670896910708E+34</v>
      </c>
      <c r="JGH15" s="357">
        <f t="shared" si="109"/>
        <v>0</v>
      </c>
      <c r="JGI15" s="357">
        <f t="shared" si="109"/>
        <v>3.6057684314848923E+34</v>
      </c>
      <c r="JGJ15" s="357">
        <f t="shared" si="109"/>
        <v>0</v>
      </c>
      <c r="JGK15" s="357">
        <f t="shared" si="109"/>
        <v>3.6778838001145903E+34</v>
      </c>
      <c r="JGL15" s="357">
        <f t="shared" si="109"/>
        <v>0</v>
      </c>
      <c r="JGM15" s="357">
        <f t="shared" si="109"/>
        <v>3.7514414761168819E+34</v>
      </c>
      <c r="JGN15" s="357">
        <f t="shared" si="109"/>
        <v>0</v>
      </c>
      <c r="JGO15" s="357">
        <f t="shared" si="109"/>
        <v>3.8264703056392196E+34</v>
      </c>
      <c r="JGP15" s="357">
        <f t="shared" si="109"/>
        <v>0</v>
      </c>
      <c r="JGQ15" s="357">
        <f t="shared" si="109"/>
        <v>3.9029997117520042E+34</v>
      </c>
      <c r="JGR15" s="357">
        <f t="shared" si="109"/>
        <v>0</v>
      </c>
      <c r="JGS15" s="357">
        <f t="shared" si="109"/>
        <v>3.9810597059870443E+34</v>
      </c>
      <c r="JGT15" s="357">
        <f t="shared" si="109"/>
        <v>0</v>
      </c>
      <c r="JGU15" s="357">
        <f t="shared" si="109"/>
        <v>4.0606809001067851E+34</v>
      </c>
      <c r="JGV15" s="357">
        <f t="shared" si="109"/>
        <v>0</v>
      </c>
      <c r="JGW15" s="357">
        <f t="shared" si="109"/>
        <v>4.1418945181089209E+34</v>
      </c>
      <c r="JGX15" s="357">
        <f t="shared" si="109"/>
        <v>0</v>
      </c>
      <c r="JGY15" s="357">
        <f t="shared" si="109"/>
        <v>4.224732408471099E+34</v>
      </c>
      <c r="JGZ15" s="357">
        <f t="shared" si="109"/>
        <v>0</v>
      </c>
      <c r="JHA15" s="357">
        <f t="shared" si="109"/>
        <v>4.3092270566405212E+34</v>
      </c>
      <c r="JHB15" s="357">
        <f t="shared" si="109"/>
        <v>0</v>
      </c>
      <c r="JHC15" s="357">
        <f t="shared" si="109"/>
        <v>4.3954115977733313E+34</v>
      </c>
      <c r="JHD15" s="357">
        <f t="shared" si="109"/>
        <v>0</v>
      </c>
      <c r="JHE15" s="357">
        <f t="shared" si="109"/>
        <v>4.4833198297287984E+34</v>
      </c>
      <c r="JHF15" s="357">
        <f t="shared" si="109"/>
        <v>0</v>
      </c>
      <c r="JHG15" s="357">
        <f t="shared" si="109"/>
        <v>4.5729862263233742E+34</v>
      </c>
      <c r="JHH15" s="357">
        <f t="shared" si="109"/>
        <v>0</v>
      </c>
      <c r="JHI15" s="357">
        <f t="shared" si="109"/>
        <v>4.6644459508498419E+34</v>
      </c>
      <c r="JHJ15" s="357">
        <f t="shared" si="109"/>
        <v>0</v>
      </c>
      <c r="JHK15" s="357">
        <f t="shared" si="109"/>
        <v>4.7577348698668385E+34</v>
      </c>
      <c r="JHL15" s="357">
        <f t="shared" si="109"/>
        <v>0</v>
      </c>
      <c r="JHM15" s="357">
        <f t="shared" si="109"/>
        <v>4.852889567264175E+34</v>
      </c>
      <c r="JHN15" s="357">
        <f t="shared" si="109"/>
        <v>0</v>
      </c>
      <c r="JHO15" s="357">
        <f t="shared" si="109"/>
        <v>4.9499473586094583E+34</v>
      </c>
      <c r="JHP15" s="357">
        <f t="shared" ref="JHP15:JKA15" si="110">JHN15*1.02</f>
        <v>0</v>
      </c>
      <c r="JHQ15" s="357">
        <f t="shared" si="110"/>
        <v>5.0489463057816473E+34</v>
      </c>
      <c r="JHR15" s="357">
        <f t="shared" si="110"/>
        <v>0</v>
      </c>
      <c r="JHS15" s="357">
        <f t="shared" si="110"/>
        <v>5.1499252318972807E+34</v>
      </c>
      <c r="JHT15" s="357">
        <f t="shared" si="110"/>
        <v>0</v>
      </c>
      <c r="JHU15" s="357">
        <f t="shared" si="110"/>
        <v>5.2529237365352264E+34</v>
      </c>
      <c r="JHV15" s="357">
        <f t="shared" si="110"/>
        <v>0</v>
      </c>
      <c r="JHW15" s="357">
        <f t="shared" si="110"/>
        <v>5.3579822112659306E+34</v>
      </c>
      <c r="JHX15" s="357">
        <f t="shared" si="110"/>
        <v>0</v>
      </c>
      <c r="JHY15" s="357">
        <f t="shared" si="110"/>
        <v>5.4651418554912491E+34</v>
      </c>
      <c r="JHZ15" s="357">
        <f t="shared" si="110"/>
        <v>0</v>
      </c>
      <c r="JIA15" s="357">
        <f t="shared" si="110"/>
        <v>5.5744446926010746E+34</v>
      </c>
      <c r="JIB15" s="357">
        <f t="shared" si="110"/>
        <v>0</v>
      </c>
      <c r="JIC15" s="357">
        <f t="shared" si="110"/>
        <v>5.6859335864530965E+34</v>
      </c>
      <c r="JID15" s="357">
        <f t="shared" si="110"/>
        <v>0</v>
      </c>
      <c r="JIE15" s="357">
        <f t="shared" si="110"/>
        <v>5.7996522581821586E+34</v>
      </c>
      <c r="JIF15" s="357">
        <f t="shared" si="110"/>
        <v>0</v>
      </c>
      <c r="JIG15" s="357">
        <f t="shared" si="110"/>
        <v>5.9156453033458016E+34</v>
      </c>
      <c r="JIH15" s="357">
        <f t="shared" si="110"/>
        <v>0</v>
      </c>
      <c r="JII15" s="357">
        <f t="shared" si="110"/>
        <v>6.0339582094127178E+34</v>
      </c>
      <c r="JIJ15" s="357">
        <f t="shared" si="110"/>
        <v>0</v>
      </c>
      <c r="JIK15" s="357">
        <f t="shared" si="110"/>
        <v>6.154637373600972E+34</v>
      </c>
      <c r="JIL15" s="357">
        <f t="shared" si="110"/>
        <v>0</v>
      </c>
      <c r="JIM15" s="357">
        <f t="shared" si="110"/>
        <v>6.2777301210729913E+34</v>
      </c>
      <c r="JIN15" s="357">
        <f t="shared" si="110"/>
        <v>0</v>
      </c>
      <c r="JIO15" s="357">
        <f t="shared" si="110"/>
        <v>6.4032847234944516E+34</v>
      </c>
      <c r="JIP15" s="357">
        <f t="shared" si="110"/>
        <v>0</v>
      </c>
      <c r="JIQ15" s="357">
        <f t="shared" si="110"/>
        <v>6.5313504179643411E+34</v>
      </c>
      <c r="JIR15" s="357">
        <f t="shared" si="110"/>
        <v>0</v>
      </c>
      <c r="JIS15" s="357">
        <f t="shared" si="110"/>
        <v>6.661977426323628E+34</v>
      </c>
      <c r="JIT15" s="357">
        <f t="shared" si="110"/>
        <v>0</v>
      </c>
      <c r="JIU15" s="357">
        <f t="shared" si="110"/>
        <v>6.7952169748501002E+34</v>
      </c>
      <c r="JIV15" s="357">
        <f t="shared" si="110"/>
        <v>0</v>
      </c>
      <c r="JIW15" s="357">
        <f t="shared" si="110"/>
        <v>6.9311213143471021E+34</v>
      </c>
      <c r="JIX15" s="357">
        <f t="shared" si="110"/>
        <v>0</v>
      </c>
      <c r="JIY15" s="357">
        <f t="shared" si="110"/>
        <v>7.0697437406340439E+34</v>
      </c>
      <c r="JIZ15" s="357">
        <f t="shared" si="110"/>
        <v>0</v>
      </c>
      <c r="JJA15" s="357">
        <f t="shared" si="110"/>
        <v>7.2111386154467252E+34</v>
      </c>
      <c r="JJB15" s="357">
        <f t="shared" si="110"/>
        <v>0</v>
      </c>
      <c r="JJC15" s="357">
        <f t="shared" si="110"/>
        <v>7.3553613877556597E+34</v>
      </c>
      <c r="JJD15" s="357">
        <f t="shared" si="110"/>
        <v>0</v>
      </c>
      <c r="JJE15" s="357">
        <f t="shared" si="110"/>
        <v>7.5024686155107732E+34</v>
      </c>
      <c r="JJF15" s="357">
        <f t="shared" si="110"/>
        <v>0</v>
      </c>
      <c r="JJG15" s="357">
        <f t="shared" si="110"/>
        <v>7.6525179878209888E+34</v>
      </c>
      <c r="JJH15" s="357">
        <f t="shared" si="110"/>
        <v>0</v>
      </c>
      <c r="JJI15" s="357">
        <f t="shared" si="110"/>
        <v>7.8055683475774082E+34</v>
      </c>
      <c r="JJJ15" s="357">
        <f t="shared" si="110"/>
        <v>0</v>
      </c>
      <c r="JJK15" s="357">
        <f t="shared" si="110"/>
        <v>7.9616797145289561E+34</v>
      </c>
      <c r="JJL15" s="357">
        <f t="shared" si="110"/>
        <v>0</v>
      </c>
      <c r="JJM15" s="357">
        <f t="shared" si="110"/>
        <v>8.120913308819535E+34</v>
      </c>
      <c r="JJN15" s="357">
        <f t="shared" si="110"/>
        <v>0</v>
      </c>
      <c r="JJO15" s="357">
        <f t="shared" si="110"/>
        <v>8.2833315749959259E+34</v>
      </c>
      <c r="JJP15" s="357">
        <f t="shared" si="110"/>
        <v>0</v>
      </c>
      <c r="JJQ15" s="357">
        <f t="shared" si="110"/>
        <v>8.4489982064958452E+34</v>
      </c>
      <c r="JJR15" s="357">
        <f t="shared" si="110"/>
        <v>0</v>
      </c>
      <c r="JJS15" s="357">
        <f t="shared" si="110"/>
        <v>8.6179781706257617E+34</v>
      </c>
      <c r="JJT15" s="357">
        <f t="shared" si="110"/>
        <v>0</v>
      </c>
      <c r="JJU15" s="357">
        <f t="shared" si="110"/>
        <v>8.7903377340382768E+34</v>
      </c>
      <c r="JJV15" s="357">
        <f t="shared" si="110"/>
        <v>0</v>
      </c>
      <c r="JJW15" s="357">
        <f t="shared" si="110"/>
        <v>8.9661444887190422E+34</v>
      </c>
      <c r="JJX15" s="357">
        <f t="shared" si="110"/>
        <v>0</v>
      </c>
      <c r="JJY15" s="357">
        <f t="shared" si="110"/>
        <v>9.1454673784934228E+34</v>
      </c>
      <c r="JJZ15" s="357">
        <f t="shared" si="110"/>
        <v>0</v>
      </c>
      <c r="JKA15" s="357">
        <f t="shared" si="110"/>
        <v>9.3283767260632916E+34</v>
      </c>
      <c r="JKB15" s="357">
        <f t="shared" ref="JKB15:JMM15" si="111">JJZ15*1.02</f>
        <v>0</v>
      </c>
      <c r="JKC15" s="357">
        <f t="shared" si="111"/>
        <v>9.5149442605845567E+34</v>
      </c>
      <c r="JKD15" s="357">
        <f t="shared" si="111"/>
        <v>0</v>
      </c>
      <c r="JKE15" s="357">
        <f t="shared" si="111"/>
        <v>9.7052431457962486E+34</v>
      </c>
      <c r="JKF15" s="357">
        <f t="shared" si="111"/>
        <v>0</v>
      </c>
      <c r="JKG15" s="357">
        <f t="shared" si="111"/>
        <v>9.8993480087121746E+34</v>
      </c>
      <c r="JKH15" s="357">
        <f t="shared" si="111"/>
        <v>0</v>
      </c>
      <c r="JKI15" s="357">
        <f t="shared" si="111"/>
        <v>1.0097334968886418E+35</v>
      </c>
      <c r="JKJ15" s="357">
        <f t="shared" si="111"/>
        <v>0</v>
      </c>
      <c r="JKK15" s="357">
        <f t="shared" si="111"/>
        <v>1.0299281668264146E+35</v>
      </c>
      <c r="JKL15" s="357">
        <f t="shared" si="111"/>
        <v>0</v>
      </c>
      <c r="JKM15" s="357">
        <f t="shared" si="111"/>
        <v>1.0505267301629429E+35</v>
      </c>
      <c r="JKN15" s="357">
        <f t="shared" si="111"/>
        <v>0</v>
      </c>
      <c r="JKO15" s="357">
        <f t="shared" si="111"/>
        <v>1.0715372647662018E+35</v>
      </c>
      <c r="JKP15" s="357">
        <f t="shared" si="111"/>
        <v>0</v>
      </c>
      <c r="JKQ15" s="357">
        <f t="shared" si="111"/>
        <v>1.0929680100615259E+35</v>
      </c>
      <c r="JKR15" s="357">
        <f t="shared" si="111"/>
        <v>0</v>
      </c>
      <c r="JKS15" s="357">
        <f t="shared" si="111"/>
        <v>1.1148273702627565E+35</v>
      </c>
      <c r="JKT15" s="357">
        <f t="shared" si="111"/>
        <v>0</v>
      </c>
      <c r="JKU15" s="357">
        <f t="shared" si="111"/>
        <v>1.1371239176680115E+35</v>
      </c>
      <c r="JKV15" s="357">
        <f t="shared" si="111"/>
        <v>0</v>
      </c>
      <c r="JKW15" s="357">
        <f t="shared" si="111"/>
        <v>1.1598663960213719E+35</v>
      </c>
      <c r="JKX15" s="357">
        <f t="shared" si="111"/>
        <v>0</v>
      </c>
      <c r="JKY15" s="357">
        <f t="shared" si="111"/>
        <v>1.1830637239417992E+35</v>
      </c>
      <c r="JKZ15" s="357">
        <f t="shared" si="111"/>
        <v>0</v>
      </c>
      <c r="JLA15" s="357">
        <f t="shared" si="111"/>
        <v>1.2067249984206352E+35</v>
      </c>
      <c r="JLB15" s="357">
        <f t="shared" si="111"/>
        <v>0</v>
      </c>
      <c r="JLC15" s="357">
        <f t="shared" si="111"/>
        <v>1.2308594983890479E+35</v>
      </c>
      <c r="JLD15" s="357">
        <f t="shared" si="111"/>
        <v>0</v>
      </c>
      <c r="JLE15" s="357">
        <f t="shared" si="111"/>
        <v>1.255476688356829E+35</v>
      </c>
      <c r="JLF15" s="357">
        <f t="shared" si="111"/>
        <v>0</v>
      </c>
      <c r="JLG15" s="357">
        <f t="shared" si="111"/>
        <v>1.2805862221239656E+35</v>
      </c>
      <c r="JLH15" s="357">
        <f t="shared" si="111"/>
        <v>0</v>
      </c>
      <c r="JLI15" s="357">
        <f t="shared" si="111"/>
        <v>1.3061979465664449E+35</v>
      </c>
      <c r="JLJ15" s="357">
        <f t="shared" si="111"/>
        <v>0</v>
      </c>
      <c r="JLK15" s="357">
        <f t="shared" si="111"/>
        <v>1.3323219054977739E+35</v>
      </c>
      <c r="JLL15" s="357">
        <f t="shared" si="111"/>
        <v>0</v>
      </c>
      <c r="JLM15" s="357">
        <f t="shared" si="111"/>
        <v>1.3589683436077293E+35</v>
      </c>
      <c r="JLN15" s="357">
        <f t="shared" si="111"/>
        <v>0</v>
      </c>
      <c r="JLO15" s="357">
        <f t="shared" si="111"/>
        <v>1.3861477104798839E+35</v>
      </c>
      <c r="JLP15" s="357">
        <f t="shared" si="111"/>
        <v>0</v>
      </c>
      <c r="JLQ15" s="357">
        <f t="shared" si="111"/>
        <v>1.4138706646894817E+35</v>
      </c>
      <c r="JLR15" s="357">
        <f t="shared" si="111"/>
        <v>0</v>
      </c>
      <c r="JLS15" s="357">
        <f t="shared" si="111"/>
        <v>1.4421480779832713E+35</v>
      </c>
      <c r="JLT15" s="357">
        <f t="shared" si="111"/>
        <v>0</v>
      </c>
      <c r="JLU15" s="357">
        <f t="shared" si="111"/>
        <v>1.4709910395429368E+35</v>
      </c>
      <c r="JLV15" s="357">
        <f t="shared" si="111"/>
        <v>0</v>
      </c>
      <c r="JLW15" s="357">
        <f t="shared" si="111"/>
        <v>1.5004108603337955E+35</v>
      </c>
      <c r="JLX15" s="357">
        <f t="shared" si="111"/>
        <v>0</v>
      </c>
      <c r="JLY15" s="357">
        <f t="shared" si="111"/>
        <v>1.5304190775404714E+35</v>
      </c>
      <c r="JLZ15" s="357">
        <f t="shared" si="111"/>
        <v>0</v>
      </c>
      <c r="JMA15" s="357">
        <f t="shared" si="111"/>
        <v>1.5610274590912809E+35</v>
      </c>
      <c r="JMB15" s="357">
        <f t="shared" si="111"/>
        <v>0</v>
      </c>
      <c r="JMC15" s="357">
        <f t="shared" si="111"/>
        <v>1.5922480082731066E+35</v>
      </c>
      <c r="JMD15" s="357">
        <f t="shared" si="111"/>
        <v>0</v>
      </c>
      <c r="JME15" s="357">
        <f t="shared" si="111"/>
        <v>1.6240929684385687E+35</v>
      </c>
      <c r="JMF15" s="357">
        <f t="shared" si="111"/>
        <v>0</v>
      </c>
      <c r="JMG15" s="357">
        <f t="shared" si="111"/>
        <v>1.6565748278073401E+35</v>
      </c>
      <c r="JMH15" s="357">
        <f t="shared" si="111"/>
        <v>0</v>
      </c>
      <c r="JMI15" s="357">
        <f t="shared" si="111"/>
        <v>1.6897063243634872E+35</v>
      </c>
      <c r="JMJ15" s="357">
        <f t="shared" si="111"/>
        <v>0</v>
      </c>
      <c r="JMK15" s="357">
        <f t="shared" si="111"/>
        <v>1.7235004508507571E+35</v>
      </c>
      <c r="JML15" s="357">
        <f t="shared" si="111"/>
        <v>0</v>
      </c>
      <c r="JMM15" s="357">
        <f t="shared" si="111"/>
        <v>1.7579704598677723E+35</v>
      </c>
      <c r="JMN15" s="357">
        <f t="shared" ref="JMN15:JOY15" si="112">JML15*1.02</f>
        <v>0</v>
      </c>
      <c r="JMO15" s="357">
        <f t="shared" si="112"/>
        <v>1.7931298690651277E+35</v>
      </c>
      <c r="JMP15" s="357">
        <f t="shared" si="112"/>
        <v>0</v>
      </c>
      <c r="JMQ15" s="357">
        <f t="shared" si="112"/>
        <v>1.8289924664464303E+35</v>
      </c>
      <c r="JMR15" s="357">
        <f t="shared" si="112"/>
        <v>0</v>
      </c>
      <c r="JMS15" s="357">
        <f t="shared" si="112"/>
        <v>1.8655723157753589E+35</v>
      </c>
      <c r="JMT15" s="357">
        <f t="shared" si="112"/>
        <v>0</v>
      </c>
      <c r="JMU15" s="357">
        <f t="shared" si="112"/>
        <v>1.9028837620908661E+35</v>
      </c>
      <c r="JMV15" s="357">
        <f t="shared" si="112"/>
        <v>0</v>
      </c>
      <c r="JMW15" s="357">
        <f t="shared" si="112"/>
        <v>1.9409414373326833E+35</v>
      </c>
      <c r="JMX15" s="357">
        <f t="shared" si="112"/>
        <v>0</v>
      </c>
      <c r="JMY15" s="357">
        <f t="shared" si="112"/>
        <v>1.9797602660793371E+35</v>
      </c>
      <c r="JMZ15" s="357">
        <f t="shared" si="112"/>
        <v>0</v>
      </c>
      <c r="JNA15" s="357">
        <f t="shared" si="112"/>
        <v>2.0193554714009239E+35</v>
      </c>
      <c r="JNB15" s="357">
        <f t="shared" si="112"/>
        <v>0</v>
      </c>
      <c r="JNC15" s="357">
        <f t="shared" si="112"/>
        <v>2.0597425808289425E+35</v>
      </c>
      <c r="JND15" s="357">
        <f t="shared" si="112"/>
        <v>0</v>
      </c>
      <c r="JNE15" s="357">
        <f t="shared" si="112"/>
        <v>2.1009374324455214E+35</v>
      </c>
      <c r="JNF15" s="357">
        <f t="shared" si="112"/>
        <v>0</v>
      </c>
      <c r="JNG15" s="357">
        <f t="shared" si="112"/>
        <v>2.142956181094432E+35</v>
      </c>
      <c r="JNH15" s="357">
        <f t="shared" si="112"/>
        <v>0</v>
      </c>
      <c r="JNI15" s="357">
        <f t="shared" si="112"/>
        <v>2.1858153047163205E+35</v>
      </c>
      <c r="JNJ15" s="357">
        <f t="shared" si="112"/>
        <v>0</v>
      </c>
      <c r="JNK15" s="357">
        <f t="shared" si="112"/>
        <v>2.229531610810647E+35</v>
      </c>
      <c r="JNL15" s="357">
        <f t="shared" si="112"/>
        <v>0</v>
      </c>
      <c r="JNM15" s="357">
        <f t="shared" si="112"/>
        <v>2.2741222430268601E+35</v>
      </c>
      <c r="JNN15" s="357">
        <f t="shared" si="112"/>
        <v>0</v>
      </c>
      <c r="JNO15" s="357">
        <f t="shared" si="112"/>
        <v>2.3196046878873975E+35</v>
      </c>
      <c r="JNP15" s="357">
        <f t="shared" si="112"/>
        <v>0</v>
      </c>
      <c r="JNQ15" s="357">
        <f t="shared" si="112"/>
        <v>2.3659967816451455E+35</v>
      </c>
      <c r="JNR15" s="357">
        <f t="shared" si="112"/>
        <v>0</v>
      </c>
      <c r="JNS15" s="357">
        <f t="shared" si="112"/>
        <v>2.4133167172780484E+35</v>
      </c>
      <c r="JNT15" s="357">
        <f t="shared" si="112"/>
        <v>0</v>
      </c>
      <c r="JNU15" s="357">
        <f t="shared" si="112"/>
        <v>2.4615830516236093E+35</v>
      </c>
      <c r="JNV15" s="357">
        <f t="shared" si="112"/>
        <v>0</v>
      </c>
      <c r="JNW15" s="357">
        <f t="shared" si="112"/>
        <v>2.5108147126560816E+35</v>
      </c>
      <c r="JNX15" s="357">
        <f t="shared" si="112"/>
        <v>0</v>
      </c>
      <c r="JNY15" s="357">
        <f t="shared" si="112"/>
        <v>2.5610310069092034E+35</v>
      </c>
      <c r="JNZ15" s="357">
        <f t="shared" si="112"/>
        <v>0</v>
      </c>
      <c r="JOA15" s="357">
        <f t="shared" si="112"/>
        <v>2.6122516270473875E+35</v>
      </c>
      <c r="JOB15" s="357">
        <f t="shared" si="112"/>
        <v>0</v>
      </c>
      <c r="JOC15" s="357">
        <f t="shared" si="112"/>
        <v>2.6644966595883354E+35</v>
      </c>
      <c r="JOD15" s="357">
        <f t="shared" si="112"/>
        <v>0</v>
      </c>
      <c r="JOE15" s="357">
        <f t="shared" si="112"/>
        <v>2.717786592780102E+35</v>
      </c>
      <c r="JOF15" s="357">
        <f t="shared" si="112"/>
        <v>0</v>
      </c>
      <c r="JOG15" s="357">
        <f t="shared" si="112"/>
        <v>2.772142324635704E+35</v>
      </c>
      <c r="JOH15" s="357">
        <f t="shared" si="112"/>
        <v>0</v>
      </c>
      <c r="JOI15" s="357">
        <f t="shared" si="112"/>
        <v>2.827585171128418E+35</v>
      </c>
      <c r="JOJ15" s="357">
        <f t="shared" si="112"/>
        <v>0</v>
      </c>
      <c r="JOK15" s="357">
        <f t="shared" si="112"/>
        <v>2.8841368745509866E+35</v>
      </c>
      <c r="JOL15" s="357">
        <f t="shared" si="112"/>
        <v>0</v>
      </c>
      <c r="JOM15" s="357">
        <f t="shared" si="112"/>
        <v>2.9418196120420064E+35</v>
      </c>
      <c r="JON15" s="357">
        <f t="shared" si="112"/>
        <v>0</v>
      </c>
      <c r="JOO15" s="357">
        <f t="shared" si="112"/>
        <v>3.0006560042828468E+35</v>
      </c>
      <c r="JOP15" s="357">
        <f t="shared" si="112"/>
        <v>0</v>
      </c>
      <c r="JOQ15" s="357">
        <f t="shared" si="112"/>
        <v>3.0606691243685038E+35</v>
      </c>
      <c r="JOR15" s="357">
        <f t="shared" si="112"/>
        <v>0</v>
      </c>
      <c r="JOS15" s="357">
        <f t="shared" si="112"/>
        <v>3.1218825068558739E+35</v>
      </c>
      <c r="JOT15" s="357">
        <f t="shared" si="112"/>
        <v>0</v>
      </c>
      <c r="JOU15" s="357">
        <f t="shared" si="112"/>
        <v>3.1843201569929916E+35</v>
      </c>
      <c r="JOV15" s="357">
        <f t="shared" si="112"/>
        <v>0</v>
      </c>
      <c r="JOW15" s="357">
        <f t="shared" si="112"/>
        <v>3.2480065601328513E+35</v>
      </c>
      <c r="JOX15" s="357">
        <f t="shared" si="112"/>
        <v>0</v>
      </c>
      <c r="JOY15" s="357">
        <f t="shared" si="112"/>
        <v>3.3129666913355086E+35</v>
      </c>
      <c r="JOZ15" s="357">
        <f t="shared" ref="JOZ15:JRK15" si="113">JOX15*1.02</f>
        <v>0</v>
      </c>
      <c r="JPA15" s="357">
        <f t="shared" si="113"/>
        <v>3.3792260251622189E+35</v>
      </c>
      <c r="JPB15" s="357">
        <f t="shared" si="113"/>
        <v>0</v>
      </c>
      <c r="JPC15" s="357">
        <f t="shared" si="113"/>
        <v>3.4468105456654634E+35</v>
      </c>
      <c r="JPD15" s="357">
        <f t="shared" si="113"/>
        <v>0</v>
      </c>
      <c r="JPE15" s="357">
        <f t="shared" si="113"/>
        <v>3.5157467565787726E+35</v>
      </c>
      <c r="JPF15" s="357">
        <f t="shared" si="113"/>
        <v>0</v>
      </c>
      <c r="JPG15" s="357">
        <f t="shared" si="113"/>
        <v>3.5860616917103479E+35</v>
      </c>
      <c r="JPH15" s="357">
        <f t="shared" si="113"/>
        <v>0</v>
      </c>
      <c r="JPI15" s="357">
        <f t="shared" si="113"/>
        <v>3.6577829255445548E+35</v>
      </c>
      <c r="JPJ15" s="357">
        <f t="shared" si="113"/>
        <v>0</v>
      </c>
      <c r="JPK15" s="357">
        <f t="shared" si="113"/>
        <v>3.730938584055446E+35</v>
      </c>
      <c r="JPL15" s="357">
        <f t="shared" si="113"/>
        <v>0</v>
      </c>
      <c r="JPM15" s="357">
        <f t="shared" si="113"/>
        <v>3.8055573557365552E+35</v>
      </c>
      <c r="JPN15" s="357">
        <f t="shared" si="113"/>
        <v>0</v>
      </c>
      <c r="JPO15" s="357">
        <f t="shared" si="113"/>
        <v>3.8816685028512862E+35</v>
      </c>
      <c r="JPP15" s="357">
        <f t="shared" si="113"/>
        <v>0</v>
      </c>
      <c r="JPQ15" s="357">
        <f t="shared" si="113"/>
        <v>3.959301872908312E+35</v>
      </c>
      <c r="JPR15" s="357">
        <f t="shared" si="113"/>
        <v>0</v>
      </c>
      <c r="JPS15" s="357">
        <f t="shared" si="113"/>
        <v>4.0384879103664782E+35</v>
      </c>
      <c r="JPT15" s="357">
        <f t="shared" si="113"/>
        <v>0</v>
      </c>
      <c r="JPU15" s="357">
        <f t="shared" si="113"/>
        <v>4.1192576685738081E+35</v>
      </c>
      <c r="JPV15" s="357">
        <f t="shared" si="113"/>
        <v>0</v>
      </c>
      <c r="JPW15" s="357">
        <f t="shared" si="113"/>
        <v>4.2016428219452847E+35</v>
      </c>
      <c r="JPX15" s="357">
        <f t="shared" si="113"/>
        <v>0</v>
      </c>
      <c r="JPY15" s="357">
        <f t="shared" si="113"/>
        <v>4.2856756783841904E+35</v>
      </c>
      <c r="JPZ15" s="357">
        <f t="shared" si="113"/>
        <v>0</v>
      </c>
      <c r="JQA15" s="357">
        <f t="shared" si="113"/>
        <v>4.3713891919518744E+35</v>
      </c>
      <c r="JQB15" s="357">
        <f t="shared" si="113"/>
        <v>0</v>
      </c>
      <c r="JQC15" s="357">
        <f t="shared" si="113"/>
        <v>4.458816975790912E+35</v>
      </c>
      <c r="JQD15" s="357">
        <f t="shared" si="113"/>
        <v>0</v>
      </c>
      <c r="JQE15" s="357">
        <f t="shared" si="113"/>
        <v>4.5479933153067303E+35</v>
      </c>
      <c r="JQF15" s="357">
        <f t="shared" si="113"/>
        <v>0</v>
      </c>
      <c r="JQG15" s="357">
        <f t="shared" si="113"/>
        <v>4.6389531816128652E+35</v>
      </c>
      <c r="JQH15" s="357">
        <f t="shared" si="113"/>
        <v>0</v>
      </c>
      <c r="JQI15" s="357">
        <f t="shared" si="113"/>
        <v>4.7317322452451222E+35</v>
      </c>
      <c r="JQJ15" s="357">
        <f t="shared" si="113"/>
        <v>0</v>
      </c>
      <c r="JQK15" s="357">
        <f t="shared" si="113"/>
        <v>4.8263668901500248E+35</v>
      </c>
      <c r="JQL15" s="357">
        <f t="shared" si="113"/>
        <v>0</v>
      </c>
      <c r="JQM15" s="357">
        <f t="shared" si="113"/>
        <v>4.9228942279530252E+35</v>
      </c>
      <c r="JQN15" s="357">
        <f t="shared" si="113"/>
        <v>0</v>
      </c>
      <c r="JQO15" s="357">
        <f t="shared" si="113"/>
        <v>5.0213521125120861E+35</v>
      </c>
      <c r="JQP15" s="357">
        <f t="shared" si="113"/>
        <v>0</v>
      </c>
      <c r="JQQ15" s="357">
        <f t="shared" si="113"/>
        <v>5.1217791547623278E+35</v>
      </c>
      <c r="JQR15" s="357">
        <f t="shared" si="113"/>
        <v>0</v>
      </c>
      <c r="JQS15" s="357">
        <f t="shared" si="113"/>
        <v>5.2242147378575742E+35</v>
      </c>
      <c r="JQT15" s="357">
        <f t="shared" si="113"/>
        <v>0</v>
      </c>
      <c r="JQU15" s="357">
        <f t="shared" si="113"/>
        <v>5.3286990326147255E+35</v>
      </c>
      <c r="JQV15" s="357">
        <f t="shared" si="113"/>
        <v>0</v>
      </c>
      <c r="JQW15" s="357">
        <f t="shared" si="113"/>
        <v>5.4352730132670198E+35</v>
      </c>
      <c r="JQX15" s="357">
        <f t="shared" si="113"/>
        <v>0</v>
      </c>
      <c r="JQY15" s="357">
        <f t="shared" si="113"/>
        <v>5.5439784735323606E+35</v>
      </c>
      <c r="JQZ15" s="357">
        <f t="shared" si="113"/>
        <v>0</v>
      </c>
      <c r="JRA15" s="357">
        <f t="shared" si="113"/>
        <v>5.6548580430030082E+35</v>
      </c>
      <c r="JRB15" s="357">
        <f t="shared" si="113"/>
        <v>0</v>
      </c>
      <c r="JRC15" s="357">
        <f t="shared" si="113"/>
        <v>5.7679552038630686E+35</v>
      </c>
      <c r="JRD15" s="357">
        <f t="shared" si="113"/>
        <v>0</v>
      </c>
      <c r="JRE15" s="357">
        <f t="shared" si="113"/>
        <v>5.8833143079403298E+35</v>
      </c>
      <c r="JRF15" s="357">
        <f t="shared" si="113"/>
        <v>0</v>
      </c>
      <c r="JRG15" s="357">
        <f t="shared" si="113"/>
        <v>6.0009805940991364E+35</v>
      </c>
      <c r="JRH15" s="357">
        <f t="shared" si="113"/>
        <v>0</v>
      </c>
      <c r="JRI15" s="357">
        <f t="shared" si="113"/>
        <v>6.1210002059811192E+35</v>
      </c>
      <c r="JRJ15" s="357">
        <f t="shared" si="113"/>
        <v>0</v>
      </c>
      <c r="JRK15" s="357">
        <f t="shared" si="113"/>
        <v>6.2434202101007418E+35</v>
      </c>
      <c r="JRL15" s="357">
        <f t="shared" ref="JRL15:JTW15" si="114">JRJ15*1.02</f>
        <v>0</v>
      </c>
      <c r="JRM15" s="357">
        <f t="shared" si="114"/>
        <v>6.3682886143027565E+35</v>
      </c>
      <c r="JRN15" s="357">
        <f t="shared" si="114"/>
        <v>0</v>
      </c>
      <c r="JRO15" s="357">
        <f t="shared" si="114"/>
        <v>6.4956543865888118E+35</v>
      </c>
      <c r="JRP15" s="357">
        <f t="shared" si="114"/>
        <v>0</v>
      </c>
      <c r="JRQ15" s="357">
        <f t="shared" si="114"/>
        <v>6.6255674743205883E+35</v>
      </c>
      <c r="JRR15" s="357">
        <f t="shared" si="114"/>
        <v>0</v>
      </c>
      <c r="JRS15" s="357">
        <f t="shared" si="114"/>
        <v>6.7580788238070001E+35</v>
      </c>
      <c r="JRT15" s="357">
        <f t="shared" si="114"/>
        <v>0</v>
      </c>
      <c r="JRU15" s="357">
        <f t="shared" si="114"/>
        <v>6.8932404002831402E+35</v>
      </c>
      <c r="JRV15" s="357">
        <f t="shared" si="114"/>
        <v>0</v>
      </c>
      <c r="JRW15" s="357">
        <f t="shared" si="114"/>
        <v>7.0311052082888032E+35</v>
      </c>
      <c r="JRX15" s="357">
        <f t="shared" si="114"/>
        <v>0</v>
      </c>
      <c r="JRY15" s="357">
        <f t="shared" si="114"/>
        <v>7.1717273124545795E+35</v>
      </c>
      <c r="JRZ15" s="357">
        <f t="shared" si="114"/>
        <v>0</v>
      </c>
      <c r="JSA15" s="357">
        <f t="shared" si="114"/>
        <v>7.3151618587036711E+35</v>
      </c>
      <c r="JSB15" s="357">
        <f t="shared" si="114"/>
        <v>0</v>
      </c>
      <c r="JSC15" s="357">
        <f t="shared" si="114"/>
        <v>7.4614650958777441E+35</v>
      </c>
      <c r="JSD15" s="357">
        <f t="shared" si="114"/>
        <v>0</v>
      </c>
      <c r="JSE15" s="357">
        <f t="shared" si="114"/>
        <v>7.6106943977952995E+35</v>
      </c>
      <c r="JSF15" s="357">
        <f t="shared" si="114"/>
        <v>0</v>
      </c>
      <c r="JSG15" s="357">
        <f t="shared" si="114"/>
        <v>7.7629082857512062E+35</v>
      </c>
      <c r="JSH15" s="357">
        <f t="shared" si="114"/>
        <v>0</v>
      </c>
      <c r="JSI15" s="357">
        <f t="shared" si="114"/>
        <v>7.9181664514662307E+35</v>
      </c>
      <c r="JSJ15" s="357">
        <f t="shared" si="114"/>
        <v>0</v>
      </c>
      <c r="JSK15" s="357">
        <f t="shared" si="114"/>
        <v>8.0765297804955552E+35</v>
      </c>
      <c r="JSL15" s="357">
        <f t="shared" si="114"/>
        <v>0</v>
      </c>
      <c r="JSM15" s="357">
        <f t="shared" si="114"/>
        <v>8.2380603761054671E+35</v>
      </c>
      <c r="JSN15" s="357">
        <f t="shared" si="114"/>
        <v>0</v>
      </c>
      <c r="JSO15" s="357">
        <f t="shared" si="114"/>
        <v>8.4028215836275769E+35</v>
      </c>
      <c r="JSP15" s="357">
        <f t="shared" si="114"/>
        <v>0</v>
      </c>
      <c r="JSQ15" s="357">
        <f t="shared" si="114"/>
        <v>8.5708780153001287E+35</v>
      </c>
      <c r="JSR15" s="357">
        <f t="shared" si="114"/>
        <v>0</v>
      </c>
      <c r="JSS15" s="357">
        <f t="shared" si="114"/>
        <v>8.7422955756061311E+35</v>
      </c>
      <c r="JST15" s="357">
        <f t="shared" si="114"/>
        <v>0</v>
      </c>
      <c r="JSU15" s="357">
        <f t="shared" si="114"/>
        <v>8.9171414871182533E+35</v>
      </c>
      <c r="JSV15" s="357">
        <f t="shared" si="114"/>
        <v>0</v>
      </c>
      <c r="JSW15" s="357">
        <f t="shared" si="114"/>
        <v>9.0954843168606185E+35</v>
      </c>
      <c r="JSX15" s="357">
        <f t="shared" si="114"/>
        <v>0</v>
      </c>
      <c r="JSY15" s="357">
        <f t="shared" si="114"/>
        <v>9.2773940031978317E+35</v>
      </c>
      <c r="JSZ15" s="357">
        <f t="shared" si="114"/>
        <v>0</v>
      </c>
      <c r="JTA15" s="357">
        <f t="shared" si="114"/>
        <v>9.4629418832617891E+35</v>
      </c>
      <c r="JTB15" s="357">
        <f t="shared" si="114"/>
        <v>0</v>
      </c>
      <c r="JTC15" s="357">
        <f t="shared" si="114"/>
        <v>9.6522007209270244E+35</v>
      </c>
      <c r="JTD15" s="357">
        <f t="shared" si="114"/>
        <v>0</v>
      </c>
      <c r="JTE15" s="357">
        <f t="shared" si="114"/>
        <v>9.8452447353455658E+35</v>
      </c>
      <c r="JTF15" s="357">
        <f t="shared" si="114"/>
        <v>0</v>
      </c>
      <c r="JTG15" s="357">
        <f t="shared" si="114"/>
        <v>1.0042149630052477E+36</v>
      </c>
      <c r="JTH15" s="357">
        <f t="shared" si="114"/>
        <v>0</v>
      </c>
      <c r="JTI15" s="357">
        <f t="shared" si="114"/>
        <v>1.0242992622653527E+36</v>
      </c>
      <c r="JTJ15" s="357">
        <f t="shared" si="114"/>
        <v>0</v>
      </c>
      <c r="JTK15" s="357">
        <f t="shared" si="114"/>
        <v>1.0447852475106597E+36</v>
      </c>
      <c r="JTL15" s="357">
        <f t="shared" si="114"/>
        <v>0</v>
      </c>
      <c r="JTM15" s="357">
        <f t="shared" si="114"/>
        <v>1.0656809524608729E+36</v>
      </c>
      <c r="JTN15" s="357">
        <f t="shared" si="114"/>
        <v>0</v>
      </c>
      <c r="JTO15" s="357">
        <f t="shared" si="114"/>
        <v>1.0869945715100905E+36</v>
      </c>
      <c r="JTP15" s="357">
        <f t="shared" si="114"/>
        <v>0</v>
      </c>
      <c r="JTQ15" s="357">
        <f t="shared" si="114"/>
        <v>1.1087344629402923E+36</v>
      </c>
      <c r="JTR15" s="357">
        <f t="shared" si="114"/>
        <v>0</v>
      </c>
      <c r="JTS15" s="357">
        <f t="shared" si="114"/>
        <v>1.1309091521990982E+36</v>
      </c>
      <c r="JTT15" s="357">
        <f t="shared" si="114"/>
        <v>0</v>
      </c>
      <c r="JTU15" s="357">
        <f t="shared" si="114"/>
        <v>1.1535273352430801E+36</v>
      </c>
      <c r="JTV15" s="357">
        <f t="shared" si="114"/>
        <v>0</v>
      </c>
      <c r="JTW15" s="357">
        <f t="shared" si="114"/>
        <v>1.1765978819479417E+36</v>
      </c>
      <c r="JTX15" s="357">
        <f t="shared" ref="JTX15:JWI15" si="115">JTV15*1.02</f>
        <v>0</v>
      </c>
      <c r="JTY15" s="357">
        <f t="shared" si="115"/>
        <v>1.2001298395869005E+36</v>
      </c>
      <c r="JTZ15" s="357">
        <f t="shared" si="115"/>
        <v>0</v>
      </c>
      <c r="JUA15" s="357">
        <f t="shared" si="115"/>
        <v>1.2241324363786385E+36</v>
      </c>
      <c r="JUB15" s="357">
        <f t="shared" si="115"/>
        <v>0</v>
      </c>
      <c r="JUC15" s="357">
        <f t="shared" si="115"/>
        <v>1.2486150851062114E+36</v>
      </c>
      <c r="JUD15" s="357">
        <f t="shared" si="115"/>
        <v>0</v>
      </c>
      <c r="JUE15" s="357">
        <f t="shared" si="115"/>
        <v>1.2735873868083356E+36</v>
      </c>
      <c r="JUF15" s="357">
        <f t="shared" si="115"/>
        <v>0</v>
      </c>
      <c r="JUG15" s="357">
        <f t="shared" si="115"/>
        <v>1.2990591345445023E+36</v>
      </c>
      <c r="JUH15" s="357">
        <f t="shared" si="115"/>
        <v>0</v>
      </c>
      <c r="JUI15" s="357">
        <f t="shared" si="115"/>
        <v>1.3250403172353924E+36</v>
      </c>
      <c r="JUJ15" s="357">
        <f t="shared" si="115"/>
        <v>0</v>
      </c>
      <c r="JUK15" s="357">
        <f t="shared" si="115"/>
        <v>1.3515411235801001E+36</v>
      </c>
      <c r="JUL15" s="357">
        <f t="shared" si="115"/>
        <v>0</v>
      </c>
      <c r="JUM15" s="357">
        <f t="shared" si="115"/>
        <v>1.378571946051702E+36</v>
      </c>
      <c r="JUN15" s="357">
        <f t="shared" si="115"/>
        <v>0</v>
      </c>
      <c r="JUO15" s="357">
        <f t="shared" si="115"/>
        <v>1.4061433849727362E+36</v>
      </c>
      <c r="JUP15" s="357">
        <f t="shared" si="115"/>
        <v>0</v>
      </c>
      <c r="JUQ15" s="357">
        <f t="shared" si="115"/>
        <v>1.434266252672191E+36</v>
      </c>
      <c r="JUR15" s="357">
        <f t="shared" si="115"/>
        <v>0</v>
      </c>
      <c r="JUS15" s="357">
        <f t="shared" si="115"/>
        <v>1.462951577725635E+36</v>
      </c>
      <c r="JUT15" s="357">
        <f t="shared" si="115"/>
        <v>0</v>
      </c>
      <c r="JUU15" s="357">
        <f t="shared" si="115"/>
        <v>1.4922106092801477E+36</v>
      </c>
      <c r="JUV15" s="357">
        <f t="shared" si="115"/>
        <v>0</v>
      </c>
      <c r="JUW15" s="357">
        <f t="shared" si="115"/>
        <v>1.5220548214657507E+36</v>
      </c>
      <c r="JUX15" s="357">
        <f t="shared" si="115"/>
        <v>0</v>
      </c>
      <c r="JUY15" s="357">
        <f t="shared" si="115"/>
        <v>1.5524959178950657E+36</v>
      </c>
      <c r="JUZ15" s="357">
        <f t="shared" si="115"/>
        <v>0</v>
      </c>
      <c r="JVA15" s="357">
        <f t="shared" si="115"/>
        <v>1.5835458362529669E+36</v>
      </c>
      <c r="JVB15" s="357">
        <f t="shared" si="115"/>
        <v>0</v>
      </c>
      <c r="JVC15" s="357">
        <f t="shared" si="115"/>
        <v>1.6152167529780262E+36</v>
      </c>
      <c r="JVD15" s="357">
        <f t="shared" si="115"/>
        <v>0</v>
      </c>
      <c r="JVE15" s="357">
        <f t="shared" si="115"/>
        <v>1.6475210880375868E+36</v>
      </c>
      <c r="JVF15" s="357">
        <f t="shared" si="115"/>
        <v>0</v>
      </c>
      <c r="JVG15" s="357">
        <f t="shared" si="115"/>
        <v>1.6804715097983385E+36</v>
      </c>
      <c r="JVH15" s="357">
        <f t="shared" si="115"/>
        <v>0</v>
      </c>
      <c r="JVI15" s="357">
        <f t="shared" si="115"/>
        <v>1.7140809399943054E+36</v>
      </c>
      <c r="JVJ15" s="357">
        <f t="shared" si="115"/>
        <v>0</v>
      </c>
      <c r="JVK15" s="357">
        <f t="shared" si="115"/>
        <v>1.7483625587941915E+36</v>
      </c>
      <c r="JVL15" s="357">
        <f t="shared" si="115"/>
        <v>0</v>
      </c>
      <c r="JVM15" s="357">
        <f t="shared" si="115"/>
        <v>1.7833298099700753E+36</v>
      </c>
      <c r="JVN15" s="357">
        <f t="shared" si="115"/>
        <v>0</v>
      </c>
      <c r="JVO15" s="357">
        <f t="shared" si="115"/>
        <v>1.8189964061694767E+36</v>
      </c>
      <c r="JVP15" s="357">
        <f t="shared" si="115"/>
        <v>0</v>
      </c>
      <c r="JVQ15" s="357">
        <f t="shared" si="115"/>
        <v>1.8553763342928663E+36</v>
      </c>
      <c r="JVR15" s="357">
        <f t="shared" si="115"/>
        <v>0</v>
      </c>
      <c r="JVS15" s="357">
        <f t="shared" si="115"/>
        <v>1.8924838609787235E+36</v>
      </c>
      <c r="JVT15" s="357">
        <f t="shared" si="115"/>
        <v>0</v>
      </c>
      <c r="JVU15" s="357">
        <f t="shared" si="115"/>
        <v>1.9303335381982981E+36</v>
      </c>
      <c r="JVV15" s="357">
        <f t="shared" si="115"/>
        <v>0</v>
      </c>
      <c r="JVW15" s="357">
        <f t="shared" si="115"/>
        <v>1.9689402089622641E+36</v>
      </c>
      <c r="JVX15" s="357">
        <f t="shared" si="115"/>
        <v>0</v>
      </c>
      <c r="JVY15" s="357">
        <f t="shared" si="115"/>
        <v>2.0083190131415092E+36</v>
      </c>
      <c r="JVZ15" s="357">
        <f t="shared" si="115"/>
        <v>0</v>
      </c>
      <c r="JWA15" s="357">
        <f t="shared" si="115"/>
        <v>2.0484853934043394E+36</v>
      </c>
      <c r="JWB15" s="357">
        <f t="shared" si="115"/>
        <v>0</v>
      </c>
      <c r="JWC15" s="357">
        <f t="shared" si="115"/>
        <v>2.0894551012724262E+36</v>
      </c>
      <c r="JWD15" s="357">
        <f t="shared" si="115"/>
        <v>0</v>
      </c>
      <c r="JWE15" s="357">
        <f t="shared" si="115"/>
        <v>2.1312442032978746E+36</v>
      </c>
      <c r="JWF15" s="357">
        <f t="shared" si="115"/>
        <v>0</v>
      </c>
      <c r="JWG15" s="357">
        <f t="shared" si="115"/>
        <v>2.173869087363832E+36</v>
      </c>
      <c r="JWH15" s="357">
        <f t="shared" si="115"/>
        <v>0</v>
      </c>
      <c r="JWI15" s="357">
        <f t="shared" si="115"/>
        <v>2.2173464691111086E+36</v>
      </c>
      <c r="JWJ15" s="357">
        <f t="shared" ref="JWJ15:JYU15" si="116">JWH15*1.02</f>
        <v>0</v>
      </c>
      <c r="JWK15" s="357">
        <f t="shared" si="116"/>
        <v>2.2616933984933308E+36</v>
      </c>
      <c r="JWL15" s="357">
        <f t="shared" si="116"/>
        <v>0</v>
      </c>
      <c r="JWM15" s="357">
        <f t="shared" si="116"/>
        <v>2.3069272664631974E+36</v>
      </c>
      <c r="JWN15" s="357">
        <f t="shared" si="116"/>
        <v>0</v>
      </c>
      <c r="JWO15" s="357">
        <f t="shared" si="116"/>
        <v>2.3530658117924613E+36</v>
      </c>
      <c r="JWP15" s="357">
        <f t="shared" si="116"/>
        <v>0</v>
      </c>
      <c r="JWQ15" s="357">
        <f t="shared" si="116"/>
        <v>2.4001271280283105E+36</v>
      </c>
      <c r="JWR15" s="357">
        <f t="shared" si="116"/>
        <v>0</v>
      </c>
      <c r="JWS15" s="357">
        <f t="shared" si="116"/>
        <v>2.4481296705888768E+36</v>
      </c>
      <c r="JWT15" s="357">
        <f t="shared" si="116"/>
        <v>0</v>
      </c>
      <c r="JWU15" s="357">
        <f t="shared" si="116"/>
        <v>2.4970922640006544E+36</v>
      </c>
      <c r="JWV15" s="357">
        <f t="shared" si="116"/>
        <v>0</v>
      </c>
      <c r="JWW15" s="357">
        <f t="shared" si="116"/>
        <v>2.5470341092806675E+36</v>
      </c>
      <c r="JWX15" s="357">
        <f t="shared" si="116"/>
        <v>0</v>
      </c>
      <c r="JWY15" s="357">
        <f t="shared" si="116"/>
        <v>2.5979747914662809E+36</v>
      </c>
      <c r="JWZ15" s="357">
        <f t="shared" si="116"/>
        <v>0</v>
      </c>
      <c r="JXA15" s="357">
        <f t="shared" si="116"/>
        <v>2.6499342872956066E+36</v>
      </c>
      <c r="JXB15" s="357">
        <f t="shared" si="116"/>
        <v>0</v>
      </c>
      <c r="JXC15" s="357">
        <f t="shared" si="116"/>
        <v>2.7029329730415188E+36</v>
      </c>
      <c r="JXD15" s="357">
        <f t="shared" si="116"/>
        <v>0</v>
      </c>
      <c r="JXE15" s="357">
        <f t="shared" si="116"/>
        <v>2.7569916325023495E+36</v>
      </c>
      <c r="JXF15" s="357">
        <f t="shared" si="116"/>
        <v>0</v>
      </c>
      <c r="JXG15" s="357">
        <f t="shared" si="116"/>
        <v>2.8121314651523963E+36</v>
      </c>
      <c r="JXH15" s="357">
        <f t="shared" si="116"/>
        <v>0</v>
      </c>
      <c r="JXI15" s="357">
        <f t="shared" si="116"/>
        <v>2.8683740944554445E+36</v>
      </c>
      <c r="JXJ15" s="357">
        <f t="shared" si="116"/>
        <v>0</v>
      </c>
      <c r="JXK15" s="357">
        <f t="shared" si="116"/>
        <v>2.9257415763445532E+36</v>
      </c>
      <c r="JXL15" s="357">
        <f t="shared" si="116"/>
        <v>0</v>
      </c>
      <c r="JXM15" s="357">
        <f t="shared" si="116"/>
        <v>2.9842564078714444E+36</v>
      </c>
      <c r="JXN15" s="357">
        <f t="shared" si="116"/>
        <v>0</v>
      </c>
      <c r="JXO15" s="357">
        <f t="shared" si="116"/>
        <v>3.0439415360288732E+36</v>
      </c>
      <c r="JXP15" s="357">
        <f t="shared" si="116"/>
        <v>0</v>
      </c>
      <c r="JXQ15" s="357">
        <f t="shared" si="116"/>
        <v>3.1048203667494508E+36</v>
      </c>
      <c r="JXR15" s="357">
        <f t="shared" si="116"/>
        <v>0</v>
      </c>
      <c r="JXS15" s="357">
        <f t="shared" si="116"/>
        <v>3.1669167740844401E+36</v>
      </c>
      <c r="JXT15" s="357">
        <f t="shared" si="116"/>
        <v>0</v>
      </c>
      <c r="JXU15" s="357">
        <f t="shared" si="116"/>
        <v>3.2302551095661289E+36</v>
      </c>
      <c r="JXV15" s="357">
        <f t="shared" si="116"/>
        <v>0</v>
      </c>
      <c r="JXW15" s="357">
        <f t="shared" si="116"/>
        <v>3.2948602117574518E+36</v>
      </c>
      <c r="JXX15" s="357">
        <f t="shared" si="116"/>
        <v>0</v>
      </c>
      <c r="JXY15" s="357">
        <f t="shared" si="116"/>
        <v>3.360757415992601E+36</v>
      </c>
      <c r="JXZ15" s="357">
        <f t="shared" si="116"/>
        <v>0</v>
      </c>
      <c r="JYA15" s="357">
        <f t="shared" si="116"/>
        <v>3.4279725643124528E+36</v>
      </c>
      <c r="JYB15" s="357">
        <f t="shared" si="116"/>
        <v>0</v>
      </c>
      <c r="JYC15" s="357">
        <f t="shared" si="116"/>
        <v>3.4965320155987016E+36</v>
      </c>
      <c r="JYD15" s="357">
        <f t="shared" si="116"/>
        <v>0</v>
      </c>
      <c r="JYE15" s="357">
        <f t="shared" si="116"/>
        <v>3.566462655910676E+36</v>
      </c>
      <c r="JYF15" s="357">
        <f t="shared" si="116"/>
        <v>0</v>
      </c>
      <c r="JYG15" s="357">
        <f t="shared" si="116"/>
        <v>3.6377919090288896E+36</v>
      </c>
      <c r="JYH15" s="357">
        <f t="shared" si="116"/>
        <v>0</v>
      </c>
      <c r="JYI15" s="357">
        <f t="shared" si="116"/>
        <v>3.7105477472094677E+36</v>
      </c>
      <c r="JYJ15" s="357">
        <f t="shared" si="116"/>
        <v>0</v>
      </c>
      <c r="JYK15" s="357">
        <f t="shared" si="116"/>
        <v>3.7847587021536573E+36</v>
      </c>
      <c r="JYL15" s="357">
        <f t="shared" si="116"/>
        <v>0</v>
      </c>
      <c r="JYM15" s="357">
        <f t="shared" si="116"/>
        <v>3.8604538761967305E+36</v>
      </c>
      <c r="JYN15" s="357">
        <f t="shared" si="116"/>
        <v>0</v>
      </c>
      <c r="JYO15" s="357">
        <f t="shared" si="116"/>
        <v>3.937662953720665E+36</v>
      </c>
      <c r="JYP15" s="357">
        <f t="shared" si="116"/>
        <v>0</v>
      </c>
      <c r="JYQ15" s="357">
        <f t="shared" si="116"/>
        <v>4.0164162127950786E+36</v>
      </c>
      <c r="JYR15" s="357">
        <f t="shared" si="116"/>
        <v>0</v>
      </c>
      <c r="JYS15" s="357">
        <f t="shared" si="116"/>
        <v>4.0967445370509802E+36</v>
      </c>
      <c r="JYT15" s="357">
        <f t="shared" si="116"/>
        <v>0</v>
      </c>
      <c r="JYU15" s="357">
        <f t="shared" si="116"/>
        <v>4.1786794277919999E+36</v>
      </c>
      <c r="JYV15" s="357">
        <f t="shared" ref="JYV15:KBG15" si="117">JYT15*1.02</f>
        <v>0</v>
      </c>
      <c r="JYW15" s="357">
        <f t="shared" si="117"/>
        <v>4.26225301634784E+36</v>
      </c>
      <c r="JYX15" s="357">
        <f t="shared" si="117"/>
        <v>0</v>
      </c>
      <c r="JYY15" s="357">
        <f t="shared" si="117"/>
        <v>4.347498076674797E+36</v>
      </c>
      <c r="JYZ15" s="357">
        <f t="shared" si="117"/>
        <v>0</v>
      </c>
      <c r="JZA15" s="357">
        <f t="shared" si="117"/>
        <v>4.4344480382082928E+36</v>
      </c>
      <c r="JZB15" s="357">
        <f t="shared" si="117"/>
        <v>0</v>
      </c>
      <c r="JZC15" s="357">
        <f t="shared" si="117"/>
        <v>4.5231369989724588E+36</v>
      </c>
      <c r="JZD15" s="357">
        <f t="shared" si="117"/>
        <v>0</v>
      </c>
      <c r="JZE15" s="357">
        <f t="shared" si="117"/>
        <v>4.6135997389519082E+36</v>
      </c>
      <c r="JZF15" s="357">
        <f t="shared" si="117"/>
        <v>0</v>
      </c>
      <c r="JZG15" s="357">
        <f t="shared" si="117"/>
        <v>4.7058717337309463E+36</v>
      </c>
      <c r="JZH15" s="357">
        <f t="shared" si="117"/>
        <v>0</v>
      </c>
      <c r="JZI15" s="357">
        <f t="shared" si="117"/>
        <v>4.7999891684055651E+36</v>
      </c>
      <c r="JZJ15" s="357">
        <f t="shared" si="117"/>
        <v>0</v>
      </c>
      <c r="JZK15" s="357">
        <f t="shared" si="117"/>
        <v>4.8959889517736768E+36</v>
      </c>
      <c r="JZL15" s="357">
        <f t="shared" si="117"/>
        <v>0</v>
      </c>
      <c r="JZM15" s="357">
        <f t="shared" si="117"/>
        <v>4.9939087308091504E+36</v>
      </c>
      <c r="JZN15" s="357">
        <f t="shared" si="117"/>
        <v>0</v>
      </c>
      <c r="JZO15" s="357">
        <f t="shared" si="117"/>
        <v>5.0937869054253332E+36</v>
      </c>
      <c r="JZP15" s="357">
        <f t="shared" si="117"/>
        <v>0</v>
      </c>
      <c r="JZQ15" s="357">
        <f t="shared" si="117"/>
        <v>5.1956626435338397E+36</v>
      </c>
      <c r="JZR15" s="357">
        <f t="shared" si="117"/>
        <v>0</v>
      </c>
      <c r="JZS15" s="357">
        <f t="shared" si="117"/>
        <v>5.2995758964045168E+36</v>
      </c>
      <c r="JZT15" s="357">
        <f t="shared" si="117"/>
        <v>0</v>
      </c>
      <c r="JZU15" s="357">
        <f t="shared" si="117"/>
        <v>5.4055674143326073E+36</v>
      </c>
      <c r="JZV15" s="357">
        <f t="shared" si="117"/>
        <v>0</v>
      </c>
      <c r="JZW15" s="357">
        <f t="shared" si="117"/>
        <v>5.5136787626192593E+36</v>
      </c>
      <c r="JZX15" s="357">
        <f t="shared" si="117"/>
        <v>0</v>
      </c>
      <c r="JZY15" s="357">
        <f t="shared" si="117"/>
        <v>5.6239523378716448E+36</v>
      </c>
      <c r="JZZ15" s="357">
        <f t="shared" si="117"/>
        <v>0</v>
      </c>
      <c r="KAA15" s="357">
        <f t="shared" si="117"/>
        <v>5.7364313846290781E+36</v>
      </c>
      <c r="KAB15" s="357">
        <f t="shared" si="117"/>
        <v>0</v>
      </c>
      <c r="KAC15" s="357">
        <f t="shared" si="117"/>
        <v>5.8511600123216601E+36</v>
      </c>
      <c r="KAD15" s="357">
        <f t="shared" si="117"/>
        <v>0</v>
      </c>
      <c r="KAE15" s="357">
        <f t="shared" si="117"/>
        <v>5.9681832125680939E+36</v>
      </c>
      <c r="KAF15" s="357">
        <f t="shared" si="117"/>
        <v>0</v>
      </c>
      <c r="KAG15" s="357">
        <f t="shared" si="117"/>
        <v>6.087546876819456E+36</v>
      </c>
      <c r="KAH15" s="357">
        <f t="shared" si="117"/>
        <v>0</v>
      </c>
      <c r="KAI15" s="357">
        <f t="shared" si="117"/>
        <v>6.2092978143558452E+36</v>
      </c>
      <c r="KAJ15" s="357">
        <f t="shared" si="117"/>
        <v>0</v>
      </c>
      <c r="KAK15" s="357">
        <f t="shared" si="117"/>
        <v>6.3334837706429617E+36</v>
      </c>
      <c r="KAL15" s="357">
        <f t="shared" si="117"/>
        <v>0</v>
      </c>
      <c r="KAM15" s="357">
        <f t="shared" si="117"/>
        <v>6.4601534460558212E+36</v>
      </c>
      <c r="KAN15" s="357">
        <f t="shared" si="117"/>
        <v>0</v>
      </c>
      <c r="KAO15" s="357">
        <f t="shared" si="117"/>
        <v>6.589356514976938E+36</v>
      </c>
      <c r="KAP15" s="357">
        <f t="shared" si="117"/>
        <v>0</v>
      </c>
      <c r="KAQ15" s="357">
        <f t="shared" si="117"/>
        <v>6.7211436452764769E+36</v>
      </c>
      <c r="KAR15" s="357">
        <f t="shared" si="117"/>
        <v>0</v>
      </c>
      <c r="KAS15" s="357">
        <f t="shared" si="117"/>
        <v>6.8555665181820066E+36</v>
      </c>
      <c r="KAT15" s="357">
        <f t="shared" si="117"/>
        <v>0</v>
      </c>
      <c r="KAU15" s="357">
        <f t="shared" si="117"/>
        <v>6.9926778485456465E+36</v>
      </c>
      <c r="KAV15" s="357">
        <f t="shared" si="117"/>
        <v>0</v>
      </c>
      <c r="KAW15" s="357">
        <f t="shared" si="117"/>
        <v>7.13253140551656E+36</v>
      </c>
      <c r="KAX15" s="357">
        <f t="shared" si="117"/>
        <v>0</v>
      </c>
      <c r="KAY15" s="357">
        <f t="shared" si="117"/>
        <v>7.2751820336268912E+36</v>
      </c>
      <c r="KAZ15" s="357">
        <f t="shared" si="117"/>
        <v>0</v>
      </c>
      <c r="KBA15" s="357">
        <f t="shared" si="117"/>
        <v>7.4206856742994297E+36</v>
      </c>
      <c r="KBB15" s="357">
        <f t="shared" si="117"/>
        <v>0</v>
      </c>
      <c r="KBC15" s="357">
        <f t="shared" si="117"/>
        <v>7.5690993877854181E+36</v>
      </c>
      <c r="KBD15" s="357">
        <f t="shared" si="117"/>
        <v>0</v>
      </c>
      <c r="KBE15" s="357">
        <f t="shared" si="117"/>
        <v>7.7204813755411263E+36</v>
      </c>
      <c r="KBF15" s="357">
        <f t="shared" si="117"/>
        <v>0</v>
      </c>
      <c r="KBG15" s="357">
        <f t="shared" si="117"/>
        <v>7.8748910030519492E+36</v>
      </c>
      <c r="KBH15" s="357">
        <f t="shared" ref="KBH15:KDS15" si="118">KBF15*1.02</f>
        <v>0</v>
      </c>
      <c r="KBI15" s="357">
        <f t="shared" si="118"/>
        <v>8.0323888231129878E+36</v>
      </c>
      <c r="KBJ15" s="357">
        <f t="shared" si="118"/>
        <v>0</v>
      </c>
      <c r="KBK15" s="357">
        <f t="shared" si="118"/>
        <v>8.1930365995752477E+36</v>
      </c>
      <c r="KBL15" s="357">
        <f t="shared" si="118"/>
        <v>0</v>
      </c>
      <c r="KBM15" s="357">
        <f t="shared" si="118"/>
        <v>8.3568973315667533E+36</v>
      </c>
      <c r="KBN15" s="357">
        <f t="shared" si="118"/>
        <v>0</v>
      </c>
      <c r="KBO15" s="357">
        <f t="shared" si="118"/>
        <v>8.5240352781980887E+36</v>
      </c>
      <c r="KBP15" s="357">
        <f t="shared" si="118"/>
        <v>0</v>
      </c>
      <c r="KBQ15" s="357">
        <f t="shared" si="118"/>
        <v>8.6945159837620503E+36</v>
      </c>
      <c r="KBR15" s="357">
        <f t="shared" si="118"/>
        <v>0</v>
      </c>
      <c r="KBS15" s="357">
        <f t="shared" si="118"/>
        <v>8.8684063034372915E+36</v>
      </c>
      <c r="KBT15" s="357">
        <f t="shared" si="118"/>
        <v>0</v>
      </c>
      <c r="KBU15" s="357">
        <f t="shared" si="118"/>
        <v>9.0457744295060373E+36</v>
      </c>
      <c r="KBV15" s="357">
        <f t="shared" si="118"/>
        <v>0</v>
      </c>
      <c r="KBW15" s="357">
        <f t="shared" si="118"/>
        <v>9.2266899180961583E+36</v>
      </c>
      <c r="KBX15" s="357">
        <f t="shared" si="118"/>
        <v>0</v>
      </c>
      <c r="KBY15" s="357">
        <f t="shared" si="118"/>
        <v>9.411223716458082E+36</v>
      </c>
      <c r="KBZ15" s="357">
        <f t="shared" si="118"/>
        <v>0</v>
      </c>
      <c r="KCA15" s="357">
        <f t="shared" si="118"/>
        <v>9.5994481907872435E+36</v>
      </c>
      <c r="KCB15" s="357">
        <f t="shared" si="118"/>
        <v>0</v>
      </c>
      <c r="KCC15" s="357">
        <f t="shared" si="118"/>
        <v>9.7914371546029888E+36</v>
      </c>
      <c r="KCD15" s="357">
        <f t="shared" si="118"/>
        <v>0</v>
      </c>
      <c r="KCE15" s="357">
        <f t="shared" si="118"/>
        <v>9.987265897695049E+36</v>
      </c>
      <c r="KCF15" s="357">
        <f t="shared" si="118"/>
        <v>0</v>
      </c>
      <c r="KCG15" s="357">
        <f t="shared" si="118"/>
        <v>1.018701121564895E+37</v>
      </c>
      <c r="KCH15" s="357">
        <f t="shared" si="118"/>
        <v>0</v>
      </c>
      <c r="KCI15" s="357">
        <f t="shared" si="118"/>
        <v>1.0390751439961929E+37</v>
      </c>
      <c r="KCJ15" s="357">
        <f t="shared" si="118"/>
        <v>0</v>
      </c>
      <c r="KCK15" s="357">
        <f t="shared" si="118"/>
        <v>1.0598566468761168E+37</v>
      </c>
      <c r="KCL15" s="357">
        <f t="shared" si="118"/>
        <v>0</v>
      </c>
      <c r="KCM15" s="357">
        <f t="shared" si="118"/>
        <v>1.0810537798136391E+37</v>
      </c>
      <c r="KCN15" s="357">
        <f t="shared" si="118"/>
        <v>0</v>
      </c>
      <c r="KCO15" s="357">
        <f t="shared" si="118"/>
        <v>1.1026748554099119E+37</v>
      </c>
      <c r="KCP15" s="357">
        <f t="shared" si="118"/>
        <v>0</v>
      </c>
      <c r="KCQ15" s="357">
        <f t="shared" si="118"/>
        <v>1.1247283525181103E+37</v>
      </c>
      <c r="KCR15" s="357">
        <f t="shared" si="118"/>
        <v>0</v>
      </c>
      <c r="KCS15" s="357">
        <f t="shared" si="118"/>
        <v>1.1472229195684725E+37</v>
      </c>
      <c r="KCT15" s="357">
        <f t="shared" si="118"/>
        <v>0</v>
      </c>
      <c r="KCU15" s="357">
        <f t="shared" si="118"/>
        <v>1.170167377959842E+37</v>
      </c>
      <c r="KCV15" s="357">
        <f t="shared" si="118"/>
        <v>0</v>
      </c>
      <c r="KCW15" s="357">
        <f t="shared" si="118"/>
        <v>1.1935707255190388E+37</v>
      </c>
      <c r="KCX15" s="357">
        <f t="shared" si="118"/>
        <v>0</v>
      </c>
      <c r="KCY15" s="357">
        <f t="shared" si="118"/>
        <v>1.2174421400294197E+37</v>
      </c>
      <c r="KCZ15" s="357">
        <f t="shared" si="118"/>
        <v>0</v>
      </c>
      <c r="KDA15" s="357">
        <f t="shared" si="118"/>
        <v>1.2417909828300081E+37</v>
      </c>
      <c r="KDB15" s="357">
        <f t="shared" si="118"/>
        <v>0</v>
      </c>
      <c r="KDC15" s="357">
        <f t="shared" si="118"/>
        <v>1.2666268024866083E+37</v>
      </c>
      <c r="KDD15" s="357">
        <f t="shared" si="118"/>
        <v>0</v>
      </c>
      <c r="KDE15" s="357">
        <f t="shared" si="118"/>
        <v>1.2919593385363404E+37</v>
      </c>
      <c r="KDF15" s="357">
        <f t="shared" si="118"/>
        <v>0</v>
      </c>
      <c r="KDG15" s="357">
        <f t="shared" si="118"/>
        <v>1.3177985253070672E+37</v>
      </c>
      <c r="KDH15" s="357">
        <f t="shared" si="118"/>
        <v>0</v>
      </c>
      <c r="KDI15" s="357">
        <f t="shared" si="118"/>
        <v>1.3441544958132086E+37</v>
      </c>
      <c r="KDJ15" s="357">
        <f t="shared" si="118"/>
        <v>0</v>
      </c>
      <c r="KDK15" s="357">
        <f t="shared" si="118"/>
        <v>1.3710375857294728E+37</v>
      </c>
      <c r="KDL15" s="357">
        <f t="shared" si="118"/>
        <v>0</v>
      </c>
      <c r="KDM15" s="357">
        <f t="shared" si="118"/>
        <v>1.3984583374440623E+37</v>
      </c>
      <c r="KDN15" s="357">
        <f t="shared" si="118"/>
        <v>0</v>
      </c>
      <c r="KDO15" s="357">
        <f t="shared" si="118"/>
        <v>1.4264275041929435E+37</v>
      </c>
      <c r="KDP15" s="357">
        <f t="shared" si="118"/>
        <v>0</v>
      </c>
      <c r="KDQ15" s="357">
        <f t="shared" si="118"/>
        <v>1.4549560542768025E+37</v>
      </c>
      <c r="KDR15" s="357">
        <f t="shared" si="118"/>
        <v>0</v>
      </c>
      <c r="KDS15" s="357">
        <f t="shared" si="118"/>
        <v>1.4840551753623386E+37</v>
      </c>
      <c r="KDT15" s="357">
        <f t="shared" ref="KDT15:KGE15" si="119">KDR15*1.02</f>
        <v>0</v>
      </c>
      <c r="KDU15" s="357">
        <f t="shared" si="119"/>
        <v>1.5137362788695854E+37</v>
      </c>
      <c r="KDV15" s="357">
        <f t="shared" si="119"/>
        <v>0</v>
      </c>
      <c r="KDW15" s="357">
        <f t="shared" si="119"/>
        <v>1.5440110044469771E+37</v>
      </c>
      <c r="KDX15" s="357">
        <f t="shared" si="119"/>
        <v>0</v>
      </c>
      <c r="KDY15" s="357">
        <f t="shared" si="119"/>
        <v>1.5748912245359167E+37</v>
      </c>
      <c r="KDZ15" s="357">
        <f t="shared" si="119"/>
        <v>0</v>
      </c>
      <c r="KEA15" s="357">
        <f t="shared" si="119"/>
        <v>1.606389049026635E+37</v>
      </c>
      <c r="KEB15" s="357">
        <f t="shared" si="119"/>
        <v>0</v>
      </c>
      <c r="KEC15" s="357">
        <f t="shared" si="119"/>
        <v>1.6385168300071676E+37</v>
      </c>
      <c r="KED15" s="357">
        <f t="shared" si="119"/>
        <v>0</v>
      </c>
      <c r="KEE15" s="357">
        <f t="shared" si="119"/>
        <v>1.6712871666073111E+37</v>
      </c>
      <c r="KEF15" s="357">
        <f t="shared" si="119"/>
        <v>0</v>
      </c>
      <c r="KEG15" s="357">
        <f t="shared" si="119"/>
        <v>1.7047129099394573E+37</v>
      </c>
      <c r="KEH15" s="357">
        <f t="shared" si="119"/>
        <v>0</v>
      </c>
      <c r="KEI15" s="357">
        <f t="shared" si="119"/>
        <v>1.7388071681382464E+37</v>
      </c>
      <c r="KEJ15" s="357">
        <f t="shared" si="119"/>
        <v>0</v>
      </c>
      <c r="KEK15" s="357">
        <f t="shared" si="119"/>
        <v>1.7735833115010113E+37</v>
      </c>
      <c r="KEL15" s="357">
        <f t="shared" si="119"/>
        <v>0</v>
      </c>
      <c r="KEM15" s="357">
        <f t="shared" si="119"/>
        <v>1.8090549777310314E+37</v>
      </c>
      <c r="KEN15" s="357">
        <f t="shared" si="119"/>
        <v>0</v>
      </c>
      <c r="KEO15" s="357">
        <f t="shared" si="119"/>
        <v>1.8452360772856521E+37</v>
      </c>
      <c r="KEP15" s="357">
        <f t="shared" si="119"/>
        <v>0</v>
      </c>
      <c r="KEQ15" s="357">
        <f t="shared" si="119"/>
        <v>1.8821407988313651E+37</v>
      </c>
      <c r="KER15" s="357">
        <f t="shared" si="119"/>
        <v>0</v>
      </c>
      <c r="KES15" s="357">
        <f t="shared" si="119"/>
        <v>1.9197836148079926E+37</v>
      </c>
      <c r="KET15" s="357">
        <f t="shared" si="119"/>
        <v>0</v>
      </c>
      <c r="KEU15" s="357">
        <f t="shared" si="119"/>
        <v>1.9581792871041524E+37</v>
      </c>
      <c r="KEV15" s="357">
        <f t="shared" si="119"/>
        <v>0</v>
      </c>
      <c r="KEW15" s="357">
        <f t="shared" si="119"/>
        <v>1.9973428728462356E+37</v>
      </c>
      <c r="KEX15" s="357">
        <f t="shared" si="119"/>
        <v>0</v>
      </c>
      <c r="KEY15" s="357">
        <f t="shared" si="119"/>
        <v>2.0372897303031604E+37</v>
      </c>
      <c r="KEZ15" s="357">
        <f t="shared" si="119"/>
        <v>0</v>
      </c>
      <c r="KFA15" s="357">
        <f t="shared" si="119"/>
        <v>2.0780355249092237E+37</v>
      </c>
      <c r="KFB15" s="357">
        <f t="shared" si="119"/>
        <v>0</v>
      </c>
      <c r="KFC15" s="357">
        <f t="shared" si="119"/>
        <v>2.1195962354074083E+37</v>
      </c>
      <c r="KFD15" s="357">
        <f t="shared" si="119"/>
        <v>0</v>
      </c>
      <c r="KFE15" s="357">
        <f t="shared" si="119"/>
        <v>2.1619881601155565E+37</v>
      </c>
      <c r="KFF15" s="357">
        <f t="shared" si="119"/>
        <v>0</v>
      </c>
      <c r="KFG15" s="357">
        <f t="shared" si="119"/>
        <v>2.2052279233178676E+37</v>
      </c>
      <c r="KFH15" s="357">
        <f t="shared" si="119"/>
        <v>0</v>
      </c>
      <c r="KFI15" s="357">
        <f t="shared" si="119"/>
        <v>2.2493324817842251E+37</v>
      </c>
      <c r="KFJ15" s="357">
        <f t="shared" si="119"/>
        <v>0</v>
      </c>
      <c r="KFK15" s="357">
        <f t="shared" si="119"/>
        <v>2.2943191314199095E+37</v>
      </c>
      <c r="KFL15" s="357">
        <f t="shared" si="119"/>
        <v>0</v>
      </c>
      <c r="KFM15" s="357">
        <f t="shared" si="119"/>
        <v>2.3402055140483079E+37</v>
      </c>
      <c r="KFN15" s="357">
        <f t="shared" si="119"/>
        <v>0</v>
      </c>
      <c r="KFO15" s="357">
        <f t="shared" si="119"/>
        <v>2.387009624329274E+37</v>
      </c>
      <c r="KFP15" s="357">
        <f t="shared" si="119"/>
        <v>0</v>
      </c>
      <c r="KFQ15" s="357">
        <f t="shared" si="119"/>
        <v>2.4347498168158593E+37</v>
      </c>
      <c r="KFR15" s="357">
        <f t="shared" si="119"/>
        <v>0</v>
      </c>
      <c r="KFS15" s="357">
        <f t="shared" si="119"/>
        <v>2.4834448131521764E+37</v>
      </c>
      <c r="KFT15" s="357">
        <f t="shared" si="119"/>
        <v>0</v>
      </c>
      <c r="KFU15" s="357">
        <f t="shared" si="119"/>
        <v>2.5331137094152201E+37</v>
      </c>
      <c r="KFV15" s="357">
        <f t="shared" si="119"/>
        <v>0</v>
      </c>
      <c r="KFW15" s="357">
        <f t="shared" si="119"/>
        <v>2.5837759836035243E+37</v>
      </c>
      <c r="KFX15" s="357">
        <f t="shared" si="119"/>
        <v>0</v>
      </c>
      <c r="KFY15" s="357">
        <f t="shared" si="119"/>
        <v>2.635451503275595E+37</v>
      </c>
      <c r="KFZ15" s="357">
        <f t="shared" si="119"/>
        <v>0</v>
      </c>
      <c r="KGA15" s="357">
        <f t="shared" si="119"/>
        <v>2.6881605333411068E+37</v>
      </c>
      <c r="KGB15" s="357">
        <f t="shared" si="119"/>
        <v>0</v>
      </c>
      <c r="KGC15" s="357">
        <f t="shared" si="119"/>
        <v>2.7419237440079292E+37</v>
      </c>
      <c r="KGD15" s="357">
        <f t="shared" si="119"/>
        <v>0</v>
      </c>
      <c r="KGE15" s="357">
        <f t="shared" si="119"/>
        <v>2.7967622188880877E+37</v>
      </c>
      <c r="KGF15" s="357">
        <f t="shared" ref="KGF15:KIQ15" si="120">KGD15*1.02</f>
        <v>0</v>
      </c>
      <c r="KGG15" s="357">
        <f t="shared" si="120"/>
        <v>2.8526974632658496E+37</v>
      </c>
      <c r="KGH15" s="357">
        <f t="shared" si="120"/>
        <v>0</v>
      </c>
      <c r="KGI15" s="357">
        <f t="shared" si="120"/>
        <v>2.9097514125311667E+37</v>
      </c>
      <c r="KGJ15" s="357">
        <f t="shared" si="120"/>
        <v>0</v>
      </c>
      <c r="KGK15" s="357">
        <f t="shared" si="120"/>
        <v>2.9679464407817901E+37</v>
      </c>
      <c r="KGL15" s="357">
        <f t="shared" si="120"/>
        <v>0</v>
      </c>
      <c r="KGM15" s="357">
        <f t="shared" si="120"/>
        <v>3.0273053695974261E+37</v>
      </c>
      <c r="KGN15" s="357">
        <f t="shared" si="120"/>
        <v>0</v>
      </c>
      <c r="KGO15" s="357">
        <f t="shared" si="120"/>
        <v>3.0878514769893747E+37</v>
      </c>
      <c r="KGP15" s="357">
        <f t="shared" si="120"/>
        <v>0</v>
      </c>
      <c r="KGQ15" s="357">
        <f t="shared" si="120"/>
        <v>3.1496085065291623E+37</v>
      </c>
      <c r="KGR15" s="357">
        <f t="shared" si="120"/>
        <v>0</v>
      </c>
      <c r="KGS15" s="357">
        <f t="shared" si="120"/>
        <v>3.2126006766597457E+37</v>
      </c>
      <c r="KGT15" s="357">
        <f t="shared" si="120"/>
        <v>0</v>
      </c>
      <c r="KGU15" s="357">
        <f t="shared" si="120"/>
        <v>3.2768526901929406E+37</v>
      </c>
      <c r="KGV15" s="357">
        <f t="shared" si="120"/>
        <v>0</v>
      </c>
      <c r="KGW15" s="357">
        <f t="shared" si="120"/>
        <v>3.3423897439967996E+37</v>
      </c>
      <c r="KGX15" s="357">
        <f t="shared" si="120"/>
        <v>0</v>
      </c>
      <c r="KGY15" s="357">
        <f t="shared" si="120"/>
        <v>3.4092375388767357E+37</v>
      </c>
      <c r="KGZ15" s="357">
        <f t="shared" si="120"/>
        <v>0</v>
      </c>
      <c r="KHA15" s="357">
        <f t="shared" si="120"/>
        <v>3.4774222896542705E+37</v>
      </c>
      <c r="KHB15" s="357">
        <f t="shared" si="120"/>
        <v>0</v>
      </c>
      <c r="KHC15" s="357">
        <f t="shared" si="120"/>
        <v>3.546970735447356E+37</v>
      </c>
      <c r="KHD15" s="357">
        <f t="shared" si="120"/>
        <v>0</v>
      </c>
      <c r="KHE15" s="357">
        <f t="shared" si="120"/>
        <v>3.617910150156303E+37</v>
      </c>
      <c r="KHF15" s="357">
        <f t="shared" si="120"/>
        <v>0</v>
      </c>
      <c r="KHG15" s="357">
        <f t="shared" si="120"/>
        <v>3.690268353159429E+37</v>
      </c>
      <c r="KHH15" s="357">
        <f t="shared" si="120"/>
        <v>0</v>
      </c>
      <c r="KHI15" s="357">
        <f t="shared" si="120"/>
        <v>3.7640737202226175E+37</v>
      </c>
      <c r="KHJ15" s="357">
        <f t="shared" si="120"/>
        <v>0</v>
      </c>
      <c r="KHK15" s="357">
        <f t="shared" si="120"/>
        <v>3.8393551946270698E+37</v>
      </c>
      <c r="KHL15" s="357">
        <f t="shared" si="120"/>
        <v>0</v>
      </c>
      <c r="KHM15" s="357">
        <f t="shared" si="120"/>
        <v>3.9161422985196113E+37</v>
      </c>
      <c r="KHN15" s="357">
        <f t="shared" si="120"/>
        <v>0</v>
      </c>
      <c r="KHO15" s="357">
        <f t="shared" si="120"/>
        <v>3.9944651444900036E+37</v>
      </c>
      <c r="KHP15" s="357">
        <f t="shared" si="120"/>
        <v>0</v>
      </c>
      <c r="KHQ15" s="357">
        <f t="shared" si="120"/>
        <v>4.0743544473798036E+37</v>
      </c>
      <c r="KHR15" s="357">
        <f t="shared" si="120"/>
        <v>0</v>
      </c>
      <c r="KHS15" s="357">
        <f t="shared" si="120"/>
        <v>4.1558415363273997E+37</v>
      </c>
      <c r="KHT15" s="357">
        <f t="shared" si="120"/>
        <v>0</v>
      </c>
      <c r="KHU15" s="357">
        <f t="shared" si="120"/>
        <v>4.2389583670539477E+37</v>
      </c>
      <c r="KHV15" s="357">
        <f t="shared" si="120"/>
        <v>0</v>
      </c>
      <c r="KHW15" s="357">
        <f t="shared" si="120"/>
        <v>4.3237375343950271E+37</v>
      </c>
      <c r="KHX15" s="357">
        <f t="shared" si="120"/>
        <v>0</v>
      </c>
      <c r="KHY15" s="357">
        <f t="shared" si="120"/>
        <v>4.4102122850829281E+37</v>
      </c>
      <c r="KHZ15" s="357">
        <f t="shared" si="120"/>
        <v>0</v>
      </c>
      <c r="KIA15" s="357">
        <f t="shared" si="120"/>
        <v>4.4984165307845868E+37</v>
      </c>
      <c r="KIB15" s="357">
        <f t="shared" si="120"/>
        <v>0</v>
      </c>
      <c r="KIC15" s="357">
        <f t="shared" si="120"/>
        <v>4.5883848614002782E+37</v>
      </c>
      <c r="KID15" s="357">
        <f t="shared" si="120"/>
        <v>0</v>
      </c>
      <c r="KIE15" s="357">
        <f t="shared" si="120"/>
        <v>4.6801525586282835E+37</v>
      </c>
      <c r="KIF15" s="357">
        <f t="shared" si="120"/>
        <v>0</v>
      </c>
      <c r="KIG15" s="357">
        <f t="shared" si="120"/>
        <v>4.7737556098008494E+37</v>
      </c>
      <c r="KIH15" s="357">
        <f t="shared" si="120"/>
        <v>0</v>
      </c>
      <c r="KII15" s="357">
        <f t="shared" si="120"/>
        <v>4.8692307219968663E+37</v>
      </c>
      <c r="KIJ15" s="357">
        <f t="shared" si="120"/>
        <v>0</v>
      </c>
      <c r="KIK15" s="357">
        <f t="shared" si="120"/>
        <v>4.9666153364368038E+37</v>
      </c>
      <c r="KIL15" s="357">
        <f t="shared" si="120"/>
        <v>0</v>
      </c>
      <c r="KIM15" s="357">
        <f t="shared" si="120"/>
        <v>5.06594764316554E+37</v>
      </c>
      <c r="KIN15" s="357">
        <f t="shared" si="120"/>
        <v>0</v>
      </c>
      <c r="KIO15" s="357">
        <f t="shared" si="120"/>
        <v>5.1672665960288508E+37</v>
      </c>
      <c r="KIP15" s="357">
        <f t="shared" si="120"/>
        <v>0</v>
      </c>
      <c r="KIQ15" s="357">
        <f t="shared" si="120"/>
        <v>5.2706119279494274E+37</v>
      </c>
      <c r="KIR15" s="357">
        <f t="shared" ref="KIR15:KLC15" si="121">KIP15*1.02</f>
        <v>0</v>
      </c>
      <c r="KIS15" s="357">
        <f t="shared" si="121"/>
        <v>5.3760241665084161E+37</v>
      </c>
      <c r="KIT15" s="357">
        <f t="shared" si="121"/>
        <v>0</v>
      </c>
      <c r="KIU15" s="357">
        <f t="shared" si="121"/>
        <v>5.4835446498385843E+37</v>
      </c>
      <c r="KIV15" s="357">
        <f t="shared" si="121"/>
        <v>0</v>
      </c>
      <c r="KIW15" s="357">
        <f t="shared" si="121"/>
        <v>5.5932155428353558E+37</v>
      </c>
      <c r="KIX15" s="357">
        <f t="shared" si="121"/>
        <v>0</v>
      </c>
      <c r="KIY15" s="357">
        <f t="shared" si="121"/>
        <v>5.7050798536920631E+37</v>
      </c>
      <c r="KIZ15" s="357">
        <f t="shared" si="121"/>
        <v>0</v>
      </c>
      <c r="KJA15" s="357">
        <f t="shared" si="121"/>
        <v>5.8191814507659044E+37</v>
      </c>
      <c r="KJB15" s="357">
        <f t="shared" si="121"/>
        <v>0</v>
      </c>
      <c r="KJC15" s="357">
        <f t="shared" si="121"/>
        <v>5.9355650797812225E+37</v>
      </c>
      <c r="KJD15" s="357">
        <f t="shared" si="121"/>
        <v>0</v>
      </c>
      <c r="KJE15" s="357">
        <f t="shared" si="121"/>
        <v>6.054276381376847E+37</v>
      </c>
      <c r="KJF15" s="357">
        <f t="shared" si="121"/>
        <v>0</v>
      </c>
      <c r="KJG15" s="357">
        <f t="shared" si="121"/>
        <v>6.1753619090043837E+37</v>
      </c>
      <c r="KJH15" s="357">
        <f t="shared" si="121"/>
        <v>0</v>
      </c>
      <c r="KJI15" s="357">
        <f t="shared" si="121"/>
        <v>6.2988691471844713E+37</v>
      </c>
      <c r="KJJ15" s="357">
        <f t="shared" si="121"/>
        <v>0</v>
      </c>
      <c r="KJK15" s="357">
        <f t="shared" si="121"/>
        <v>6.4248465301281606E+37</v>
      </c>
      <c r="KJL15" s="357">
        <f t="shared" si="121"/>
        <v>0</v>
      </c>
      <c r="KJM15" s="357">
        <f t="shared" si="121"/>
        <v>6.5533434607307243E+37</v>
      </c>
      <c r="KJN15" s="357">
        <f t="shared" si="121"/>
        <v>0</v>
      </c>
      <c r="KJO15" s="357">
        <f t="shared" si="121"/>
        <v>6.6844103299453387E+37</v>
      </c>
      <c r="KJP15" s="357">
        <f t="shared" si="121"/>
        <v>0</v>
      </c>
      <c r="KJQ15" s="357">
        <f t="shared" si="121"/>
        <v>6.8180985365442452E+37</v>
      </c>
      <c r="KJR15" s="357">
        <f t="shared" si="121"/>
        <v>0</v>
      </c>
      <c r="KJS15" s="357">
        <f t="shared" si="121"/>
        <v>6.9544605072751305E+37</v>
      </c>
      <c r="KJT15" s="357">
        <f t="shared" si="121"/>
        <v>0</v>
      </c>
      <c r="KJU15" s="357">
        <f t="shared" si="121"/>
        <v>7.0935497174206329E+37</v>
      </c>
      <c r="KJV15" s="357">
        <f t="shared" si="121"/>
        <v>0</v>
      </c>
      <c r="KJW15" s="357">
        <f t="shared" si="121"/>
        <v>7.2354207117690458E+37</v>
      </c>
      <c r="KJX15" s="357">
        <f t="shared" si="121"/>
        <v>0</v>
      </c>
      <c r="KJY15" s="357">
        <f t="shared" si="121"/>
        <v>7.3801291260044271E+37</v>
      </c>
      <c r="KJZ15" s="357">
        <f t="shared" si="121"/>
        <v>0</v>
      </c>
      <c r="KKA15" s="357">
        <f t="shared" si="121"/>
        <v>7.5277317085245158E+37</v>
      </c>
      <c r="KKB15" s="357">
        <f t="shared" si="121"/>
        <v>0</v>
      </c>
      <c r="KKC15" s="357">
        <f t="shared" si="121"/>
        <v>7.6782863426950059E+37</v>
      </c>
      <c r="KKD15" s="357">
        <f t="shared" si="121"/>
        <v>0</v>
      </c>
      <c r="KKE15" s="357">
        <f t="shared" si="121"/>
        <v>7.8318520695489062E+37</v>
      </c>
      <c r="KKF15" s="357">
        <f t="shared" si="121"/>
        <v>0</v>
      </c>
      <c r="KKG15" s="357">
        <f t="shared" si="121"/>
        <v>7.9884891109398847E+37</v>
      </c>
      <c r="KKH15" s="357">
        <f t="shared" si="121"/>
        <v>0</v>
      </c>
      <c r="KKI15" s="357">
        <f t="shared" si="121"/>
        <v>8.148258893158683E+37</v>
      </c>
      <c r="KKJ15" s="357">
        <f t="shared" si="121"/>
        <v>0</v>
      </c>
      <c r="KKK15" s="357">
        <f t="shared" si="121"/>
        <v>8.3112240710218571E+37</v>
      </c>
      <c r="KKL15" s="357">
        <f t="shared" si="121"/>
        <v>0</v>
      </c>
      <c r="KKM15" s="357">
        <f t="shared" si="121"/>
        <v>8.477448552442294E+37</v>
      </c>
      <c r="KKN15" s="357">
        <f t="shared" si="121"/>
        <v>0</v>
      </c>
      <c r="KKO15" s="357">
        <f t="shared" si="121"/>
        <v>8.6469975234911395E+37</v>
      </c>
      <c r="KKP15" s="357">
        <f t="shared" si="121"/>
        <v>0</v>
      </c>
      <c r="KKQ15" s="357">
        <f t="shared" si="121"/>
        <v>8.8199374739609628E+37</v>
      </c>
      <c r="KKR15" s="357">
        <f t="shared" si="121"/>
        <v>0</v>
      </c>
      <c r="KKS15" s="357">
        <f t="shared" si="121"/>
        <v>8.996336223440183E+37</v>
      </c>
      <c r="KKT15" s="357">
        <f t="shared" si="121"/>
        <v>0</v>
      </c>
      <c r="KKU15" s="357">
        <f t="shared" si="121"/>
        <v>9.1762629479089876E+37</v>
      </c>
      <c r="KKV15" s="357">
        <f t="shared" si="121"/>
        <v>0</v>
      </c>
      <c r="KKW15" s="357">
        <f t="shared" si="121"/>
        <v>9.3597882068671667E+37</v>
      </c>
      <c r="KKX15" s="357">
        <f t="shared" si="121"/>
        <v>0</v>
      </c>
      <c r="KKY15" s="357">
        <f t="shared" si="121"/>
        <v>9.5469839710045096E+37</v>
      </c>
      <c r="KKZ15" s="357">
        <f t="shared" si="121"/>
        <v>0</v>
      </c>
      <c r="KLA15" s="357">
        <f t="shared" si="121"/>
        <v>9.7379236504246E+37</v>
      </c>
      <c r="KLB15" s="357">
        <f t="shared" si="121"/>
        <v>0</v>
      </c>
      <c r="KLC15" s="357">
        <f t="shared" si="121"/>
        <v>9.9326821234330914E+37</v>
      </c>
      <c r="KLD15" s="357">
        <f t="shared" ref="KLD15:KNO15" si="122">KLB15*1.02</f>
        <v>0</v>
      </c>
      <c r="KLE15" s="357">
        <f t="shared" si="122"/>
        <v>1.0131335765901754E+38</v>
      </c>
      <c r="KLF15" s="357">
        <f t="shared" si="122"/>
        <v>0</v>
      </c>
      <c r="KLG15" s="357">
        <f t="shared" si="122"/>
        <v>1.0333962481219789E+38</v>
      </c>
      <c r="KLH15" s="357">
        <f t="shared" si="122"/>
        <v>0</v>
      </c>
      <c r="KLI15" s="357">
        <f t="shared" si="122"/>
        <v>1.0540641730844185E+38</v>
      </c>
      <c r="KLJ15" s="357">
        <f t="shared" si="122"/>
        <v>0</v>
      </c>
      <c r="KLK15" s="357">
        <f t="shared" si="122"/>
        <v>1.0751454565461069E+38</v>
      </c>
      <c r="KLL15" s="357">
        <f t="shared" si="122"/>
        <v>0</v>
      </c>
      <c r="KLM15" s="357">
        <f t="shared" si="122"/>
        <v>1.096648365677029E+38</v>
      </c>
      <c r="KLN15" s="357">
        <f t="shared" si="122"/>
        <v>0</v>
      </c>
      <c r="KLO15" s="357">
        <f t="shared" si="122"/>
        <v>1.1185813329905696E+38</v>
      </c>
      <c r="KLP15" s="357">
        <f t="shared" si="122"/>
        <v>0</v>
      </c>
      <c r="KLQ15" s="357">
        <f t="shared" si="122"/>
        <v>1.140952959650381E+38</v>
      </c>
      <c r="KLR15" s="357">
        <f t="shared" si="122"/>
        <v>0</v>
      </c>
      <c r="KLS15" s="357">
        <f t="shared" si="122"/>
        <v>1.1637720188433886E+38</v>
      </c>
      <c r="KLT15" s="357">
        <f t="shared" si="122"/>
        <v>0</v>
      </c>
      <c r="KLU15" s="357">
        <f t="shared" si="122"/>
        <v>1.1870474592202563E+38</v>
      </c>
      <c r="KLV15" s="357">
        <f t="shared" si="122"/>
        <v>0</v>
      </c>
      <c r="KLW15" s="357">
        <f t="shared" si="122"/>
        <v>1.2107884084046614E+38</v>
      </c>
      <c r="KLX15" s="357">
        <f t="shared" si="122"/>
        <v>0</v>
      </c>
      <c r="KLY15" s="357">
        <f t="shared" si="122"/>
        <v>1.2350041765727547E+38</v>
      </c>
      <c r="KLZ15" s="357">
        <f t="shared" si="122"/>
        <v>0</v>
      </c>
      <c r="KMA15" s="357">
        <f t="shared" si="122"/>
        <v>1.2597042601042098E+38</v>
      </c>
      <c r="KMB15" s="357">
        <f t="shared" si="122"/>
        <v>0</v>
      </c>
      <c r="KMC15" s="357">
        <f t="shared" si="122"/>
        <v>1.2848983453062939E+38</v>
      </c>
      <c r="KMD15" s="357">
        <f t="shared" si="122"/>
        <v>0</v>
      </c>
      <c r="KME15" s="357">
        <f t="shared" si="122"/>
        <v>1.3105963122124199E+38</v>
      </c>
      <c r="KMF15" s="357">
        <f t="shared" si="122"/>
        <v>0</v>
      </c>
      <c r="KMG15" s="357">
        <f t="shared" si="122"/>
        <v>1.3368082384566683E+38</v>
      </c>
      <c r="KMH15" s="357">
        <f t="shared" si="122"/>
        <v>0</v>
      </c>
      <c r="KMI15" s="357">
        <f t="shared" si="122"/>
        <v>1.3635444032258017E+38</v>
      </c>
      <c r="KMJ15" s="357">
        <f t="shared" si="122"/>
        <v>0</v>
      </c>
      <c r="KMK15" s="357">
        <f t="shared" si="122"/>
        <v>1.3908152912903178E+38</v>
      </c>
      <c r="KML15" s="357">
        <f t="shared" si="122"/>
        <v>0</v>
      </c>
      <c r="KMM15" s="357">
        <f t="shared" si="122"/>
        <v>1.4186315971161241E+38</v>
      </c>
      <c r="KMN15" s="357">
        <f t="shared" si="122"/>
        <v>0</v>
      </c>
      <c r="KMO15" s="357">
        <f t="shared" si="122"/>
        <v>1.4470042290584465E+38</v>
      </c>
      <c r="KMP15" s="357">
        <f t="shared" si="122"/>
        <v>0</v>
      </c>
      <c r="KMQ15" s="357">
        <f t="shared" si="122"/>
        <v>1.4759443136396155E+38</v>
      </c>
      <c r="KMR15" s="357">
        <f t="shared" si="122"/>
        <v>0</v>
      </c>
      <c r="KMS15" s="357">
        <f t="shared" si="122"/>
        <v>1.5054631999124079E+38</v>
      </c>
      <c r="KMT15" s="357">
        <f t="shared" si="122"/>
        <v>0</v>
      </c>
      <c r="KMU15" s="357">
        <f t="shared" si="122"/>
        <v>1.535572463910656E+38</v>
      </c>
      <c r="KMV15" s="357">
        <f t="shared" si="122"/>
        <v>0</v>
      </c>
      <c r="KMW15" s="357">
        <f t="shared" si="122"/>
        <v>1.5662839131888692E+38</v>
      </c>
      <c r="KMX15" s="357">
        <f t="shared" si="122"/>
        <v>0</v>
      </c>
      <c r="KMY15" s="357">
        <f t="shared" si="122"/>
        <v>1.5976095914526466E+38</v>
      </c>
      <c r="KMZ15" s="357">
        <f t="shared" si="122"/>
        <v>0</v>
      </c>
      <c r="KNA15" s="357">
        <f t="shared" si="122"/>
        <v>1.6295617832816995E+38</v>
      </c>
      <c r="KNB15" s="357">
        <f t="shared" si="122"/>
        <v>0</v>
      </c>
      <c r="KNC15" s="357">
        <f t="shared" si="122"/>
        <v>1.6621530189473335E+38</v>
      </c>
      <c r="KND15" s="357">
        <f t="shared" si="122"/>
        <v>0</v>
      </c>
      <c r="KNE15" s="357">
        <f t="shared" si="122"/>
        <v>1.6953960793262801E+38</v>
      </c>
      <c r="KNF15" s="357">
        <f t="shared" si="122"/>
        <v>0</v>
      </c>
      <c r="KNG15" s="357">
        <f t="shared" si="122"/>
        <v>1.7293040009128058E+38</v>
      </c>
      <c r="KNH15" s="357">
        <f t="shared" si="122"/>
        <v>0</v>
      </c>
      <c r="KNI15" s="357">
        <f t="shared" si="122"/>
        <v>1.7638900809310619E+38</v>
      </c>
      <c r="KNJ15" s="357">
        <f t="shared" si="122"/>
        <v>0</v>
      </c>
      <c r="KNK15" s="357">
        <f t="shared" si="122"/>
        <v>1.7991678825496831E+38</v>
      </c>
      <c r="KNL15" s="357">
        <f t="shared" si="122"/>
        <v>0</v>
      </c>
      <c r="KNM15" s="357">
        <f t="shared" si="122"/>
        <v>1.8351512402006769E+38</v>
      </c>
      <c r="KNN15" s="357">
        <f t="shared" si="122"/>
        <v>0</v>
      </c>
      <c r="KNO15" s="357">
        <f t="shared" si="122"/>
        <v>1.8718542650046904E+38</v>
      </c>
      <c r="KNP15" s="357">
        <f t="shared" ref="KNP15:KQA15" si="123">KNN15*1.02</f>
        <v>0</v>
      </c>
      <c r="KNQ15" s="357">
        <f t="shared" si="123"/>
        <v>1.9092913503047842E+38</v>
      </c>
      <c r="KNR15" s="357">
        <f t="shared" si="123"/>
        <v>0</v>
      </c>
      <c r="KNS15" s="357">
        <f t="shared" si="123"/>
        <v>1.94747717731088E+38</v>
      </c>
      <c r="KNT15" s="357">
        <f t="shared" si="123"/>
        <v>0</v>
      </c>
      <c r="KNU15" s="357">
        <f t="shared" si="123"/>
        <v>1.9864267208570978E+38</v>
      </c>
      <c r="KNV15" s="357">
        <f t="shared" si="123"/>
        <v>0</v>
      </c>
      <c r="KNW15" s="357">
        <f t="shared" si="123"/>
        <v>2.0261552552742398E+38</v>
      </c>
      <c r="KNX15" s="357">
        <f t="shared" si="123"/>
        <v>0</v>
      </c>
      <c r="KNY15" s="357">
        <f t="shared" si="123"/>
        <v>2.0666783603797246E+38</v>
      </c>
      <c r="KNZ15" s="357">
        <f t="shared" si="123"/>
        <v>0</v>
      </c>
      <c r="KOA15" s="357">
        <f t="shared" si="123"/>
        <v>2.108011927587319E+38</v>
      </c>
      <c r="KOB15" s="357">
        <f t="shared" si="123"/>
        <v>0</v>
      </c>
      <c r="KOC15" s="357">
        <f t="shared" si="123"/>
        <v>2.1501721661390654E+38</v>
      </c>
      <c r="KOD15" s="357">
        <f t="shared" si="123"/>
        <v>0</v>
      </c>
      <c r="KOE15" s="357">
        <f t="shared" si="123"/>
        <v>2.1931756094618469E+38</v>
      </c>
      <c r="KOF15" s="357">
        <f t="shared" si="123"/>
        <v>0</v>
      </c>
      <c r="KOG15" s="357">
        <f t="shared" si="123"/>
        <v>2.237039121651084E+38</v>
      </c>
      <c r="KOH15" s="357">
        <f t="shared" si="123"/>
        <v>0</v>
      </c>
      <c r="KOI15" s="357">
        <f t="shared" si="123"/>
        <v>2.2817799040841058E+38</v>
      </c>
      <c r="KOJ15" s="357">
        <f t="shared" si="123"/>
        <v>0</v>
      </c>
      <c r="KOK15" s="357">
        <f t="shared" si="123"/>
        <v>2.327415502165788E+38</v>
      </c>
      <c r="KOL15" s="357">
        <f t="shared" si="123"/>
        <v>0</v>
      </c>
      <c r="KOM15" s="357">
        <f t="shared" si="123"/>
        <v>2.3739638122091037E+38</v>
      </c>
      <c r="KON15" s="357">
        <f t="shared" si="123"/>
        <v>0</v>
      </c>
      <c r="KOO15" s="357">
        <f t="shared" si="123"/>
        <v>2.4214430884532857E+38</v>
      </c>
      <c r="KOP15" s="357">
        <f t="shared" si="123"/>
        <v>0</v>
      </c>
      <c r="KOQ15" s="357">
        <f t="shared" si="123"/>
        <v>2.4698719502223513E+38</v>
      </c>
      <c r="KOR15" s="357">
        <f t="shared" si="123"/>
        <v>0</v>
      </c>
      <c r="KOS15" s="357">
        <f t="shared" si="123"/>
        <v>2.5192693892267984E+38</v>
      </c>
      <c r="KOT15" s="357">
        <f t="shared" si="123"/>
        <v>0</v>
      </c>
      <c r="KOU15" s="357">
        <f t="shared" si="123"/>
        <v>2.5696547770113345E+38</v>
      </c>
      <c r="KOV15" s="357">
        <f t="shared" si="123"/>
        <v>0</v>
      </c>
      <c r="KOW15" s="357">
        <f t="shared" si="123"/>
        <v>2.6210478725515611E+38</v>
      </c>
      <c r="KOX15" s="357">
        <f t="shared" si="123"/>
        <v>0</v>
      </c>
      <c r="KOY15" s="357">
        <f t="shared" si="123"/>
        <v>2.6734688300025924E+38</v>
      </c>
      <c r="KOZ15" s="357">
        <f t="shared" si="123"/>
        <v>0</v>
      </c>
      <c r="KPA15" s="357">
        <f t="shared" si="123"/>
        <v>2.7269382066026442E+38</v>
      </c>
      <c r="KPB15" s="357">
        <f t="shared" si="123"/>
        <v>0</v>
      </c>
      <c r="KPC15" s="357">
        <f t="shared" si="123"/>
        <v>2.7814769707346971E+38</v>
      </c>
      <c r="KPD15" s="357">
        <f t="shared" si="123"/>
        <v>0</v>
      </c>
      <c r="KPE15" s="357">
        <f t="shared" si="123"/>
        <v>2.8371065101493911E+38</v>
      </c>
      <c r="KPF15" s="357">
        <f t="shared" si="123"/>
        <v>0</v>
      </c>
      <c r="KPG15" s="357">
        <f t="shared" si="123"/>
        <v>2.8938486403523791E+38</v>
      </c>
      <c r="KPH15" s="357">
        <f t="shared" si="123"/>
        <v>0</v>
      </c>
      <c r="KPI15" s="357">
        <f t="shared" si="123"/>
        <v>2.9517256131594265E+38</v>
      </c>
      <c r="KPJ15" s="357">
        <f t="shared" si="123"/>
        <v>0</v>
      </c>
      <c r="KPK15" s="357">
        <f t="shared" si="123"/>
        <v>3.0107601254226149E+38</v>
      </c>
      <c r="KPL15" s="357">
        <f t="shared" si="123"/>
        <v>0</v>
      </c>
      <c r="KPM15" s="357">
        <f t="shared" si="123"/>
        <v>3.0709753279310673E+38</v>
      </c>
      <c r="KPN15" s="357">
        <f t="shared" si="123"/>
        <v>0</v>
      </c>
      <c r="KPO15" s="357">
        <f t="shared" si="123"/>
        <v>3.1323948344896885E+38</v>
      </c>
      <c r="KPP15" s="357">
        <f t="shared" si="123"/>
        <v>0</v>
      </c>
      <c r="KPQ15" s="357">
        <f t="shared" si="123"/>
        <v>3.1950427311794824E+38</v>
      </c>
      <c r="KPR15" s="357">
        <f t="shared" si="123"/>
        <v>0</v>
      </c>
      <c r="KPS15" s="357">
        <f t="shared" si="123"/>
        <v>3.258943585803072E+38</v>
      </c>
      <c r="KPT15" s="357">
        <f t="shared" si="123"/>
        <v>0</v>
      </c>
      <c r="KPU15" s="357">
        <f t="shared" si="123"/>
        <v>3.3241224575191334E+38</v>
      </c>
      <c r="KPV15" s="357">
        <f t="shared" si="123"/>
        <v>0</v>
      </c>
      <c r="KPW15" s="357">
        <f t="shared" si="123"/>
        <v>3.3906049066695161E+38</v>
      </c>
      <c r="KPX15" s="357">
        <f t="shared" si="123"/>
        <v>0</v>
      </c>
      <c r="KPY15" s="357">
        <f t="shared" si="123"/>
        <v>3.4584170048029067E+38</v>
      </c>
      <c r="KPZ15" s="357">
        <f t="shared" si="123"/>
        <v>0</v>
      </c>
      <c r="KQA15" s="357">
        <f t="shared" si="123"/>
        <v>3.5275853448989651E+38</v>
      </c>
      <c r="KQB15" s="357">
        <f t="shared" ref="KQB15:KSM15" si="124">KPZ15*1.02</f>
        <v>0</v>
      </c>
      <c r="KQC15" s="357">
        <f t="shared" si="124"/>
        <v>3.5981370517969448E+38</v>
      </c>
      <c r="KQD15" s="357">
        <f t="shared" si="124"/>
        <v>0</v>
      </c>
      <c r="KQE15" s="357">
        <f t="shared" si="124"/>
        <v>3.6700997928328841E+38</v>
      </c>
      <c r="KQF15" s="357">
        <f t="shared" si="124"/>
        <v>0</v>
      </c>
      <c r="KQG15" s="357">
        <f t="shared" si="124"/>
        <v>3.7435017886895419E+38</v>
      </c>
      <c r="KQH15" s="357">
        <f t="shared" si="124"/>
        <v>0</v>
      </c>
      <c r="KQI15" s="357">
        <f t="shared" si="124"/>
        <v>3.8183718244633325E+38</v>
      </c>
      <c r="KQJ15" s="357">
        <f t="shared" si="124"/>
        <v>0</v>
      </c>
      <c r="KQK15" s="357">
        <f t="shared" si="124"/>
        <v>3.8947392609525994E+38</v>
      </c>
      <c r="KQL15" s="357">
        <f t="shared" si="124"/>
        <v>0</v>
      </c>
      <c r="KQM15" s="357">
        <f t="shared" si="124"/>
        <v>3.9726340461716513E+38</v>
      </c>
      <c r="KQN15" s="357">
        <f t="shared" si="124"/>
        <v>0</v>
      </c>
      <c r="KQO15" s="357">
        <f t="shared" si="124"/>
        <v>4.0520867270950844E+38</v>
      </c>
      <c r="KQP15" s="357">
        <f t="shared" si="124"/>
        <v>0</v>
      </c>
      <c r="KQQ15" s="357">
        <f t="shared" si="124"/>
        <v>4.133128461636986E+38</v>
      </c>
      <c r="KQR15" s="357">
        <f t="shared" si="124"/>
        <v>0</v>
      </c>
      <c r="KQS15" s="357">
        <f t="shared" si="124"/>
        <v>4.2157910308697261E+38</v>
      </c>
      <c r="KQT15" s="357">
        <f t="shared" si="124"/>
        <v>0</v>
      </c>
      <c r="KQU15" s="357">
        <f t="shared" si="124"/>
        <v>4.3001068514871205E+38</v>
      </c>
      <c r="KQV15" s="357">
        <f t="shared" si="124"/>
        <v>0</v>
      </c>
      <c r="KQW15" s="357">
        <f t="shared" si="124"/>
        <v>4.386108988516863E+38</v>
      </c>
      <c r="KQX15" s="357">
        <f t="shared" si="124"/>
        <v>0</v>
      </c>
      <c r="KQY15" s="357">
        <f t="shared" si="124"/>
        <v>4.4738311682872003E+38</v>
      </c>
      <c r="KQZ15" s="357">
        <f t="shared" si="124"/>
        <v>0</v>
      </c>
      <c r="KRA15" s="357">
        <f t="shared" si="124"/>
        <v>4.5633077916529441E+38</v>
      </c>
      <c r="KRB15" s="357">
        <f t="shared" si="124"/>
        <v>0</v>
      </c>
      <c r="KRC15" s="357">
        <f t="shared" si="124"/>
        <v>4.6545739474860033E+38</v>
      </c>
      <c r="KRD15" s="357">
        <f t="shared" si="124"/>
        <v>0</v>
      </c>
      <c r="KRE15" s="357">
        <f t="shared" si="124"/>
        <v>4.7476654264357235E+38</v>
      </c>
      <c r="KRF15" s="357">
        <f t="shared" si="124"/>
        <v>0</v>
      </c>
      <c r="KRG15" s="357">
        <f t="shared" si="124"/>
        <v>4.8426187349644381E+38</v>
      </c>
      <c r="KRH15" s="357">
        <f t="shared" si="124"/>
        <v>0</v>
      </c>
      <c r="KRI15" s="357">
        <f t="shared" si="124"/>
        <v>4.939471109663727E+38</v>
      </c>
      <c r="KRJ15" s="357">
        <f t="shared" si="124"/>
        <v>0</v>
      </c>
      <c r="KRK15" s="357">
        <f t="shared" si="124"/>
        <v>5.0382605318570015E+38</v>
      </c>
      <c r="KRL15" s="357">
        <f t="shared" si="124"/>
        <v>0</v>
      </c>
      <c r="KRM15" s="357">
        <f t="shared" si="124"/>
        <v>5.1390257424941416E+38</v>
      </c>
      <c r="KRN15" s="357">
        <f t="shared" si="124"/>
        <v>0</v>
      </c>
      <c r="KRO15" s="357">
        <f t="shared" si="124"/>
        <v>5.2418062573440247E+38</v>
      </c>
      <c r="KRP15" s="357">
        <f t="shared" si="124"/>
        <v>0</v>
      </c>
      <c r="KRQ15" s="357">
        <f t="shared" si="124"/>
        <v>5.3466423824909052E+38</v>
      </c>
      <c r="KRR15" s="357">
        <f t="shared" si="124"/>
        <v>0</v>
      </c>
      <c r="KRS15" s="357">
        <f t="shared" si="124"/>
        <v>5.4535752301407235E+38</v>
      </c>
      <c r="KRT15" s="357">
        <f t="shared" si="124"/>
        <v>0</v>
      </c>
      <c r="KRU15" s="357">
        <f t="shared" si="124"/>
        <v>5.5626467347435377E+38</v>
      </c>
      <c r="KRV15" s="357">
        <f t="shared" si="124"/>
        <v>0</v>
      </c>
      <c r="KRW15" s="357">
        <f t="shared" si="124"/>
        <v>5.6738996694384082E+38</v>
      </c>
      <c r="KRX15" s="357">
        <f t="shared" si="124"/>
        <v>0</v>
      </c>
      <c r="KRY15" s="357">
        <f t="shared" si="124"/>
        <v>5.7873776628271768E+38</v>
      </c>
      <c r="KRZ15" s="357">
        <f t="shared" si="124"/>
        <v>0</v>
      </c>
      <c r="KSA15" s="357">
        <f t="shared" si="124"/>
        <v>5.9031252160837203E+38</v>
      </c>
      <c r="KSB15" s="357">
        <f t="shared" si="124"/>
        <v>0</v>
      </c>
      <c r="KSC15" s="357">
        <f t="shared" si="124"/>
        <v>6.0211877204053952E+38</v>
      </c>
      <c r="KSD15" s="357">
        <f t="shared" si="124"/>
        <v>0</v>
      </c>
      <c r="KSE15" s="357">
        <f t="shared" si="124"/>
        <v>6.1416114748135035E+38</v>
      </c>
      <c r="KSF15" s="357">
        <f t="shared" si="124"/>
        <v>0</v>
      </c>
      <c r="KSG15" s="357">
        <f t="shared" si="124"/>
        <v>6.2644437043097735E+38</v>
      </c>
      <c r="KSH15" s="357">
        <f t="shared" si="124"/>
        <v>0</v>
      </c>
      <c r="KSI15" s="357">
        <f t="shared" si="124"/>
        <v>6.3897325783959688E+38</v>
      </c>
      <c r="KSJ15" s="357">
        <f t="shared" si="124"/>
        <v>0</v>
      </c>
      <c r="KSK15" s="357">
        <f t="shared" si="124"/>
        <v>6.5175272299638884E+38</v>
      </c>
      <c r="KSL15" s="357">
        <f t="shared" si="124"/>
        <v>0</v>
      </c>
      <c r="KSM15" s="357">
        <f t="shared" si="124"/>
        <v>6.6478777745631661E+38</v>
      </c>
      <c r="KSN15" s="357">
        <f t="shared" ref="KSN15:KUY15" si="125">KSL15*1.02</f>
        <v>0</v>
      </c>
      <c r="KSO15" s="357">
        <f t="shared" si="125"/>
        <v>6.7808353300544292E+38</v>
      </c>
      <c r="KSP15" s="357">
        <f t="shared" si="125"/>
        <v>0</v>
      </c>
      <c r="KSQ15" s="357">
        <f t="shared" si="125"/>
        <v>6.9164520366555184E+38</v>
      </c>
      <c r="KSR15" s="357">
        <f t="shared" si="125"/>
        <v>0</v>
      </c>
      <c r="KSS15" s="357">
        <f t="shared" si="125"/>
        <v>7.0547810773886294E+38</v>
      </c>
      <c r="KST15" s="357">
        <f t="shared" si="125"/>
        <v>0</v>
      </c>
      <c r="KSU15" s="357">
        <f t="shared" si="125"/>
        <v>7.1958766989364014E+38</v>
      </c>
      <c r="KSV15" s="357">
        <f t="shared" si="125"/>
        <v>0</v>
      </c>
      <c r="KSW15" s="357">
        <f t="shared" si="125"/>
        <v>7.339794232915129E+38</v>
      </c>
      <c r="KSX15" s="357">
        <f t="shared" si="125"/>
        <v>0</v>
      </c>
      <c r="KSY15" s="357">
        <f t="shared" si="125"/>
        <v>7.486590117573432E+38</v>
      </c>
      <c r="KSZ15" s="357">
        <f t="shared" si="125"/>
        <v>0</v>
      </c>
      <c r="KTA15" s="357">
        <f t="shared" si="125"/>
        <v>7.6363219199249001E+38</v>
      </c>
      <c r="KTB15" s="357">
        <f t="shared" si="125"/>
        <v>0</v>
      </c>
      <c r="KTC15" s="357">
        <f t="shared" si="125"/>
        <v>7.789048358323399E+38</v>
      </c>
      <c r="KTD15" s="357">
        <f t="shared" si="125"/>
        <v>0</v>
      </c>
      <c r="KTE15" s="357">
        <f t="shared" si="125"/>
        <v>7.9448293254898675E+38</v>
      </c>
      <c r="KTF15" s="357">
        <f t="shared" si="125"/>
        <v>0</v>
      </c>
      <c r="KTG15" s="357">
        <f t="shared" si="125"/>
        <v>8.1037259119996656E+38</v>
      </c>
      <c r="KTH15" s="357">
        <f t="shared" si="125"/>
        <v>0</v>
      </c>
      <c r="KTI15" s="357">
        <f t="shared" si="125"/>
        <v>8.2658004302396595E+38</v>
      </c>
      <c r="KTJ15" s="357">
        <f t="shared" si="125"/>
        <v>0</v>
      </c>
      <c r="KTK15" s="357">
        <f t="shared" si="125"/>
        <v>8.4311164388444534E+38</v>
      </c>
      <c r="KTL15" s="357">
        <f t="shared" si="125"/>
        <v>0</v>
      </c>
      <c r="KTM15" s="357">
        <f t="shared" si="125"/>
        <v>8.5997387676213423E+38</v>
      </c>
      <c r="KTN15" s="357">
        <f t="shared" si="125"/>
        <v>0</v>
      </c>
      <c r="KTO15" s="357">
        <f t="shared" si="125"/>
        <v>8.7717335429737697E+38</v>
      </c>
      <c r="KTP15" s="357">
        <f t="shared" si="125"/>
        <v>0</v>
      </c>
      <c r="KTQ15" s="357">
        <f t="shared" si="125"/>
        <v>8.9471682138332455E+38</v>
      </c>
      <c r="KTR15" s="357">
        <f t="shared" si="125"/>
        <v>0</v>
      </c>
      <c r="KTS15" s="357">
        <f t="shared" si="125"/>
        <v>9.1261115781099104E+38</v>
      </c>
      <c r="KTT15" s="357">
        <f t="shared" si="125"/>
        <v>0</v>
      </c>
      <c r="KTU15" s="357">
        <f t="shared" si="125"/>
        <v>9.308633809672109E+38</v>
      </c>
      <c r="KTV15" s="357">
        <f t="shared" si="125"/>
        <v>0</v>
      </c>
      <c r="KTW15" s="357">
        <f t="shared" si="125"/>
        <v>9.4948064858655506E+38</v>
      </c>
      <c r="KTX15" s="357">
        <f t="shared" si="125"/>
        <v>0</v>
      </c>
      <c r="KTY15" s="357">
        <f t="shared" si="125"/>
        <v>9.6847026155828622E+38</v>
      </c>
      <c r="KTZ15" s="357">
        <f t="shared" si="125"/>
        <v>0</v>
      </c>
      <c r="KUA15" s="357">
        <f t="shared" si="125"/>
        <v>9.8783966678945196E+38</v>
      </c>
      <c r="KUB15" s="357">
        <f t="shared" si="125"/>
        <v>0</v>
      </c>
      <c r="KUC15" s="357">
        <f t="shared" si="125"/>
        <v>1.0075964601252411E+39</v>
      </c>
      <c r="KUD15" s="357">
        <f t="shared" si="125"/>
        <v>0</v>
      </c>
      <c r="KUE15" s="357">
        <f t="shared" si="125"/>
        <v>1.027748389327746E+39</v>
      </c>
      <c r="KUF15" s="357">
        <f t="shared" si="125"/>
        <v>0</v>
      </c>
      <c r="KUG15" s="357">
        <f t="shared" si="125"/>
        <v>1.0483033571143009E+39</v>
      </c>
      <c r="KUH15" s="357">
        <f t="shared" si="125"/>
        <v>0</v>
      </c>
      <c r="KUI15" s="357">
        <f t="shared" si="125"/>
        <v>1.069269424256587E+39</v>
      </c>
      <c r="KUJ15" s="357">
        <f t="shared" si="125"/>
        <v>0</v>
      </c>
      <c r="KUK15" s="357">
        <f t="shared" si="125"/>
        <v>1.0906548127417188E+39</v>
      </c>
      <c r="KUL15" s="357">
        <f t="shared" si="125"/>
        <v>0</v>
      </c>
      <c r="KUM15" s="357">
        <f t="shared" si="125"/>
        <v>1.1124679089965532E+39</v>
      </c>
      <c r="KUN15" s="357">
        <f t="shared" si="125"/>
        <v>0</v>
      </c>
      <c r="KUO15" s="357">
        <f t="shared" si="125"/>
        <v>1.1347172671764843E+39</v>
      </c>
      <c r="KUP15" s="357">
        <f t="shared" si="125"/>
        <v>0</v>
      </c>
      <c r="KUQ15" s="357">
        <f t="shared" si="125"/>
        <v>1.1574116125200141E+39</v>
      </c>
      <c r="KUR15" s="357">
        <f t="shared" si="125"/>
        <v>0</v>
      </c>
      <c r="KUS15" s="357">
        <f t="shared" si="125"/>
        <v>1.1805598447704144E+39</v>
      </c>
      <c r="KUT15" s="357">
        <f t="shared" si="125"/>
        <v>0</v>
      </c>
      <c r="KUU15" s="357">
        <f t="shared" si="125"/>
        <v>1.2041710416658227E+39</v>
      </c>
      <c r="KUV15" s="357">
        <f t="shared" si="125"/>
        <v>0</v>
      </c>
      <c r="KUW15" s="357">
        <f t="shared" si="125"/>
        <v>1.2282544624991392E+39</v>
      </c>
      <c r="KUX15" s="357">
        <f t="shared" si="125"/>
        <v>0</v>
      </c>
      <c r="KUY15" s="357">
        <f t="shared" si="125"/>
        <v>1.2528195517491221E+39</v>
      </c>
      <c r="KUZ15" s="357">
        <f t="shared" ref="KUZ15:KXK15" si="126">KUX15*1.02</f>
        <v>0</v>
      </c>
      <c r="KVA15" s="357">
        <f t="shared" si="126"/>
        <v>1.2778759427841046E+39</v>
      </c>
      <c r="KVB15" s="357">
        <f t="shared" si="126"/>
        <v>0</v>
      </c>
      <c r="KVC15" s="357">
        <f t="shared" si="126"/>
        <v>1.3034334616397866E+39</v>
      </c>
      <c r="KVD15" s="357">
        <f t="shared" si="126"/>
        <v>0</v>
      </c>
      <c r="KVE15" s="357">
        <f t="shared" si="126"/>
        <v>1.3295021308725824E+39</v>
      </c>
      <c r="KVF15" s="357">
        <f t="shared" si="126"/>
        <v>0</v>
      </c>
      <c r="KVG15" s="357">
        <f t="shared" si="126"/>
        <v>1.356092173490034E+39</v>
      </c>
      <c r="KVH15" s="357">
        <f t="shared" si="126"/>
        <v>0</v>
      </c>
      <c r="KVI15" s="357">
        <f t="shared" si="126"/>
        <v>1.3832140169598346E+39</v>
      </c>
      <c r="KVJ15" s="357">
        <f t="shared" si="126"/>
        <v>0</v>
      </c>
      <c r="KVK15" s="357">
        <f t="shared" si="126"/>
        <v>1.4108782972990314E+39</v>
      </c>
      <c r="KVL15" s="357">
        <f t="shared" si="126"/>
        <v>0</v>
      </c>
      <c r="KVM15" s="357">
        <f t="shared" si="126"/>
        <v>1.4390958632450121E+39</v>
      </c>
      <c r="KVN15" s="357">
        <f t="shared" si="126"/>
        <v>0</v>
      </c>
      <c r="KVO15" s="357">
        <f t="shared" si="126"/>
        <v>1.4678777805099123E+39</v>
      </c>
      <c r="KVP15" s="357">
        <f t="shared" si="126"/>
        <v>0</v>
      </c>
      <c r="KVQ15" s="357">
        <f t="shared" si="126"/>
        <v>1.4972353361201108E+39</v>
      </c>
      <c r="KVR15" s="357">
        <f t="shared" si="126"/>
        <v>0</v>
      </c>
      <c r="KVS15" s="357">
        <f t="shared" si="126"/>
        <v>1.5271800428425131E+39</v>
      </c>
      <c r="KVT15" s="357">
        <f t="shared" si="126"/>
        <v>0</v>
      </c>
      <c r="KVU15" s="357">
        <f t="shared" si="126"/>
        <v>1.5577236436993632E+39</v>
      </c>
      <c r="KVV15" s="357">
        <f t="shared" si="126"/>
        <v>0</v>
      </c>
      <c r="KVW15" s="357">
        <f t="shared" si="126"/>
        <v>1.5888781165733505E+39</v>
      </c>
      <c r="KVX15" s="357">
        <f t="shared" si="126"/>
        <v>0</v>
      </c>
      <c r="KVY15" s="357">
        <f t="shared" si="126"/>
        <v>1.6206556789048177E+39</v>
      </c>
      <c r="KVZ15" s="357">
        <f t="shared" si="126"/>
        <v>0</v>
      </c>
      <c r="KWA15" s="357">
        <f t="shared" si="126"/>
        <v>1.6530687924829139E+39</v>
      </c>
      <c r="KWB15" s="357">
        <f t="shared" si="126"/>
        <v>0</v>
      </c>
      <c r="KWC15" s="357">
        <f t="shared" si="126"/>
        <v>1.6861301683325722E+39</v>
      </c>
      <c r="KWD15" s="357">
        <f t="shared" si="126"/>
        <v>0</v>
      </c>
      <c r="KWE15" s="357">
        <f t="shared" si="126"/>
        <v>1.7198527716992236E+39</v>
      </c>
      <c r="KWF15" s="357">
        <f t="shared" si="126"/>
        <v>0</v>
      </c>
      <c r="KWG15" s="357">
        <f t="shared" si="126"/>
        <v>1.7542498271332081E+39</v>
      </c>
      <c r="KWH15" s="357">
        <f t="shared" si="126"/>
        <v>0</v>
      </c>
      <c r="KWI15" s="357">
        <f t="shared" si="126"/>
        <v>1.7893348236758722E+39</v>
      </c>
      <c r="KWJ15" s="357">
        <f t="shared" si="126"/>
        <v>0</v>
      </c>
      <c r="KWK15" s="357">
        <f t="shared" si="126"/>
        <v>1.8251215201493897E+39</v>
      </c>
      <c r="KWL15" s="357">
        <f t="shared" si="126"/>
        <v>0</v>
      </c>
      <c r="KWM15" s="357">
        <f t="shared" si="126"/>
        <v>1.8616239505523776E+39</v>
      </c>
      <c r="KWN15" s="357">
        <f t="shared" si="126"/>
        <v>0</v>
      </c>
      <c r="KWO15" s="357">
        <f t="shared" si="126"/>
        <v>1.8988564295634251E+39</v>
      </c>
      <c r="KWP15" s="357">
        <f t="shared" si="126"/>
        <v>0</v>
      </c>
      <c r="KWQ15" s="357">
        <f t="shared" si="126"/>
        <v>1.9368335581546935E+39</v>
      </c>
      <c r="KWR15" s="357">
        <f t="shared" si="126"/>
        <v>0</v>
      </c>
      <c r="KWS15" s="357">
        <f t="shared" si="126"/>
        <v>1.9755702293177874E+39</v>
      </c>
      <c r="KWT15" s="357">
        <f t="shared" si="126"/>
        <v>0</v>
      </c>
      <c r="KWU15" s="357">
        <f t="shared" si="126"/>
        <v>2.0150816339041432E+39</v>
      </c>
      <c r="KWV15" s="357">
        <f t="shared" si="126"/>
        <v>0</v>
      </c>
      <c r="KWW15" s="357">
        <f t="shared" si="126"/>
        <v>2.0553832665822261E+39</v>
      </c>
      <c r="KWX15" s="357">
        <f t="shared" si="126"/>
        <v>0</v>
      </c>
      <c r="KWY15" s="357">
        <f t="shared" si="126"/>
        <v>2.0964909319138705E+39</v>
      </c>
      <c r="KWZ15" s="357">
        <f t="shared" si="126"/>
        <v>0</v>
      </c>
      <c r="KXA15" s="357">
        <f t="shared" si="126"/>
        <v>2.138420750552148E+39</v>
      </c>
      <c r="KXB15" s="357">
        <f t="shared" si="126"/>
        <v>0</v>
      </c>
      <c r="KXC15" s="357">
        <f t="shared" si="126"/>
        <v>2.1811891655631911E+39</v>
      </c>
      <c r="KXD15" s="357">
        <f t="shared" si="126"/>
        <v>0</v>
      </c>
      <c r="KXE15" s="357">
        <f t="shared" si="126"/>
        <v>2.224812948874455E+39</v>
      </c>
      <c r="KXF15" s="357">
        <f t="shared" si="126"/>
        <v>0</v>
      </c>
      <c r="KXG15" s="357">
        <f t="shared" si="126"/>
        <v>2.269309207851944E+39</v>
      </c>
      <c r="KXH15" s="357">
        <f t="shared" si="126"/>
        <v>0</v>
      </c>
      <c r="KXI15" s="357">
        <f t="shared" si="126"/>
        <v>2.3146953920089829E+39</v>
      </c>
      <c r="KXJ15" s="357">
        <f t="shared" si="126"/>
        <v>0</v>
      </c>
      <c r="KXK15" s="357">
        <f t="shared" si="126"/>
        <v>2.3609892998491626E+39</v>
      </c>
      <c r="KXL15" s="357">
        <f t="shared" ref="KXL15:KZW15" si="127">KXJ15*1.02</f>
        <v>0</v>
      </c>
      <c r="KXM15" s="357">
        <f t="shared" si="127"/>
        <v>2.4082090858461459E+39</v>
      </c>
      <c r="KXN15" s="357">
        <f t="shared" si="127"/>
        <v>0</v>
      </c>
      <c r="KXO15" s="357">
        <f t="shared" si="127"/>
        <v>2.4563732675630689E+39</v>
      </c>
      <c r="KXP15" s="357">
        <f t="shared" si="127"/>
        <v>0</v>
      </c>
      <c r="KXQ15" s="357">
        <f t="shared" si="127"/>
        <v>2.5055007329143303E+39</v>
      </c>
      <c r="KXR15" s="357">
        <f t="shared" si="127"/>
        <v>0</v>
      </c>
      <c r="KXS15" s="357">
        <f t="shared" si="127"/>
        <v>2.5556107475726169E+39</v>
      </c>
      <c r="KXT15" s="357">
        <f t="shared" si="127"/>
        <v>0</v>
      </c>
      <c r="KXU15" s="357">
        <f t="shared" si="127"/>
        <v>2.6067229625240694E+39</v>
      </c>
      <c r="KXV15" s="357">
        <f t="shared" si="127"/>
        <v>0</v>
      </c>
      <c r="KXW15" s="357">
        <f t="shared" si="127"/>
        <v>2.6588574217745507E+39</v>
      </c>
      <c r="KXX15" s="357">
        <f t="shared" si="127"/>
        <v>0</v>
      </c>
      <c r="KXY15" s="357">
        <f t="shared" si="127"/>
        <v>2.7120345702100418E+39</v>
      </c>
      <c r="KXZ15" s="357">
        <f t="shared" si="127"/>
        <v>0</v>
      </c>
      <c r="KYA15" s="357">
        <f t="shared" si="127"/>
        <v>2.7662752616142425E+39</v>
      </c>
      <c r="KYB15" s="357">
        <f t="shared" si="127"/>
        <v>0</v>
      </c>
      <c r="KYC15" s="357">
        <f t="shared" si="127"/>
        <v>2.8216007668465272E+39</v>
      </c>
      <c r="KYD15" s="357">
        <f t="shared" si="127"/>
        <v>0</v>
      </c>
      <c r="KYE15" s="357">
        <f t="shared" si="127"/>
        <v>2.8780327821834577E+39</v>
      </c>
      <c r="KYF15" s="357">
        <f t="shared" si="127"/>
        <v>0</v>
      </c>
      <c r="KYG15" s="357">
        <f t="shared" si="127"/>
        <v>2.9355934378271267E+39</v>
      </c>
      <c r="KYH15" s="357">
        <f t="shared" si="127"/>
        <v>0</v>
      </c>
      <c r="KYI15" s="357">
        <f t="shared" si="127"/>
        <v>2.9943053065836694E+39</v>
      </c>
      <c r="KYJ15" s="357">
        <f t="shared" si="127"/>
        <v>0</v>
      </c>
      <c r="KYK15" s="357">
        <f t="shared" si="127"/>
        <v>3.0541914127153431E+39</v>
      </c>
      <c r="KYL15" s="357">
        <f t="shared" si="127"/>
        <v>0</v>
      </c>
      <c r="KYM15" s="357">
        <f t="shared" si="127"/>
        <v>3.11527524096965E+39</v>
      </c>
      <c r="KYN15" s="357">
        <f t="shared" si="127"/>
        <v>0</v>
      </c>
      <c r="KYO15" s="357">
        <f t="shared" si="127"/>
        <v>3.1775807457890429E+39</v>
      </c>
      <c r="KYP15" s="357">
        <f t="shared" si="127"/>
        <v>0</v>
      </c>
      <c r="KYQ15" s="357">
        <f t="shared" si="127"/>
        <v>3.241132360704824E+39</v>
      </c>
      <c r="KYR15" s="357">
        <f t="shared" si="127"/>
        <v>0</v>
      </c>
      <c r="KYS15" s="357">
        <f t="shared" si="127"/>
        <v>3.3059550079189204E+39</v>
      </c>
      <c r="KYT15" s="357">
        <f t="shared" si="127"/>
        <v>0</v>
      </c>
      <c r="KYU15" s="357">
        <f t="shared" si="127"/>
        <v>3.3720741080772988E+39</v>
      </c>
      <c r="KYV15" s="357">
        <f t="shared" si="127"/>
        <v>0</v>
      </c>
      <c r="KYW15" s="357">
        <f t="shared" si="127"/>
        <v>3.4395155902388446E+39</v>
      </c>
      <c r="KYX15" s="357">
        <f t="shared" si="127"/>
        <v>0</v>
      </c>
      <c r="KYY15" s="357">
        <f t="shared" si="127"/>
        <v>3.5083059020436213E+39</v>
      </c>
      <c r="KYZ15" s="357">
        <f t="shared" si="127"/>
        <v>0</v>
      </c>
      <c r="KZA15" s="357">
        <f t="shared" si="127"/>
        <v>3.5784720200844939E+39</v>
      </c>
      <c r="KZB15" s="357">
        <f t="shared" si="127"/>
        <v>0</v>
      </c>
      <c r="KZC15" s="357">
        <f t="shared" si="127"/>
        <v>3.6500414604861841E+39</v>
      </c>
      <c r="KZD15" s="357">
        <f t="shared" si="127"/>
        <v>0</v>
      </c>
      <c r="KZE15" s="357">
        <f t="shared" si="127"/>
        <v>3.7230422896959075E+39</v>
      </c>
      <c r="KZF15" s="357">
        <f t="shared" si="127"/>
        <v>0</v>
      </c>
      <c r="KZG15" s="357">
        <f t="shared" si="127"/>
        <v>3.797503135489826E+39</v>
      </c>
      <c r="KZH15" s="357">
        <f t="shared" si="127"/>
        <v>0</v>
      </c>
      <c r="KZI15" s="357">
        <f t="shared" si="127"/>
        <v>3.8734531981996227E+39</v>
      </c>
      <c r="KZJ15" s="357">
        <f t="shared" si="127"/>
        <v>0</v>
      </c>
      <c r="KZK15" s="357">
        <f t="shared" si="127"/>
        <v>3.9509222621636152E+39</v>
      </c>
      <c r="KZL15" s="357">
        <f t="shared" si="127"/>
        <v>0</v>
      </c>
      <c r="KZM15" s="357">
        <f t="shared" si="127"/>
        <v>4.0299407074068877E+39</v>
      </c>
      <c r="KZN15" s="357">
        <f t="shared" si="127"/>
        <v>0</v>
      </c>
      <c r="KZO15" s="357">
        <f t="shared" si="127"/>
        <v>4.1105395215550257E+39</v>
      </c>
      <c r="KZP15" s="357">
        <f t="shared" si="127"/>
        <v>0</v>
      </c>
      <c r="KZQ15" s="357">
        <f t="shared" si="127"/>
        <v>4.1927503119861265E+39</v>
      </c>
      <c r="KZR15" s="357">
        <f t="shared" si="127"/>
        <v>0</v>
      </c>
      <c r="KZS15" s="357">
        <f t="shared" si="127"/>
        <v>4.2766053182258488E+39</v>
      </c>
      <c r="KZT15" s="357">
        <f t="shared" si="127"/>
        <v>0</v>
      </c>
      <c r="KZU15" s="357">
        <f t="shared" si="127"/>
        <v>4.362137424590366E+39</v>
      </c>
      <c r="KZV15" s="357">
        <f t="shared" si="127"/>
        <v>0</v>
      </c>
      <c r="KZW15" s="357">
        <f t="shared" si="127"/>
        <v>4.4493801730821734E+39</v>
      </c>
      <c r="KZX15" s="357">
        <f t="shared" ref="KZX15:LCI15" si="128">KZV15*1.02</f>
        <v>0</v>
      </c>
      <c r="KZY15" s="357">
        <f t="shared" si="128"/>
        <v>4.5383677765438167E+39</v>
      </c>
      <c r="KZZ15" s="357">
        <f t="shared" si="128"/>
        <v>0</v>
      </c>
      <c r="LAA15" s="357">
        <f t="shared" si="128"/>
        <v>4.6291351320746933E+39</v>
      </c>
      <c r="LAB15" s="357">
        <f t="shared" si="128"/>
        <v>0</v>
      </c>
      <c r="LAC15" s="357">
        <f t="shared" si="128"/>
        <v>4.7217178347161876E+39</v>
      </c>
      <c r="LAD15" s="357">
        <f t="shared" si="128"/>
        <v>0</v>
      </c>
      <c r="LAE15" s="357">
        <f t="shared" si="128"/>
        <v>4.8161521914105115E+39</v>
      </c>
      <c r="LAF15" s="357">
        <f t="shared" si="128"/>
        <v>0</v>
      </c>
      <c r="LAG15" s="357">
        <f t="shared" si="128"/>
        <v>4.9124752352387217E+39</v>
      </c>
      <c r="LAH15" s="357">
        <f t="shared" si="128"/>
        <v>0</v>
      </c>
      <c r="LAI15" s="357">
        <f t="shared" si="128"/>
        <v>5.0107247399434962E+39</v>
      </c>
      <c r="LAJ15" s="357">
        <f t="shared" si="128"/>
        <v>0</v>
      </c>
      <c r="LAK15" s="357">
        <f t="shared" si="128"/>
        <v>5.1109392347423662E+39</v>
      </c>
      <c r="LAL15" s="357">
        <f t="shared" si="128"/>
        <v>0</v>
      </c>
      <c r="LAM15" s="357">
        <f t="shared" si="128"/>
        <v>5.2131580194372137E+39</v>
      </c>
      <c r="LAN15" s="357">
        <f t="shared" si="128"/>
        <v>0</v>
      </c>
      <c r="LAO15" s="357">
        <f t="shared" si="128"/>
        <v>5.3174211798259579E+39</v>
      </c>
      <c r="LAP15" s="357">
        <f t="shared" si="128"/>
        <v>0</v>
      </c>
      <c r="LAQ15" s="357">
        <f t="shared" si="128"/>
        <v>5.423769603422477E+39</v>
      </c>
      <c r="LAR15" s="357">
        <f t="shared" si="128"/>
        <v>0</v>
      </c>
      <c r="LAS15" s="357">
        <f t="shared" si="128"/>
        <v>5.5322449954909272E+39</v>
      </c>
      <c r="LAT15" s="357">
        <f t="shared" si="128"/>
        <v>0</v>
      </c>
      <c r="LAU15" s="357">
        <f t="shared" si="128"/>
        <v>5.6428898954007456E+39</v>
      </c>
      <c r="LAV15" s="357">
        <f t="shared" si="128"/>
        <v>0</v>
      </c>
      <c r="LAW15" s="357">
        <f t="shared" si="128"/>
        <v>5.755747693308761E+39</v>
      </c>
      <c r="LAX15" s="357">
        <f t="shared" si="128"/>
        <v>0</v>
      </c>
      <c r="LAY15" s="357">
        <f t="shared" si="128"/>
        <v>5.8708626471749358E+39</v>
      </c>
      <c r="LAZ15" s="357">
        <f t="shared" si="128"/>
        <v>0</v>
      </c>
      <c r="LBA15" s="357">
        <f t="shared" si="128"/>
        <v>5.9882799001184345E+39</v>
      </c>
      <c r="LBB15" s="357">
        <f t="shared" si="128"/>
        <v>0</v>
      </c>
      <c r="LBC15" s="357">
        <f t="shared" si="128"/>
        <v>6.1080454981208032E+39</v>
      </c>
      <c r="LBD15" s="357">
        <f t="shared" si="128"/>
        <v>0</v>
      </c>
      <c r="LBE15" s="357">
        <f t="shared" si="128"/>
        <v>6.2302064080832197E+39</v>
      </c>
      <c r="LBF15" s="357">
        <f t="shared" si="128"/>
        <v>0</v>
      </c>
      <c r="LBG15" s="357">
        <f t="shared" si="128"/>
        <v>6.3548105362448847E+39</v>
      </c>
      <c r="LBH15" s="357">
        <f t="shared" si="128"/>
        <v>0</v>
      </c>
      <c r="LBI15" s="357">
        <f t="shared" si="128"/>
        <v>6.4819067469697829E+39</v>
      </c>
      <c r="LBJ15" s="357">
        <f t="shared" si="128"/>
        <v>0</v>
      </c>
      <c r="LBK15" s="357">
        <f t="shared" si="128"/>
        <v>6.6115448819091781E+39</v>
      </c>
      <c r="LBL15" s="357">
        <f t="shared" si="128"/>
        <v>0</v>
      </c>
      <c r="LBM15" s="357">
        <f t="shared" si="128"/>
        <v>6.7437757795473612E+39</v>
      </c>
      <c r="LBN15" s="357">
        <f t="shared" si="128"/>
        <v>0</v>
      </c>
      <c r="LBO15" s="357">
        <f t="shared" si="128"/>
        <v>6.8786512951383083E+39</v>
      </c>
      <c r="LBP15" s="357">
        <f t="shared" si="128"/>
        <v>0</v>
      </c>
      <c r="LBQ15" s="357">
        <f t="shared" si="128"/>
        <v>7.0162243210410749E+39</v>
      </c>
      <c r="LBR15" s="357">
        <f t="shared" si="128"/>
        <v>0</v>
      </c>
      <c r="LBS15" s="357">
        <f t="shared" si="128"/>
        <v>7.1565488074618962E+39</v>
      </c>
      <c r="LBT15" s="357">
        <f t="shared" si="128"/>
        <v>0</v>
      </c>
      <c r="LBU15" s="357">
        <f t="shared" si="128"/>
        <v>7.2996797836111348E+39</v>
      </c>
      <c r="LBV15" s="357">
        <f t="shared" si="128"/>
        <v>0</v>
      </c>
      <c r="LBW15" s="357">
        <f t="shared" si="128"/>
        <v>7.4456733792833572E+39</v>
      </c>
      <c r="LBX15" s="357">
        <f t="shared" si="128"/>
        <v>0</v>
      </c>
      <c r="LBY15" s="357">
        <f t="shared" si="128"/>
        <v>7.5945868468690249E+39</v>
      </c>
      <c r="LBZ15" s="357">
        <f t="shared" si="128"/>
        <v>0</v>
      </c>
      <c r="LCA15" s="357">
        <f t="shared" si="128"/>
        <v>7.7464785838064057E+39</v>
      </c>
      <c r="LCB15" s="357">
        <f t="shared" si="128"/>
        <v>0</v>
      </c>
      <c r="LCC15" s="357">
        <f t="shared" si="128"/>
        <v>7.901408155482534E+39</v>
      </c>
      <c r="LCD15" s="357">
        <f t="shared" si="128"/>
        <v>0</v>
      </c>
      <c r="LCE15" s="357">
        <f t="shared" si="128"/>
        <v>8.0594363185921851E+39</v>
      </c>
      <c r="LCF15" s="357">
        <f t="shared" si="128"/>
        <v>0</v>
      </c>
      <c r="LCG15" s="357">
        <f t="shared" si="128"/>
        <v>8.2206250449640288E+39</v>
      </c>
      <c r="LCH15" s="357">
        <f t="shared" si="128"/>
        <v>0</v>
      </c>
      <c r="LCI15" s="357">
        <f t="shared" si="128"/>
        <v>8.3850375458633092E+39</v>
      </c>
      <c r="LCJ15" s="357">
        <f t="shared" ref="LCJ15:LEU15" si="129">LCH15*1.02</f>
        <v>0</v>
      </c>
      <c r="LCK15" s="357">
        <f t="shared" si="129"/>
        <v>8.5527382967805754E+39</v>
      </c>
      <c r="LCL15" s="357">
        <f t="shared" si="129"/>
        <v>0</v>
      </c>
      <c r="LCM15" s="357">
        <f t="shared" si="129"/>
        <v>8.7237930627161871E+39</v>
      </c>
      <c r="LCN15" s="357">
        <f t="shared" si="129"/>
        <v>0</v>
      </c>
      <c r="LCO15" s="357">
        <f t="shared" si="129"/>
        <v>8.8982689239705113E+39</v>
      </c>
      <c r="LCP15" s="357">
        <f t="shared" si="129"/>
        <v>0</v>
      </c>
      <c r="LCQ15" s="357">
        <f t="shared" si="129"/>
        <v>9.0762343024499216E+39</v>
      </c>
      <c r="LCR15" s="357">
        <f t="shared" si="129"/>
        <v>0</v>
      </c>
      <c r="LCS15" s="357">
        <f t="shared" si="129"/>
        <v>9.2577589884989206E+39</v>
      </c>
      <c r="LCT15" s="357">
        <f t="shared" si="129"/>
        <v>0</v>
      </c>
      <c r="LCU15" s="357">
        <f t="shared" si="129"/>
        <v>9.4429141682688993E+39</v>
      </c>
      <c r="LCV15" s="357">
        <f t="shared" si="129"/>
        <v>0</v>
      </c>
      <c r="LCW15" s="357">
        <f t="shared" si="129"/>
        <v>9.6317724516342778E+39</v>
      </c>
      <c r="LCX15" s="357">
        <f t="shared" si="129"/>
        <v>0</v>
      </c>
      <c r="LCY15" s="357">
        <f t="shared" si="129"/>
        <v>9.8244079006669641E+39</v>
      </c>
      <c r="LCZ15" s="357">
        <f t="shared" si="129"/>
        <v>0</v>
      </c>
      <c r="LDA15" s="357">
        <f t="shared" si="129"/>
        <v>1.0020896058680303E+40</v>
      </c>
      <c r="LDB15" s="357">
        <f t="shared" si="129"/>
        <v>0</v>
      </c>
      <c r="LDC15" s="357">
        <f t="shared" si="129"/>
        <v>1.0221313979853909E+40</v>
      </c>
      <c r="LDD15" s="357">
        <f t="shared" si="129"/>
        <v>0</v>
      </c>
      <c r="LDE15" s="357">
        <f t="shared" si="129"/>
        <v>1.0425740259450988E+40</v>
      </c>
      <c r="LDF15" s="357">
        <f t="shared" si="129"/>
        <v>0</v>
      </c>
      <c r="LDG15" s="357">
        <f t="shared" si="129"/>
        <v>1.0634255064640008E+40</v>
      </c>
      <c r="LDH15" s="357">
        <f t="shared" si="129"/>
        <v>0</v>
      </c>
      <c r="LDI15" s="357">
        <f t="shared" si="129"/>
        <v>1.0846940165932808E+40</v>
      </c>
      <c r="LDJ15" s="357">
        <f t="shared" si="129"/>
        <v>0</v>
      </c>
      <c r="LDK15" s="357">
        <f t="shared" si="129"/>
        <v>1.1063878969251463E+40</v>
      </c>
      <c r="LDL15" s="357">
        <f t="shared" si="129"/>
        <v>0</v>
      </c>
      <c r="LDM15" s="357">
        <f t="shared" si="129"/>
        <v>1.1285156548636493E+40</v>
      </c>
      <c r="LDN15" s="357">
        <f t="shared" si="129"/>
        <v>0</v>
      </c>
      <c r="LDO15" s="357">
        <f t="shared" si="129"/>
        <v>1.1510859679609224E+40</v>
      </c>
      <c r="LDP15" s="357">
        <f t="shared" si="129"/>
        <v>0</v>
      </c>
      <c r="LDQ15" s="357">
        <f t="shared" si="129"/>
        <v>1.1741076873201409E+40</v>
      </c>
      <c r="LDR15" s="357">
        <f t="shared" si="129"/>
        <v>0</v>
      </c>
      <c r="LDS15" s="357">
        <f t="shared" si="129"/>
        <v>1.1975898410665436E+40</v>
      </c>
      <c r="LDT15" s="357">
        <f t="shared" si="129"/>
        <v>0</v>
      </c>
      <c r="LDU15" s="357">
        <f t="shared" si="129"/>
        <v>1.2215416378878746E+40</v>
      </c>
      <c r="LDV15" s="357">
        <f t="shared" si="129"/>
        <v>0</v>
      </c>
      <c r="LDW15" s="357">
        <f t="shared" si="129"/>
        <v>1.245972470645632E+40</v>
      </c>
      <c r="LDX15" s="357">
        <f t="shared" si="129"/>
        <v>0</v>
      </c>
      <c r="LDY15" s="357">
        <f t="shared" si="129"/>
        <v>1.2708919200585446E+40</v>
      </c>
      <c r="LDZ15" s="357">
        <f t="shared" si="129"/>
        <v>0</v>
      </c>
      <c r="LEA15" s="357">
        <f t="shared" si="129"/>
        <v>1.2963097584597155E+40</v>
      </c>
      <c r="LEB15" s="357">
        <f t="shared" si="129"/>
        <v>0</v>
      </c>
      <c r="LEC15" s="357">
        <f t="shared" si="129"/>
        <v>1.3222359536289099E+40</v>
      </c>
      <c r="LED15" s="357">
        <f t="shared" si="129"/>
        <v>0</v>
      </c>
      <c r="LEE15" s="357">
        <f t="shared" si="129"/>
        <v>1.3486806727014882E+40</v>
      </c>
      <c r="LEF15" s="357">
        <f t="shared" si="129"/>
        <v>0</v>
      </c>
      <c r="LEG15" s="357">
        <f t="shared" si="129"/>
        <v>1.375654286155518E+40</v>
      </c>
      <c r="LEH15" s="357">
        <f t="shared" si="129"/>
        <v>0</v>
      </c>
      <c r="LEI15" s="357">
        <f t="shared" si="129"/>
        <v>1.4031673718786284E+40</v>
      </c>
      <c r="LEJ15" s="357">
        <f t="shared" si="129"/>
        <v>0</v>
      </c>
      <c r="LEK15" s="357">
        <f t="shared" si="129"/>
        <v>1.431230719316201E+40</v>
      </c>
      <c r="LEL15" s="357">
        <f t="shared" si="129"/>
        <v>0</v>
      </c>
      <c r="LEM15" s="357">
        <f t="shared" si="129"/>
        <v>1.4598553337025252E+40</v>
      </c>
      <c r="LEN15" s="357">
        <f t="shared" si="129"/>
        <v>0</v>
      </c>
      <c r="LEO15" s="357">
        <f t="shared" si="129"/>
        <v>1.4890524403765757E+40</v>
      </c>
      <c r="LEP15" s="357">
        <f t="shared" si="129"/>
        <v>0</v>
      </c>
      <c r="LEQ15" s="357">
        <f t="shared" si="129"/>
        <v>1.5188334891841073E+40</v>
      </c>
      <c r="LER15" s="357">
        <f t="shared" si="129"/>
        <v>0</v>
      </c>
      <c r="LES15" s="357">
        <f t="shared" si="129"/>
        <v>1.5492101589677894E+40</v>
      </c>
      <c r="LET15" s="357">
        <f t="shared" si="129"/>
        <v>0</v>
      </c>
      <c r="LEU15" s="357">
        <f t="shared" si="129"/>
        <v>1.5801943621471452E+40</v>
      </c>
      <c r="LEV15" s="357">
        <f t="shared" ref="LEV15:LHG15" si="130">LET15*1.02</f>
        <v>0</v>
      </c>
      <c r="LEW15" s="357">
        <f t="shared" si="130"/>
        <v>1.6117982493900882E+40</v>
      </c>
      <c r="LEX15" s="357">
        <f t="shared" si="130"/>
        <v>0</v>
      </c>
      <c r="LEY15" s="357">
        <f t="shared" si="130"/>
        <v>1.6440342143778899E+40</v>
      </c>
      <c r="LEZ15" s="357">
        <f t="shared" si="130"/>
        <v>0</v>
      </c>
      <c r="LFA15" s="357">
        <f t="shared" si="130"/>
        <v>1.6769148986654477E+40</v>
      </c>
      <c r="LFB15" s="357">
        <f t="shared" si="130"/>
        <v>0</v>
      </c>
      <c r="LFC15" s="357">
        <f t="shared" si="130"/>
        <v>1.7104531966387566E+40</v>
      </c>
      <c r="LFD15" s="357">
        <f t="shared" si="130"/>
        <v>0</v>
      </c>
      <c r="LFE15" s="357">
        <f t="shared" si="130"/>
        <v>1.7446622605715317E+40</v>
      </c>
      <c r="LFF15" s="357">
        <f t="shared" si="130"/>
        <v>0</v>
      </c>
      <c r="LFG15" s="357">
        <f t="shared" si="130"/>
        <v>1.7795555057829624E+40</v>
      </c>
      <c r="LFH15" s="357">
        <f t="shared" si="130"/>
        <v>0</v>
      </c>
      <c r="LFI15" s="357">
        <f t="shared" si="130"/>
        <v>1.8151466158986218E+40</v>
      </c>
      <c r="LFJ15" s="357">
        <f t="shared" si="130"/>
        <v>0</v>
      </c>
      <c r="LFK15" s="357">
        <f t="shared" si="130"/>
        <v>1.8514495482165943E+40</v>
      </c>
      <c r="LFL15" s="357">
        <f t="shared" si="130"/>
        <v>0</v>
      </c>
      <c r="LFM15" s="357">
        <f t="shared" si="130"/>
        <v>1.8884785391809262E+40</v>
      </c>
      <c r="LFN15" s="357">
        <f t="shared" si="130"/>
        <v>0</v>
      </c>
      <c r="LFO15" s="357">
        <f t="shared" si="130"/>
        <v>1.9262481099645448E+40</v>
      </c>
      <c r="LFP15" s="357">
        <f t="shared" si="130"/>
        <v>0</v>
      </c>
      <c r="LFQ15" s="357">
        <f t="shared" si="130"/>
        <v>1.9647730721638359E+40</v>
      </c>
      <c r="LFR15" s="357">
        <f t="shared" si="130"/>
        <v>0</v>
      </c>
      <c r="LFS15" s="357">
        <f t="shared" si="130"/>
        <v>2.0040685336071127E+40</v>
      </c>
      <c r="LFT15" s="357">
        <f t="shared" si="130"/>
        <v>0</v>
      </c>
      <c r="LFU15" s="357">
        <f t="shared" si="130"/>
        <v>2.044149904279255E+40</v>
      </c>
      <c r="LFV15" s="357">
        <f t="shared" si="130"/>
        <v>0</v>
      </c>
      <c r="LFW15" s="357">
        <f t="shared" si="130"/>
        <v>2.0850329023648401E+40</v>
      </c>
      <c r="LFX15" s="357">
        <f t="shared" si="130"/>
        <v>0</v>
      </c>
      <c r="LFY15" s="357">
        <f t="shared" si="130"/>
        <v>2.126733560412137E+40</v>
      </c>
      <c r="LFZ15" s="357">
        <f t="shared" si="130"/>
        <v>0</v>
      </c>
      <c r="LGA15" s="357">
        <f t="shared" si="130"/>
        <v>2.1692682316203797E+40</v>
      </c>
      <c r="LGB15" s="357">
        <f t="shared" si="130"/>
        <v>0</v>
      </c>
      <c r="LGC15" s="357">
        <f t="shared" si="130"/>
        <v>2.2126535962527876E+40</v>
      </c>
      <c r="LGD15" s="357">
        <f t="shared" si="130"/>
        <v>0</v>
      </c>
      <c r="LGE15" s="357">
        <f t="shared" si="130"/>
        <v>2.2569066681778433E+40</v>
      </c>
      <c r="LGF15" s="357">
        <f t="shared" si="130"/>
        <v>0</v>
      </c>
      <c r="LGG15" s="357">
        <f t="shared" si="130"/>
        <v>2.3020448015414001E+40</v>
      </c>
      <c r="LGH15" s="357">
        <f t="shared" si="130"/>
        <v>0</v>
      </c>
      <c r="LGI15" s="357">
        <f t="shared" si="130"/>
        <v>2.3480856975722284E+40</v>
      </c>
      <c r="LGJ15" s="357">
        <f t="shared" si="130"/>
        <v>0</v>
      </c>
      <c r="LGK15" s="357">
        <f t="shared" si="130"/>
        <v>2.395047411523673E+40</v>
      </c>
      <c r="LGL15" s="357">
        <f t="shared" si="130"/>
        <v>0</v>
      </c>
      <c r="LGM15" s="357">
        <f t="shared" si="130"/>
        <v>2.4429483597541466E+40</v>
      </c>
      <c r="LGN15" s="357">
        <f t="shared" si="130"/>
        <v>0</v>
      </c>
      <c r="LGO15" s="357">
        <f t="shared" si="130"/>
        <v>2.4918073269492298E+40</v>
      </c>
      <c r="LGP15" s="357">
        <f t="shared" si="130"/>
        <v>0</v>
      </c>
      <c r="LGQ15" s="357">
        <f t="shared" si="130"/>
        <v>2.5416434734882142E+40</v>
      </c>
      <c r="LGR15" s="357">
        <f t="shared" si="130"/>
        <v>0</v>
      </c>
      <c r="LGS15" s="357">
        <f t="shared" si="130"/>
        <v>2.5924763429579784E+40</v>
      </c>
      <c r="LGT15" s="357">
        <f t="shared" si="130"/>
        <v>0</v>
      </c>
      <c r="LGU15" s="357">
        <f t="shared" si="130"/>
        <v>2.6443258698171381E+40</v>
      </c>
      <c r="LGV15" s="357">
        <f t="shared" si="130"/>
        <v>0</v>
      </c>
      <c r="LGW15" s="357">
        <f t="shared" si="130"/>
        <v>2.6972123872134809E+40</v>
      </c>
      <c r="LGX15" s="357">
        <f t="shared" si="130"/>
        <v>0</v>
      </c>
      <c r="LGY15" s="357">
        <f t="shared" si="130"/>
        <v>2.7511566349577505E+40</v>
      </c>
      <c r="LGZ15" s="357">
        <f t="shared" si="130"/>
        <v>0</v>
      </c>
      <c r="LHA15" s="357">
        <f t="shared" si="130"/>
        <v>2.8061797676569055E+40</v>
      </c>
      <c r="LHB15" s="357">
        <f t="shared" si="130"/>
        <v>0</v>
      </c>
      <c r="LHC15" s="357">
        <f t="shared" si="130"/>
        <v>2.8623033630100438E+40</v>
      </c>
      <c r="LHD15" s="357">
        <f t="shared" si="130"/>
        <v>0</v>
      </c>
      <c r="LHE15" s="357">
        <f t="shared" si="130"/>
        <v>2.9195494302702447E+40</v>
      </c>
      <c r="LHF15" s="357">
        <f t="shared" si="130"/>
        <v>0</v>
      </c>
      <c r="LHG15" s="357">
        <f t="shared" si="130"/>
        <v>2.9779404188756495E+40</v>
      </c>
      <c r="LHH15" s="357">
        <f t="shared" ref="LHH15:LJS15" si="131">LHF15*1.02</f>
        <v>0</v>
      </c>
      <c r="LHI15" s="357">
        <f t="shared" si="131"/>
        <v>3.0374992272531625E+40</v>
      </c>
      <c r="LHJ15" s="357">
        <f t="shared" si="131"/>
        <v>0</v>
      </c>
      <c r="LHK15" s="357">
        <f t="shared" si="131"/>
        <v>3.0982492117982258E+40</v>
      </c>
      <c r="LHL15" s="357">
        <f t="shared" si="131"/>
        <v>0</v>
      </c>
      <c r="LHM15" s="357">
        <f t="shared" si="131"/>
        <v>3.1602141960341905E+40</v>
      </c>
      <c r="LHN15" s="357">
        <f t="shared" si="131"/>
        <v>0</v>
      </c>
      <c r="LHO15" s="357">
        <f t="shared" si="131"/>
        <v>3.2234184799548744E+40</v>
      </c>
      <c r="LHP15" s="357">
        <f t="shared" si="131"/>
        <v>0</v>
      </c>
      <c r="LHQ15" s="357">
        <f t="shared" si="131"/>
        <v>3.2878868495539719E+40</v>
      </c>
      <c r="LHR15" s="357">
        <f t="shared" si="131"/>
        <v>0</v>
      </c>
      <c r="LHS15" s="357">
        <f t="shared" si="131"/>
        <v>3.3536445865450513E+40</v>
      </c>
      <c r="LHT15" s="357">
        <f t="shared" si="131"/>
        <v>0</v>
      </c>
      <c r="LHU15" s="357">
        <f t="shared" si="131"/>
        <v>3.4207174782759523E+40</v>
      </c>
      <c r="LHV15" s="357">
        <f t="shared" si="131"/>
        <v>0</v>
      </c>
      <c r="LHW15" s="357">
        <f t="shared" si="131"/>
        <v>3.4891318278414716E+40</v>
      </c>
      <c r="LHX15" s="357">
        <f t="shared" si="131"/>
        <v>0</v>
      </c>
      <c r="LHY15" s="357">
        <f t="shared" si="131"/>
        <v>3.5589144643983012E+40</v>
      </c>
      <c r="LHZ15" s="357">
        <f t="shared" si="131"/>
        <v>0</v>
      </c>
      <c r="LIA15" s="357">
        <f t="shared" si="131"/>
        <v>3.6300927536862673E+40</v>
      </c>
      <c r="LIB15" s="357">
        <f t="shared" si="131"/>
        <v>0</v>
      </c>
      <c r="LIC15" s="357">
        <f t="shared" si="131"/>
        <v>3.7026946087599928E+40</v>
      </c>
      <c r="LID15" s="357">
        <f t="shared" si="131"/>
        <v>0</v>
      </c>
      <c r="LIE15" s="357">
        <f t="shared" si="131"/>
        <v>3.7767485009351926E+40</v>
      </c>
      <c r="LIF15" s="357">
        <f t="shared" si="131"/>
        <v>0</v>
      </c>
      <c r="LIG15" s="357">
        <f t="shared" si="131"/>
        <v>3.8522834709538964E+40</v>
      </c>
      <c r="LIH15" s="357">
        <f t="shared" si="131"/>
        <v>0</v>
      </c>
      <c r="LII15" s="357">
        <f t="shared" si="131"/>
        <v>3.9293291403729746E+40</v>
      </c>
      <c r="LIJ15" s="357">
        <f t="shared" si="131"/>
        <v>0</v>
      </c>
      <c r="LIK15" s="357">
        <f t="shared" si="131"/>
        <v>4.0079157231804341E+40</v>
      </c>
      <c r="LIL15" s="357">
        <f t="shared" si="131"/>
        <v>0</v>
      </c>
      <c r="LIM15" s="357">
        <f t="shared" si="131"/>
        <v>4.0880740376440428E+40</v>
      </c>
      <c r="LIN15" s="357">
        <f t="shared" si="131"/>
        <v>0</v>
      </c>
      <c r="LIO15" s="357">
        <f t="shared" si="131"/>
        <v>4.1698355183969239E+40</v>
      </c>
      <c r="LIP15" s="357">
        <f t="shared" si="131"/>
        <v>0</v>
      </c>
      <c r="LIQ15" s="357">
        <f t="shared" si="131"/>
        <v>4.2532322287648624E+40</v>
      </c>
      <c r="LIR15" s="357">
        <f t="shared" si="131"/>
        <v>0</v>
      </c>
      <c r="LIS15" s="357">
        <f t="shared" si="131"/>
        <v>4.3382968733401597E+40</v>
      </c>
      <c r="LIT15" s="357">
        <f t="shared" si="131"/>
        <v>0</v>
      </c>
      <c r="LIU15" s="357">
        <f t="shared" si="131"/>
        <v>4.4250628108069634E+40</v>
      </c>
      <c r="LIV15" s="357">
        <f t="shared" si="131"/>
        <v>0</v>
      </c>
      <c r="LIW15" s="357">
        <f t="shared" si="131"/>
        <v>4.5135640670231025E+40</v>
      </c>
      <c r="LIX15" s="357">
        <f t="shared" si="131"/>
        <v>0</v>
      </c>
      <c r="LIY15" s="357">
        <f t="shared" si="131"/>
        <v>4.6038353483635649E+40</v>
      </c>
      <c r="LIZ15" s="357">
        <f t="shared" si="131"/>
        <v>0</v>
      </c>
      <c r="LJA15" s="357">
        <f t="shared" si="131"/>
        <v>4.6959120553308359E+40</v>
      </c>
      <c r="LJB15" s="357">
        <f t="shared" si="131"/>
        <v>0</v>
      </c>
      <c r="LJC15" s="357">
        <f t="shared" si="131"/>
        <v>4.7898302964374529E+40</v>
      </c>
      <c r="LJD15" s="357">
        <f t="shared" si="131"/>
        <v>0</v>
      </c>
      <c r="LJE15" s="357">
        <f t="shared" si="131"/>
        <v>4.8856269023662024E+40</v>
      </c>
      <c r="LJF15" s="357">
        <f t="shared" si="131"/>
        <v>0</v>
      </c>
      <c r="LJG15" s="357">
        <f t="shared" si="131"/>
        <v>4.9833394404135267E+40</v>
      </c>
      <c r="LJH15" s="357">
        <f t="shared" si="131"/>
        <v>0</v>
      </c>
      <c r="LJI15" s="357">
        <f t="shared" si="131"/>
        <v>5.0830062292217972E+40</v>
      </c>
      <c r="LJJ15" s="357">
        <f t="shared" si="131"/>
        <v>0</v>
      </c>
      <c r="LJK15" s="357">
        <f t="shared" si="131"/>
        <v>5.1846663538062336E+40</v>
      </c>
      <c r="LJL15" s="357">
        <f t="shared" si="131"/>
        <v>0</v>
      </c>
      <c r="LJM15" s="357">
        <f t="shared" si="131"/>
        <v>5.2883596808823584E+40</v>
      </c>
      <c r="LJN15" s="357">
        <f t="shared" si="131"/>
        <v>0</v>
      </c>
      <c r="LJO15" s="357">
        <f t="shared" si="131"/>
        <v>5.3941268745000055E+40</v>
      </c>
      <c r="LJP15" s="357">
        <f t="shared" si="131"/>
        <v>0</v>
      </c>
      <c r="LJQ15" s="357">
        <f t="shared" si="131"/>
        <v>5.502009411990006E+40</v>
      </c>
      <c r="LJR15" s="357">
        <f t="shared" si="131"/>
        <v>0</v>
      </c>
      <c r="LJS15" s="357">
        <f t="shared" si="131"/>
        <v>5.6120496002298067E+40</v>
      </c>
      <c r="LJT15" s="357">
        <f t="shared" ref="LJT15:LME15" si="132">LJR15*1.02</f>
        <v>0</v>
      </c>
      <c r="LJU15" s="357">
        <f t="shared" si="132"/>
        <v>5.7242905922344032E+40</v>
      </c>
      <c r="LJV15" s="357">
        <f t="shared" si="132"/>
        <v>0</v>
      </c>
      <c r="LJW15" s="357">
        <f t="shared" si="132"/>
        <v>5.8387764040790916E+40</v>
      </c>
      <c r="LJX15" s="357">
        <f t="shared" si="132"/>
        <v>0</v>
      </c>
      <c r="LJY15" s="357">
        <f t="shared" si="132"/>
        <v>5.9555519321606737E+40</v>
      </c>
      <c r="LJZ15" s="357">
        <f t="shared" si="132"/>
        <v>0</v>
      </c>
      <c r="LKA15" s="357">
        <f t="shared" si="132"/>
        <v>6.0746629708038873E+40</v>
      </c>
      <c r="LKB15" s="357">
        <f t="shared" si="132"/>
        <v>0</v>
      </c>
      <c r="LKC15" s="357">
        <f t="shared" si="132"/>
        <v>6.1961562302199652E+40</v>
      </c>
      <c r="LKD15" s="357">
        <f t="shared" si="132"/>
        <v>0</v>
      </c>
      <c r="LKE15" s="357">
        <f t="shared" si="132"/>
        <v>6.3200793548243643E+40</v>
      </c>
      <c r="LKF15" s="357">
        <f t="shared" si="132"/>
        <v>0</v>
      </c>
      <c r="LKG15" s="357">
        <f t="shared" si="132"/>
        <v>6.4464809419208515E+40</v>
      </c>
      <c r="LKH15" s="357">
        <f t="shared" si="132"/>
        <v>0</v>
      </c>
      <c r="LKI15" s="357">
        <f t="shared" si="132"/>
        <v>6.5754105607592688E+40</v>
      </c>
      <c r="LKJ15" s="357">
        <f t="shared" si="132"/>
        <v>0</v>
      </c>
      <c r="LKK15" s="357">
        <f t="shared" si="132"/>
        <v>6.7069187719744547E+40</v>
      </c>
      <c r="LKL15" s="357">
        <f t="shared" si="132"/>
        <v>0</v>
      </c>
      <c r="LKM15" s="357">
        <f t="shared" si="132"/>
        <v>6.8410571474139441E+40</v>
      </c>
      <c r="LKN15" s="357">
        <f t="shared" si="132"/>
        <v>0</v>
      </c>
      <c r="LKO15" s="357">
        <f t="shared" si="132"/>
        <v>6.9778782903622226E+40</v>
      </c>
      <c r="LKP15" s="357">
        <f t="shared" si="132"/>
        <v>0</v>
      </c>
      <c r="LKQ15" s="357">
        <f t="shared" si="132"/>
        <v>7.1174358561694676E+40</v>
      </c>
      <c r="LKR15" s="357">
        <f t="shared" si="132"/>
        <v>0</v>
      </c>
      <c r="LKS15" s="357">
        <f t="shared" si="132"/>
        <v>7.2597845732928574E+40</v>
      </c>
      <c r="LKT15" s="357">
        <f t="shared" si="132"/>
        <v>0</v>
      </c>
      <c r="LKU15" s="357">
        <f t="shared" si="132"/>
        <v>7.4049802647587144E+40</v>
      </c>
      <c r="LKV15" s="357">
        <f t="shared" si="132"/>
        <v>0</v>
      </c>
      <c r="LKW15" s="357">
        <f t="shared" si="132"/>
        <v>7.5530798700538888E+40</v>
      </c>
      <c r="LKX15" s="357">
        <f t="shared" si="132"/>
        <v>0</v>
      </c>
      <c r="LKY15" s="357">
        <f t="shared" si="132"/>
        <v>7.7041414674549666E+40</v>
      </c>
      <c r="LKZ15" s="357">
        <f t="shared" si="132"/>
        <v>0</v>
      </c>
      <c r="LLA15" s="357">
        <f t="shared" si="132"/>
        <v>7.8582242968040664E+40</v>
      </c>
      <c r="LLB15" s="357">
        <f t="shared" si="132"/>
        <v>0</v>
      </c>
      <c r="LLC15" s="357">
        <f t="shared" si="132"/>
        <v>8.0153887827401479E+40</v>
      </c>
      <c r="LLD15" s="357">
        <f t="shared" si="132"/>
        <v>0</v>
      </c>
      <c r="LLE15" s="357">
        <f t="shared" si="132"/>
        <v>8.1756965583949513E+40</v>
      </c>
      <c r="LLF15" s="357">
        <f t="shared" si="132"/>
        <v>0</v>
      </c>
      <c r="LLG15" s="357">
        <f t="shared" si="132"/>
        <v>8.3392104895628509E+40</v>
      </c>
      <c r="LLH15" s="357">
        <f t="shared" si="132"/>
        <v>0</v>
      </c>
      <c r="LLI15" s="357">
        <f t="shared" si="132"/>
        <v>8.5059946993541081E+40</v>
      </c>
      <c r="LLJ15" s="357">
        <f t="shared" si="132"/>
        <v>0</v>
      </c>
      <c r="LLK15" s="357">
        <f t="shared" si="132"/>
        <v>8.6761145933411908E+40</v>
      </c>
      <c r="LLL15" s="357">
        <f t="shared" si="132"/>
        <v>0</v>
      </c>
      <c r="LLM15" s="357">
        <f t="shared" si="132"/>
        <v>8.8496368852080149E+40</v>
      </c>
      <c r="LLN15" s="357">
        <f t="shared" si="132"/>
        <v>0</v>
      </c>
      <c r="LLO15" s="357">
        <f t="shared" si="132"/>
        <v>9.0266296229121753E+40</v>
      </c>
      <c r="LLP15" s="357">
        <f t="shared" si="132"/>
        <v>0</v>
      </c>
      <c r="LLQ15" s="357">
        <f t="shared" si="132"/>
        <v>9.2071622153704198E+40</v>
      </c>
      <c r="LLR15" s="357">
        <f t="shared" si="132"/>
        <v>0</v>
      </c>
      <c r="LLS15" s="357">
        <f t="shared" si="132"/>
        <v>9.3913054596778284E+40</v>
      </c>
      <c r="LLT15" s="357">
        <f t="shared" si="132"/>
        <v>0</v>
      </c>
      <c r="LLU15" s="357">
        <f t="shared" si="132"/>
        <v>9.5791315688713845E+40</v>
      </c>
      <c r="LLV15" s="357">
        <f t="shared" si="132"/>
        <v>0</v>
      </c>
      <c r="LLW15" s="357">
        <f t="shared" si="132"/>
        <v>9.7707142002488132E+40</v>
      </c>
      <c r="LLX15" s="357">
        <f t="shared" si="132"/>
        <v>0</v>
      </c>
      <c r="LLY15" s="357">
        <f t="shared" si="132"/>
        <v>9.96612848425379E+40</v>
      </c>
      <c r="LLZ15" s="357">
        <f t="shared" si="132"/>
        <v>0</v>
      </c>
      <c r="LMA15" s="357">
        <f t="shared" si="132"/>
        <v>1.0165451053938865E+41</v>
      </c>
      <c r="LMB15" s="357">
        <f t="shared" si="132"/>
        <v>0</v>
      </c>
      <c r="LMC15" s="357">
        <f t="shared" si="132"/>
        <v>1.0368760075017642E+41</v>
      </c>
      <c r="LMD15" s="357">
        <f t="shared" si="132"/>
        <v>0</v>
      </c>
      <c r="LME15" s="357">
        <f t="shared" si="132"/>
        <v>1.0576135276517995E+41</v>
      </c>
      <c r="LMF15" s="357">
        <f t="shared" ref="LMF15:LOQ15" si="133">LMD15*1.02</f>
        <v>0</v>
      </c>
      <c r="LMG15" s="357">
        <f t="shared" si="133"/>
        <v>1.0787657982048355E+41</v>
      </c>
      <c r="LMH15" s="357">
        <f t="shared" si="133"/>
        <v>0</v>
      </c>
      <c r="LMI15" s="357">
        <f t="shared" si="133"/>
        <v>1.1003411141689323E+41</v>
      </c>
      <c r="LMJ15" s="357">
        <f t="shared" si="133"/>
        <v>0</v>
      </c>
      <c r="LMK15" s="357">
        <f t="shared" si="133"/>
        <v>1.1223479364523109E+41</v>
      </c>
      <c r="LML15" s="357">
        <f t="shared" si="133"/>
        <v>0</v>
      </c>
      <c r="LMM15" s="357">
        <f t="shared" si="133"/>
        <v>1.1447948951813571E+41</v>
      </c>
      <c r="LMN15" s="357">
        <f t="shared" si="133"/>
        <v>0</v>
      </c>
      <c r="LMO15" s="357">
        <f t="shared" si="133"/>
        <v>1.1676907930849843E+41</v>
      </c>
      <c r="LMP15" s="357">
        <f t="shared" si="133"/>
        <v>0</v>
      </c>
      <c r="LMQ15" s="357">
        <f t="shared" si="133"/>
        <v>1.191044608946684E+41</v>
      </c>
      <c r="LMR15" s="357">
        <f t="shared" si="133"/>
        <v>0</v>
      </c>
      <c r="LMS15" s="357">
        <f t="shared" si="133"/>
        <v>1.2148655011256178E+41</v>
      </c>
      <c r="LMT15" s="357">
        <f t="shared" si="133"/>
        <v>0</v>
      </c>
      <c r="LMU15" s="357">
        <f t="shared" si="133"/>
        <v>1.2391628111481302E+41</v>
      </c>
      <c r="LMV15" s="357">
        <f t="shared" si="133"/>
        <v>0</v>
      </c>
      <c r="LMW15" s="357">
        <f t="shared" si="133"/>
        <v>1.2639460673710927E+41</v>
      </c>
      <c r="LMX15" s="357">
        <f t="shared" si="133"/>
        <v>0</v>
      </c>
      <c r="LMY15" s="357">
        <f t="shared" si="133"/>
        <v>1.2892249887185145E+41</v>
      </c>
      <c r="LMZ15" s="357">
        <f t="shared" si="133"/>
        <v>0</v>
      </c>
      <c r="LNA15" s="357">
        <f t="shared" si="133"/>
        <v>1.3150094884928847E+41</v>
      </c>
      <c r="LNB15" s="357">
        <f t="shared" si="133"/>
        <v>0</v>
      </c>
      <c r="LNC15" s="357">
        <f t="shared" si="133"/>
        <v>1.3413096782627425E+41</v>
      </c>
      <c r="LND15" s="357">
        <f t="shared" si="133"/>
        <v>0</v>
      </c>
      <c r="LNE15" s="357">
        <f t="shared" si="133"/>
        <v>1.3681358718279974E+41</v>
      </c>
      <c r="LNF15" s="357">
        <f t="shared" si="133"/>
        <v>0</v>
      </c>
      <c r="LNG15" s="357">
        <f t="shared" si="133"/>
        <v>1.3954985892645574E+41</v>
      </c>
      <c r="LNH15" s="357">
        <f t="shared" si="133"/>
        <v>0</v>
      </c>
      <c r="LNI15" s="357">
        <f t="shared" si="133"/>
        <v>1.4234085610498486E+41</v>
      </c>
      <c r="LNJ15" s="357">
        <f t="shared" si="133"/>
        <v>0</v>
      </c>
      <c r="LNK15" s="357">
        <f t="shared" si="133"/>
        <v>1.4518767322708456E+41</v>
      </c>
      <c r="LNL15" s="357">
        <f t="shared" si="133"/>
        <v>0</v>
      </c>
      <c r="LNM15" s="357">
        <f t="shared" si="133"/>
        <v>1.4809142669162626E+41</v>
      </c>
      <c r="LNN15" s="357">
        <f t="shared" si="133"/>
        <v>0</v>
      </c>
      <c r="LNO15" s="357">
        <f t="shared" si="133"/>
        <v>1.5105325522545878E+41</v>
      </c>
      <c r="LNP15" s="357">
        <f t="shared" si="133"/>
        <v>0</v>
      </c>
      <c r="LNQ15" s="357">
        <f t="shared" si="133"/>
        <v>1.5407432032996796E+41</v>
      </c>
      <c r="LNR15" s="357">
        <f t="shared" si="133"/>
        <v>0</v>
      </c>
      <c r="LNS15" s="357">
        <f t="shared" si="133"/>
        <v>1.5715580673656732E+41</v>
      </c>
      <c r="LNT15" s="357">
        <f t="shared" si="133"/>
        <v>0</v>
      </c>
      <c r="LNU15" s="357">
        <f t="shared" si="133"/>
        <v>1.6029892287129868E+41</v>
      </c>
      <c r="LNV15" s="357">
        <f t="shared" si="133"/>
        <v>0</v>
      </c>
      <c r="LNW15" s="357">
        <f t="shared" si="133"/>
        <v>1.6350490132872464E+41</v>
      </c>
      <c r="LNX15" s="357">
        <f t="shared" si="133"/>
        <v>0</v>
      </c>
      <c r="LNY15" s="357">
        <f t="shared" si="133"/>
        <v>1.6677499935529914E+41</v>
      </c>
      <c r="LNZ15" s="357">
        <f t="shared" si="133"/>
        <v>0</v>
      </c>
      <c r="LOA15" s="357">
        <f t="shared" si="133"/>
        <v>1.7011049934240512E+41</v>
      </c>
      <c r="LOB15" s="357">
        <f t="shared" si="133"/>
        <v>0</v>
      </c>
      <c r="LOC15" s="357">
        <f t="shared" si="133"/>
        <v>1.7351270932925322E+41</v>
      </c>
      <c r="LOD15" s="357">
        <f t="shared" si="133"/>
        <v>0</v>
      </c>
      <c r="LOE15" s="357">
        <f t="shared" si="133"/>
        <v>1.7698296351583831E+41</v>
      </c>
      <c r="LOF15" s="357">
        <f t="shared" si="133"/>
        <v>0</v>
      </c>
      <c r="LOG15" s="357">
        <f t="shared" si="133"/>
        <v>1.8052262278615508E+41</v>
      </c>
      <c r="LOH15" s="357">
        <f t="shared" si="133"/>
        <v>0</v>
      </c>
      <c r="LOI15" s="357">
        <f t="shared" si="133"/>
        <v>1.8413307524187819E+41</v>
      </c>
      <c r="LOJ15" s="357">
        <f t="shared" si="133"/>
        <v>0</v>
      </c>
      <c r="LOK15" s="357">
        <f t="shared" si="133"/>
        <v>1.8781573674671576E+41</v>
      </c>
      <c r="LOL15" s="357">
        <f t="shared" si="133"/>
        <v>0</v>
      </c>
      <c r="LOM15" s="357">
        <f t="shared" si="133"/>
        <v>1.9157205148165007E+41</v>
      </c>
      <c r="LON15" s="357">
        <f t="shared" si="133"/>
        <v>0</v>
      </c>
      <c r="LOO15" s="357">
        <f t="shared" si="133"/>
        <v>1.9540349251128308E+41</v>
      </c>
      <c r="LOP15" s="357">
        <f t="shared" si="133"/>
        <v>0</v>
      </c>
      <c r="LOQ15" s="357">
        <f t="shared" si="133"/>
        <v>1.9931156236150876E+41</v>
      </c>
      <c r="LOR15" s="357">
        <f t="shared" ref="LOR15:LRC15" si="134">LOP15*1.02</f>
        <v>0</v>
      </c>
      <c r="LOS15" s="357">
        <f t="shared" si="134"/>
        <v>2.0329779360873895E+41</v>
      </c>
      <c r="LOT15" s="357">
        <f t="shared" si="134"/>
        <v>0</v>
      </c>
      <c r="LOU15" s="357">
        <f t="shared" si="134"/>
        <v>2.0736374948091372E+41</v>
      </c>
      <c r="LOV15" s="357">
        <f t="shared" si="134"/>
        <v>0</v>
      </c>
      <c r="LOW15" s="357">
        <f t="shared" si="134"/>
        <v>2.11511024470532E+41</v>
      </c>
      <c r="LOX15" s="357">
        <f t="shared" si="134"/>
        <v>0</v>
      </c>
      <c r="LOY15" s="357">
        <f t="shared" si="134"/>
        <v>2.1574124495994264E+41</v>
      </c>
      <c r="LOZ15" s="357">
        <f t="shared" si="134"/>
        <v>0</v>
      </c>
      <c r="LPA15" s="357">
        <f t="shared" si="134"/>
        <v>2.2005606985914149E+41</v>
      </c>
      <c r="LPB15" s="357">
        <f t="shared" si="134"/>
        <v>0</v>
      </c>
      <c r="LPC15" s="357">
        <f t="shared" si="134"/>
        <v>2.2445719125632431E+41</v>
      </c>
      <c r="LPD15" s="357">
        <f t="shared" si="134"/>
        <v>0</v>
      </c>
      <c r="LPE15" s="357">
        <f t="shared" si="134"/>
        <v>2.2894633508145082E+41</v>
      </c>
      <c r="LPF15" s="357">
        <f t="shared" si="134"/>
        <v>0</v>
      </c>
      <c r="LPG15" s="357">
        <f t="shared" si="134"/>
        <v>2.3352526178307982E+41</v>
      </c>
      <c r="LPH15" s="357">
        <f t="shared" si="134"/>
        <v>0</v>
      </c>
      <c r="LPI15" s="357">
        <f t="shared" si="134"/>
        <v>2.3819576701874143E+41</v>
      </c>
      <c r="LPJ15" s="357">
        <f t="shared" si="134"/>
        <v>0</v>
      </c>
      <c r="LPK15" s="357">
        <f t="shared" si="134"/>
        <v>2.4295968235911626E+41</v>
      </c>
      <c r="LPL15" s="357">
        <f t="shared" si="134"/>
        <v>0</v>
      </c>
      <c r="LPM15" s="357">
        <f t="shared" si="134"/>
        <v>2.4781887600629857E+41</v>
      </c>
      <c r="LPN15" s="357">
        <f t="shared" si="134"/>
        <v>0</v>
      </c>
      <c r="LPO15" s="357">
        <f t="shared" si="134"/>
        <v>2.5277525352642454E+41</v>
      </c>
      <c r="LPP15" s="357">
        <f t="shared" si="134"/>
        <v>0</v>
      </c>
      <c r="LPQ15" s="357">
        <f t="shared" si="134"/>
        <v>2.5783075859695304E+41</v>
      </c>
      <c r="LPR15" s="357">
        <f t="shared" si="134"/>
        <v>0</v>
      </c>
      <c r="LPS15" s="357">
        <f t="shared" si="134"/>
        <v>2.6298737376889212E+41</v>
      </c>
      <c r="LPT15" s="357">
        <f t="shared" si="134"/>
        <v>0</v>
      </c>
      <c r="LPU15" s="357">
        <f t="shared" si="134"/>
        <v>2.6824712124426995E+41</v>
      </c>
      <c r="LPV15" s="357">
        <f t="shared" si="134"/>
        <v>0</v>
      </c>
      <c r="LPW15" s="357">
        <f t="shared" si="134"/>
        <v>2.7361206366915537E+41</v>
      </c>
      <c r="LPX15" s="357">
        <f t="shared" si="134"/>
        <v>0</v>
      </c>
      <c r="LPY15" s="357">
        <f t="shared" si="134"/>
        <v>2.7908430494253849E+41</v>
      </c>
      <c r="LPZ15" s="357">
        <f t="shared" si="134"/>
        <v>0</v>
      </c>
      <c r="LQA15" s="357">
        <f t="shared" si="134"/>
        <v>2.8466599104138928E+41</v>
      </c>
      <c r="LQB15" s="357">
        <f t="shared" si="134"/>
        <v>0</v>
      </c>
      <c r="LQC15" s="357">
        <f t="shared" si="134"/>
        <v>2.9035931086221709E+41</v>
      </c>
      <c r="LQD15" s="357">
        <f t="shared" si="134"/>
        <v>0</v>
      </c>
      <c r="LQE15" s="357">
        <f t="shared" si="134"/>
        <v>2.9616649707946142E+41</v>
      </c>
      <c r="LQF15" s="357">
        <f t="shared" si="134"/>
        <v>0</v>
      </c>
      <c r="LQG15" s="357">
        <f t="shared" si="134"/>
        <v>3.0208982702105065E+41</v>
      </c>
      <c r="LQH15" s="357">
        <f t="shared" si="134"/>
        <v>0</v>
      </c>
      <c r="LQI15" s="357">
        <f t="shared" si="134"/>
        <v>3.0813162356147165E+41</v>
      </c>
      <c r="LQJ15" s="357">
        <f t="shared" si="134"/>
        <v>0</v>
      </c>
      <c r="LQK15" s="357">
        <f t="shared" si="134"/>
        <v>3.142942560327011E+41</v>
      </c>
      <c r="LQL15" s="357">
        <f t="shared" si="134"/>
        <v>0</v>
      </c>
      <c r="LQM15" s="357">
        <f t="shared" si="134"/>
        <v>3.2058014115335514E+41</v>
      </c>
      <c r="LQN15" s="357">
        <f t="shared" si="134"/>
        <v>0</v>
      </c>
      <c r="LQO15" s="357">
        <f t="shared" si="134"/>
        <v>3.2699174397642224E+41</v>
      </c>
      <c r="LQP15" s="357">
        <f t="shared" si="134"/>
        <v>0</v>
      </c>
      <c r="LQQ15" s="357">
        <f t="shared" si="134"/>
        <v>3.3353157885595069E+41</v>
      </c>
      <c r="LQR15" s="357">
        <f t="shared" si="134"/>
        <v>0</v>
      </c>
      <c r="LQS15" s="357">
        <f t="shared" si="134"/>
        <v>3.4020221043306969E+41</v>
      </c>
      <c r="LQT15" s="357">
        <f t="shared" si="134"/>
        <v>0</v>
      </c>
      <c r="LQU15" s="357">
        <f t="shared" si="134"/>
        <v>3.4700625464173111E+41</v>
      </c>
      <c r="LQV15" s="357">
        <f t="shared" si="134"/>
        <v>0</v>
      </c>
      <c r="LQW15" s="357">
        <f t="shared" si="134"/>
        <v>3.5394637973456571E+41</v>
      </c>
      <c r="LQX15" s="357">
        <f t="shared" si="134"/>
        <v>0</v>
      </c>
      <c r="LQY15" s="357">
        <f t="shared" si="134"/>
        <v>3.6102530732925707E+41</v>
      </c>
      <c r="LQZ15" s="357">
        <f t="shared" si="134"/>
        <v>0</v>
      </c>
      <c r="LRA15" s="357">
        <f t="shared" si="134"/>
        <v>3.6824581347584221E+41</v>
      </c>
      <c r="LRB15" s="357">
        <f t="shared" si="134"/>
        <v>0</v>
      </c>
      <c r="LRC15" s="357">
        <f t="shared" si="134"/>
        <v>3.756107297453591E+41</v>
      </c>
      <c r="LRD15" s="357">
        <f t="shared" ref="LRD15:LTO15" si="135">LRB15*1.02</f>
        <v>0</v>
      </c>
      <c r="LRE15" s="357">
        <f t="shared" si="135"/>
        <v>3.8312294434026628E+41</v>
      </c>
      <c r="LRF15" s="357">
        <f t="shared" si="135"/>
        <v>0</v>
      </c>
      <c r="LRG15" s="357">
        <f t="shared" si="135"/>
        <v>3.9078540322707164E+41</v>
      </c>
      <c r="LRH15" s="357">
        <f t="shared" si="135"/>
        <v>0</v>
      </c>
      <c r="LRI15" s="357">
        <f t="shared" si="135"/>
        <v>3.9860111129161306E+41</v>
      </c>
      <c r="LRJ15" s="357">
        <f t="shared" si="135"/>
        <v>0</v>
      </c>
      <c r="LRK15" s="357">
        <f t="shared" si="135"/>
        <v>4.0657313351744535E+41</v>
      </c>
      <c r="LRL15" s="357">
        <f t="shared" si="135"/>
        <v>0</v>
      </c>
      <c r="LRM15" s="357">
        <f t="shared" si="135"/>
        <v>4.1470459618779423E+41</v>
      </c>
      <c r="LRN15" s="357">
        <f t="shared" si="135"/>
        <v>0</v>
      </c>
      <c r="LRO15" s="357">
        <f t="shared" si="135"/>
        <v>4.2299868811155008E+41</v>
      </c>
      <c r="LRP15" s="357">
        <f t="shared" si="135"/>
        <v>0</v>
      </c>
      <c r="LRQ15" s="357">
        <f t="shared" si="135"/>
        <v>4.3145866187378107E+41</v>
      </c>
      <c r="LRR15" s="357">
        <f t="shared" si="135"/>
        <v>0</v>
      </c>
      <c r="LRS15" s="357">
        <f t="shared" si="135"/>
        <v>4.4008783511125669E+41</v>
      </c>
      <c r="LRT15" s="357">
        <f t="shared" si="135"/>
        <v>0</v>
      </c>
      <c r="LRU15" s="357">
        <f t="shared" si="135"/>
        <v>4.488895918134818E+41</v>
      </c>
      <c r="LRV15" s="357">
        <f t="shared" si="135"/>
        <v>0</v>
      </c>
      <c r="LRW15" s="357">
        <f t="shared" si="135"/>
        <v>4.5786738364975142E+41</v>
      </c>
      <c r="LRX15" s="357">
        <f t="shared" si="135"/>
        <v>0</v>
      </c>
      <c r="LRY15" s="357">
        <f t="shared" si="135"/>
        <v>4.6702473132274643E+41</v>
      </c>
      <c r="LRZ15" s="357">
        <f t="shared" si="135"/>
        <v>0</v>
      </c>
      <c r="LSA15" s="357">
        <f t="shared" si="135"/>
        <v>4.7636522594920137E+41</v>
      </c>
      <c r="LSB15" s="357">
        <f t="shared" si="135"/>
        <v>0</v>
      </c>
      <c r="LSC15" s="357">
        <f t="shared" si="135"/>
        <v>4.8589253046818541E+41</v>
      </c>
      <c r="LSD15" s="357">
        <f t="shared" si="135"/>
        <v>0</v>
      </c>
      <c r="LSE15" s="357">
        <f t="shared" si="135"/>
        <v>4.9561038107754916E+41</v>
      </c>
      <c r="LSF15" s="357">
        <f t="shared" si="135"/>
        <v>0</v>
      </c>
      <c r="LSG15" s="357">
        <f t="shared" si="135"/>
        <v>5.0552258869910014E+41</v>
      </c>
      <c r="LSH15" s="357">
        <f t="shared" si="135"/>
        <v>0</v>
      </c>
      <c r="LSI15" s="357">
        <f t="shared" si="135"/>
        <v>5.1563304047308214E+41</v>
      </c>
      <c r="LSJ15" s="357">
        <f t="shared" si="135"/>
        <v>0</v>
      </c>
      <c r="LSK15" s="357">
        <f t="shared" si="135"/>
        <v>5.2594570128254377E+41</v>
      </c>
      <c r="LSL15" s="357">
        <f t="shared" si="135"/>
        <v>0</v>
      </c>
      <c r="LSM15" s="357">
        <f t="shared" si="135"/>
        <v>5.3646461530819469E+41</v>
      </c>
      <c r="LSN15" s="357">
        <f t="shared" si="135"/>
        <v>0</v>
      </c>
      <c r="LSO15" s="357">
        <f t="shared" si="135"/>
        <v>5.471939076143586E+41</v>
      </c>
      <c r="LSP15" s="357">
        <f t="shared" si="135"/>
        <v>0</v>
      </c>
      <c r="LSQ15" s="357">
        <f t="shared" si="135"/>
        <v>5.581377857666458E+41</v>
      </c>
      <c r="LSR15" s="357">
        <f t="shared" si="135"/>
        <v>0</v>
      </c>
      <c r="LSS15" s="357">
        <f t="shared" si="135"/>
        <v>5.6930054148197876E+41</v>
      </c>
      <c r="LST15" s="357">
        <f t="shared" si="135"/>
        <v>0</v>
      </c>
      <c r="LSU15" s="357">
        <f t="shared" si="135"/>
        <v>5.8068655231161834E+41</v>
      </c>
      <c r="LSV15" s="357">
        <f t="shared" si="135"/>
        <v>0</v>
      </c>
      <c r="LSW15" s="357">
        <f t="shared" si="135"/>
        <v>5.9230028335785075E+41</v>
      </c>
      <c r="LSX15" s="357">
        <f t="shared" si="135"/>
        <v>0</v>
      </c>
      <c r="LSY15" s="357">
        <f t="shared" si="135"/>
        <v>6.0414628902500779E+41</v>
      </c>
      <c r="LSZ15" s="357">
        <f t="shared" si="135"/>
        <v>0</v>
      </c>
      <c r="LTA15" s="357">
        <f t="shared" si="135"/>
        <v>6.1622921480550794E+41</v>
      </c>
      <c r="LTB15" s="357">
        <f t="shared" si="135"/>
        <v>0</v>
      </c>
      <c r="LTC15" s="357">
        <f t="shared" si="135"/>
        <v>6.2855379910161809E+41</v>
      </c>
      <c r="LTD15" s="357">
        <f t="shared" si="135"/>
        <v>0</v>
      </c>
      <c r="LTE15" s="357">
        <f t="shared" si="135"/>
        <v>6.4112487508365051E+41</v>
      </c>
      <c r="LTF15" s="357">
        <f t="shared" si="135"/>
        <v>0</v>
      </c>
      <c r="LTG15" s="357">
        <f t="shared" si="135"/>
        <v>6.5394737258532354E+41</v>
      </c>
      <c r="LTH15" s="357">
        <f t="shared" si="135"/>
        <v>0</v>
      </c>
      <c r="LTI15" s="357">
        <f t="shared" si="135"/>
        <v>6.6702632003703006E+41</v>
      </c>
      <c r="LTJ15" s="357">
        <f t="shared" si="135"/>
        <v>0</v>
      </c>
      <c r="LTK15" s="357">
        <f t="shared" si="135"/>
        <v>6.8036684643777066E+41</v>
      </c>
      <c r="LTL15" s="357">
        <f t="shared" si="135"/>
        <v>0</v>
      </c>
      <c r="LTM15" s="357">
        <f t="shared" si="135"/>
        <v>6.939741833665261E+41</v>
      </c>
      <c r="LTN15" s="357">
        <f t="shared" si="135"/>
        <v>0</v>
      </c>
      <c r="LTO15" s="357">
        <f t="shared" si="135"/>
        <v>7.0785366703385663E+41</v>
      </c>
      <c r="LTP15" s="357">
        <f t="shared" ref="LTP15:LWA15" si="136">LTN15*1.02</f>
        <v>0</v>
      </c>
      <c r="LTQ15" s="357">
        <f t="shared" si="136"/>
        <v>7.2201074037453384E+41</v>
      </c>
      <c r="LTR15" s="357">
        <f t="shared" si="136"/>
        <v>0</v>
      </c>
      <c r="LTS15" s="357">
        <f t="shared" si="136"/>
        <v>7.3645095518202448E+41</v>
      </c>
      <c r="LTT15" s="357">
        <f t="shared" si="136"/>
        <v>0</v>
      </c>
      <c r="LTU15" s="357">
        <f t="shared" si="136"/>
        <v>7.5117997428566506E+41</v>
      </c>
      <c r="LTV15" s="357">
        <f t="shared" si="136"/>
        <v>0</v>
      </c>
      <c r="LTW15" s="357">
        <f t="shared" si="136"/>
        <v>7.6620357377137844E+41</v>
      </c>
      <c r="LTX15" s="357">
        <f t="shared" si="136"/>
        <v>0</v>
      </c>
      <c r="LTY15" s="357">
        <f t="shared" si="136"/>
        <v>7.8152764524680609E+41</v>
      </c>
      <c r="LTZ15" s="357">
        <f t="shared" si="136"/>
        <v>0</v>
      </c>
      <c r="LUA15" s="357">
        <f t="shared" si="136"/>
        <v>7.9715819815174227E+41</v>
      </c>
      <c r="LUB15" s="357">
        <f t="shared" si="136"/>
        <v>0</v>
      </c>
      <c r="LUC15" s="357">
        <f t="shared" si="136"/>
        <v>8.1310136211477711E+41</v>
      </c>
      <c r="LUD15" s="357">
        <f t="shared" si="136"/>
        <v>0</v>
      </c>
      <c r="LUE15" s="357">
        <f t="shared" si="136"/>
        <v>8.293633893570727E+41</v>
      </c>
      <c r="LUF15" s="357">
        <f t="shared" si="136"/>
        <v>0</v>
      </c>
      <c r="LUG15" s="357">
        <f t="shared" si="136"/>
        <v>8.4595065714421419E+41</v>
      </c>
      <c r="LUH15" s="357">
        <f t="shared" si="136"/>
        <v>0</v>
      </c>
      <c r="LUI15" s="357">
        <f t="shared" si="136"/>
        <v>8.6286967028709851E+41</v>
      </c>
      <c r="LUJ15" s="357">
        <f t="shared" si="136"/>
        <v>0</v>
      </c>
      <c r="LUK15" s="357">
        <f t="shared" si="136"/>
        <v>8.8012706369284046E+41</v>
      </c>
      <c r="LUL15" s="357">
        <f t="shared" si="136"/>
        <v>0</v>
      </c>
      <c r="LUM15" s="357">
        <f t="shared" si="136"/>
        <v>8.9772960496669722E+41</v>
      </c>
      <c r="LUN15" s="357">
        <f t="shared" si="136"/>
        <v>0</v>
      </c>
      <c r="LUO15" s="357">
        <f t="shared" si="136"/>
        <v>9.1568419706603118E+41</v>
      </c>
      <c r="LUP15" s="357">
        <f t="shared" si="136"/>
        <v>0</v>
      </c>
      <c r="LUQ15" s="357">
        <f t="shared" si="136"/>
        <v>9.3399788100735183E+41</v>
      </c>
      <c r="LUR15" s="357">
        <f t="shared" si="136"/>
        <v>0</v>
      </c>
      <c r="LUS15" s="357">
        <f t="shared" si="136"/>
        <v>9.526778386274989E+41</v>
      </c>
      <c r="LUT15" s="357">
        <f t="shared" si="136"/>
        <v>0</v>
      </c>
      <c r="LUU15" s="357">
        <f t="shared" si="136"/>
        <v>9.7173139540004884E+41</v>
      </c>
      <c r="LUV15" s="357">
        <f t="shared" si="136"/>
        <v>0</v>
      </c>
      <c r="LUW15" s="357">
        <f t="shared" si="136"/>
        <v>9.9116602330804978E+41</v>
      </c>
      <c r="LUX15" s="357">
        <f t="shared" si="136"/>
        <v>0</v>
      </c>
      <c r="LUY15" s="357">
        <f t="shared" si="136"/>
        <v>1.0109893437742108E+42</v>
      </c>
      <c r="LUZ15" s="357">
        <f t="shared" si="136"/>
        <v>0</v>
      </c>
      <c r="LVA15" s="357">
        <f t="shared" si="136"/>
        <v>1.0312091306496951E+42</v>
      </c>
      <c r="LVB15" s="357">
        <f t="shared" si="136"/>
        <v>0</v>
      </c>
      <c r="LVC15" s="357">
        <f t="shared" si="136"/>
        <v>1.0518333132626889E+42</v>
      </c>
      <c r="LVD15" s="357">
        <f t="shared" si="136"/>
        <v>0</v>
      </c>
      <c r="LVE15" s="357">
        <f t="shared" si="136"/>
        <v>1.0728699795279428E+42</v>
      </c>
      <c r="LVF15" s="357">
        <f t="shared" si="136"/>
        <v>0</v>
      </c>
      <c r="LVG15" s="357">
        <f t="shared" si="136"/>
        <v>1.0943273791185017E+42</v>
      </c>
      <c r="LVH15" s="357">
        <f t="shared" si="136"/>
        <v>0</v>
      </c>
      <c r="LVI15" s="357">
        <f t="shared" si="136"/>
        <v>1.1162139267008717E+42</v>
      </c>
      <c r="LVJ15" s="357">
        <f t="shared" si="136"/>
        <v>0</v>
      </c>
      <c r="LVK15" s="357">
        <f t="shared" si="136"/>
        <v>1.1385382052348892E+42</v>
      </c>
      <c r="LVL15" s="357">
        <f t="shared" si="136"/>
        <v>0</v>
      </c>
      <c r="LVM15" s="357">
        <f t="shared" si="136"/>
        <v>1.161308969339587E+42</v>
      </c>
      <c r="LVN15" s="357">
        <f t="shared" si="136"/>
        <v>0</v>
      </c>
      <c r="LVO15" s="357">
        <f t="shared" si="136"/>
        <v>1.1845351487263787E+42</v>
      </c>
      <c r="LVP15" s="357">
        <f t="shared" si="136"/>
        <v>0</v>
      </c>
      <c r="LVQ15" s="357">
        <f t="shared" si="136"/>
        <v>1.2082258517009064E+42</v>
      </c>
      <c r="LVR15" s="357">
        <f t="shared" si="136"/>
        <v>0</v>
      </c>
      <c r="LVS15" s="357">
        <f t="shared" si="136"/>
        <v>1.2323903687349245E+42</v>
      </c>
      <c r="LVT15" s="357">
        <f t="shared" si="136"/>
        <v>0</v>
      </c>
      <c r="LVU15" s="357">
        <f t="shared" si="136"/>
        <v>1.2570381761096229E+42</v>
      </c>
      <c r="LVV15" s="357">
        <f t="shared" si="136"/>
        <v>0</v>
      </c>
      <c r="LVW15" s="357">
        <f t="shared" si="136"/>
        <v>1.2821789396318155E+42</v>
      </c>
      <c r="LVX15" s="357">
        <f t="shared" si="136"/>
        <v>0</v>
      </c>
      <c r="LVY15" s="357">
        <f t="shared" si="136"/>
        <v>1.3078225184244518E+42</v>
      </c>
      <c r="LVZ15" s="357">
        <f t="shared" si="136"/>
        <v>0</v>
      </c>
      <c r="LWA15" s="357">
        <f t="shared" si="136"/>
        <v>1.3339789687929408E+42</v>
      </c>
      <c r="LWB15" s="357">
        <f t="shared" ref="LWB15:LYM15" si="137">LVZ15*1.02</f>
        <v>0</v>
      </c>
      <c r="LWC15" s="357">
        <f t="shared" si="137"/>
        <v>1.3606585481687996E+42</v>
      </c>
      <c r="LWD15" s="357">
        <f t="shared" si="137"/>
        <v>0</v>
      </c>
      <c r="LWE15" s="357">
        <f t="shared" si="137"/>
        <v>1.3878717191321756E+42</v>
      </c>
      <c r="LWF15" s="357">
        <f t="shared" si="137"/>
        <v>0</v>
      </c>
      <c r="LWG15" s="357">
        <f t="shared" si="137"/>
        <v>1.415629153514819E+42</v>
      </c>
      <c r="LWH15" s="357">
        <f t="shared" si="137"/>
        <v>0</v>
      </c>
      <c r="LWI15" s="357">
        <f t="shared" si="137"/>
        <v>1.4439417365851153E+42</v>
      </c>
      <c r="LWJ15" s="357">
        <f t="shared" si="137"/>
        <v>0</v>
      </c>
      <c r="LWK15" s="357">
        <f t="shared" si="137"/>
        <v>1.4728205713168177E+42</v>
      </c>
      <c r="LWL15" s="357">
        <f t="shared" si="137"/>
        <v>0</v>
      </c>
      <c r="LWM15" s="357">
        <f t="shared" si="137"/>
        <v>1.502276982743154E+42</v>
      </c>
      <c r="LWN15" s="357">
        <f t="shared" si="137"/>
        <v>0</v>
      </c>
      <c r="LWO15" s="357">
        <f t="shared" si="137"/>
        <v>1.532322522398017E+42</v>
      </c>
      <c r="LWP15" s="357">
        <f t="shared" si="137"/>
        <v>0</v>
      </c>
      <c r="LWQ15" s="357">
        <f t="shared" si="137"/>
        <v>1.5629689728459775E+42</v>
      </c>
      <c r="LWR15" s="357">
        <f t="shared" si="137"/>
        <v>0</v>
      </c>
      <c r="LWS15" s="357">
        <f t="shared" si="137"/>
        <v>1.5942283523028971E+42</v>
      </c>
      <c r="LWT15" s="357">
        <f t="shared" si="137"/>
        <v>0</v>
      </c>
      <c r="LWU15" s="357">
        <f t="shared" si="137"/>
        <v>1.6261129193489552E+42</v>
      </c>
      <c r="LWV15" s="357">
        <f t="shared" si="137"/>
        <v>0</v>
      </c>
      <c r="LWW15" s="357">
        <f t="shared" si="137"/>
        <v>1.6586351777359342E+42</v>
      </c>
      <c r="LWX15" s="357">
        <f t="shared" si="137"/>
        <v>0</v>
      </c>
      <c r="LWY15" s="357">
        <f t="shared" si="137"/>
        <v>1.691807881290653E+42</v>
      </c>
      <c r="LWZ15" s="357">
        <f t="shared" si="137"/>
        <v>0</v>
      </c>
      <c r="LXA15" s="357">
        <f t="shared" si="137"/>
        <v>1.7256440389164659E+42</v>
      </c>
      <c r="LXB15" s="357">
        <f t="shared" si="137"/>
        <v>0</v>
      </c>
      <c r="LXC15" s="357">
        <f t="shared" si="137"/>
        <v>1.7601569196947951E+42</v>
      </c>
      <c r="LXD15" s="357">
        <f t="shared" si="137"/>
        <v>0</v>
      </c>
      <c r="LXE15" s="357">
        <f t="shared" si="137"/>
        <v>1.7953600580886911E+42</v>
      </c>
      <c r="LXF15" s="357">
        <f t="shared" si="137"/>
        <v>0</v>
      </c>
      <c r="LXG15" s="357">
        <f t="shared" si="137"/>
        <v>1.831267259250465E+42</v>
      </c>
      <c r="LXH15" s="357">
        <f t="shared" si="137"/>
        <v>0</v>
      </c>
      <c r="LXI15" s="357">
        <f t="shared" si="137"/>
        <v>1.8678926044354743E+42</v>
      </c>
      <c r="LXJ15" s="357">
        <f t="shared" si="137"/>
        <v>0</v>
      </c>
      <c r="LXK15" s="357">
        <f t="shared" si="137"/>
        <v>1.9052504565241837E+42</v>
      </c>
      <c r="LXL15" s="357">
        <f t="shared" si="137"/>
        <v>0</v>
      </c>
      <c r="LXM15" s="357">
        <f t="shared" si="137"/>
        <v>1.9433554656546676E+42</v>
      </c>
      <c r="LXN15" s="357">
        <f t="shared" si="137"/>
        <v>0</v>
      </c>
      <c r="LXO15" s="357">
        <f t="shared" si="137"/>
        <v>1.9822225749677609E+42</v>
      </c>
      <c r="LXP15" s="357">
        <f t="shared" si="137"/>
        <v>0</v>
      </c>
      <c r="LXQ15" s="357">
        <f t="shared" si="137"/>
        <v>2.0218670264671162E+42</v>
      </c>
      <c r="LXR15" s="357">
        <f t="shared" si="137"/>
        <v>0</v>
      </c>
      <c r="LXS15" s="357">
        <f t="shared" si="137"/>
        <v>2.0623043669964585E+42</v>
      </c>
      <c r="LXT15" s="357">
        <f t="shared" si="137"/>
        <v>0</v>
      </c>
      <c r="LXU15" s="357">
        <f t="shared" si="137"/>
        <v>2.1035504543363878E+42</v>
      </c>
      <c r="LXV15" s="357">
        <f t="shared" si="137"/>
        <v>0</v>
      </c>
      <c r="LXW15" s="357">
        <f t="shared" si="137"/>
        <v>2.1456214634231156E+42</v>
      </c>
      <c r="LXX15" s="357">
        <f t="shared" si="137"/>
        <v>0</v>
      </c>
      <c r="LXY15" s="357">
        <f t="shared" si="137"/>
        <v>2.188533892691578E+42</v>
      </c>
      <c r="LXZ15" s="357">
        <f t="shared" si="137"/>
        <v>0</v>
      </c>
      <c r="LYA15" s="357">
        <f t="shared" si="137"/>
        <v>2.2323045705454096E+42</v>
      </c>
      <c r="LYB15" s="357">
        <f t="shared" si="137"/>
        <v>0</v>
      </c>
      <c r="LYC15" s="357">
        <f t="shared" si="137"/>
        <v>2.2769506619563178E+42</v>
      </c>
      <c r="LYD15" s="357">
        <f t="shared" si="137"/>
        <v>0</v>
      </c>
      <c r="LYE15" s="357">
        <f t="shared" si="137"/>
        <v>2.3224896751954442E+42</v>
      </c>
      <c r="LYF15" s="357">
        <f t="shared" si="137"/>
        <v>0</v>
      </c>
      <c r="LYG15" s="357">
        <f t="shared" si="137"/>
        <v>2.3689394686993533E+42</v>
      </c>
      <c r="LYH15" s="357">
        <f t="shared" si="137"/>
        <v>0</v>
      </c>
      <c r="LYI15" s="357">
        <f t="shared" si="137"/>
        <v>2.4163182580733404E+42</v>
      </c>
      <c r="LYJ15" s="357">
        <f t="shared" si="137"/>
        <v>0</v>
      </c>
      <c r="LYK15" s="357">
        <f t="shared" si="137"/>
        <v>2.4646446232348072E+42</v>
      </c>
      <c r="LYL15" s="357">
        <f t="shared" si="137"/>
        <v>0</v>
      </c>
      <c r="LYM15" s="357">
        <f t="shared" si="137"/>
        <v>2.5139375156995033E+42</v>
      </c>
      <c r="LYN15" s="357">
        <f t="shared" ref="LYN15:MAY15" si="138">LYL15*1.02</f>
        <v>0</v>
      </c>
      <c r="LYO15" s="357">
        <f t="shared" si="138"/>
        <v>2.5642162660134933E+42</v>
      </c>
      <c r="LYP15" s="357">
        <f t="shared" si="138"/>
        <v>0</v>
      </c>
      <c r="LYQ15" s="357">
        <f t="shared" si="138"/>
        <v>2.6155005913337631E+42</v>
      </c>
      <c r="LYR15" s="357">
        <f t="shared" si="138"/>
        <v>0</v>
      </c>
      <c r="LYS15" s="357">
        <f t="shared" si="138"/>
        <v>2.6678106031604384E+42</v>
      </c>
      <c r="LYT15" s="357">
        <f t="shared" si="138"/>
        <v>0</v>
      </c>
      <c r="LYU15" s="357">
        <f t="shared" si="138"/>
        <v>2.7211668152236472E+42</v>
      </c>
      <c r="LYV15" s="357">
        <f t="shared" si="138"/>
        <v>0</v>
      </c>
      <c r="LYW15" s="357">
        <f t="shared" si="138"/>
        <v>2.7755901515281203E+42</v>
      </c>
      <c r="LYX15" s="357">
        <f t="shared" si="138"/>
        <v>0</v>
      </c>
      <c r="LYY15" s="357">
        <f t="shared" si="138"/>
        <v>2.8311019545586826E+42</v>
      </c>
      <c r="LYZ15" s="357">
        <f t="shared" si="138"/>
        <v>0</v>
      </c>
      <c r="LZA15" s="357">
        <f t="shared" si="138"/>
        <v>2.8877239936498564E+42</v>
      </c>
      <c r="LZB15" s="357">
        <f t="shared" si="138"/>
        <v>0</v>
      </c>
      <c r="LZC15" s="357">
        <f t="shared" si="138"/>
        <v>2.9454784735228534E+42</v>
      </c>
      <c r="LZD15" s="357">
        <f t="shared" si="138"/>
        <v>0</v>
      </c>
      <c r="LZE15" s="357">
        <f t="shared" si="138"/>
        <v>3.0043880429933107E+42</v>
      </c>
      <c r="LZF15" s="357">
        <f t="shared" si="138"/>
        <v>0</v>
      </c>
      <c r="LZG15" s="357">
        <f t="shared" si="138"/>
        <v>3.0644758038531768E+42</v>
      </c>
      <c r="LZH15" s="357">
        <f t="shared" si="138"/>
        <v>0</v>
      </c>
      <c r="LZI15" s="357">
        <f t="shared" si="138"/>
        <v>3.1257653199302407E+42</v>
      </c>
      <c r="LZJ15" s="357">
        <f t="shared" si="138"/>
        <v>0</v>
      </c>
      <c r="LZK15" s="357">
        <f t="shared" si="138"/>
        <v>3.1882806263288457E+42</v>
      </c>
      <c r="LZL15" s="357">
        <f t="shared" si="138"/>
        <v>0</v>
      </c>
      <c r="LZM15" s="357">
        <f t="shared" si="138"/>
        <v>3.2520462388554229E+42</v>
      </c>
      <c r="LZN15" s="357">
        <f t="shared" si="138"/>
        <v>0</v>
      </c>
      <c r="LZO15" s="357">
        <f t="shared" si="138"/>
        <v>3.3170871636325314E+42</v>
      </c>
      <c r="LZP15" s="357">
        <f t="shared" si="138"/>
        <v>0</v>
      </c>
      <c r="LZQ15" s="357">
        <f t="shared" si="138"/>
        <v>3.3834289069051824E+42</v>
      </c>
      <c r="LZR15" s="357">
        <f t="shared" si="138"/>
        <v>0</v>
      </c>
      <c r="LZS15" s="357">
        <f t="shared" si="138"/>
        <v>3.4510974850432863E+42</v>
      </c>
      <c r="LZT15" s="357">
        <f t="shared" si="138"/>
        <v>0</v>
      </c>
      <c r="LZU15" s="357">
        <f t="shared" si="138"/>
        <v>3.520119434744152E+42</v>
      </c>
      <c r="LZV15" s="357">
        <f t="shared" si="138"/>
        <v>0</v>
      </c>
      <c r="LZW15" s="357">
        <f t="shared" si="138"/>
        <v>3.590521823439035E+42</v>
      </c>
      <c r="LZX15" s="357">
        <f t="shared" si="138"/>
        <v>0</v>
      </c>
      <c r="LZY15" s="357">
        <f t="shared" si="138"/>
        <v>3.6623322599078154E+42</v>
      </c>
      <c r="LZZ15" s="357">
        <f t="shared" si="138"/>
        <v>0</v>
      </c>
      <c r="MAA15" s="357">
        <f t="shared" si="138"/>
        <v>3.7355789051059718E+42</v>
      </c>
      <c r="MAB15" s="357">
        <f t="shared" si="138"/>
        <v>0</v>
      </c>
      <c r="MAC15" s="357">
        <f t="shared" si="138"/>
        <v>3.8102904832080915E+42</v>
      </c>
      <c r="MAD15" s="357">
        <f t="shared" si="138"/>
        <v>0</v>
      </c>
      <c r="MAE15" s="357">
        <f t="shared" si="138"/>
        <v>3.8864962928722535E+42</v>
      </c>
      <c r="MAF15" s="357">
        <f t="shared" si="138"/>
        <v>0</v>
      </c>
      <c r="MAG15" s="357">
        <f t="shared" si="138"/>
        <v>3.9642262187296989E+42</v>
      </c>
      <c r="MAH15" s="357">
        <f t="shared" si="138"/>
        <v>0</v>
      </c>
      <c r="MAI15" s="357">
        <f t="shared" si="138"/>
        <v>4.043510743104293E+42</v>
      </c>
      <c r="MAJ15" s="357">
        <f t="shared" si="138"/>
        <v>0</v>
      </c>
      <c r="MAK15" s="357">
        <f t="shared" si="138"/>
        <v>4.1243809579663791E+42</v>
      </c>
      <c r="MAL15" s="357">
        <f t="shared" si="138"/>
        <v>0</v>
      </c>
      <c r="MAM15" s="357">
        <f t="shared" si="138"/>
        <v>4.2068685771257066E+42</v>
      </c>
      <c r="MAN15" s="357">
        <f t="shared" si="138"/>
        <v>0</v>
      </c>
      <c r="MAO15" s="357">
        <f t="shared" si="138"/>
        <v>4.2910059486682208E+42</v>
      </c>
      <c r="MAP15" s="357">
        <f t="shared" si="138"/>
        <v>0</v>
      </c>
      <c r="MAQ15" s="357">
        <f t="shared" si="138"/>
        <v>4.3768260676415855E+42</v>
      </c>
      <c r="MAR15" s="357">
        <f t="shared" si="138"/>
        <v>0</v>
      </c>
      <c r="MAS15" s="357">
        <f t="shared" si="138"/>
        <v>4.4643625889944175E+42</v>
      </c>
      <c r="MAT15" s="357">
        <f t="shared" si="138"/>
        <v>0</v>
      </c>
      <c r="MAU15" s="357">
        <f t="shared" si="138"/>
        <v>4.5536498407743061E+42</v>
      </c>
      <c r="MAV15" s="357">
        <f t="shared" si="138"/>
        <v>0</v>
      </c>
      <c r="MAW15" s="357">
        <f t="shared" si="138"/>
        <v>4.6447228375897922E+42</v>
      </c>
      <c r="MAX15" s="357">
        <f t="shared" si="138"/>
        <v>0</v>
      </c>
      <c r="MAY15" s="357">
        <f t="shared" si="138"/>
        <v>4.737617294341588E+42</v>
      </c>
      <c r="MAZ15" s="357">
        <f t="shared" ref="MAZ15:MDK15" si="139">MAX15*1.02</f>
        <v>0</v>
      </c>
      <c r="MBA15" s="357">
        <f t="shared" si="139"/>
        <v>4.8323696402284199E+42</v>
      </c>
      <c r="MBB15" s="357">
        <f t="shared" si="139"/>
        <v>0</v>
      </c>
      <c r="MBC15" s="357">
        <f t="shared" si="139"/>
        <v>4.9290170330329883E+42</v>
      </c>
      <c r="MBD15" s="357">
        <f t="shared" si="139"/>
        <v>0</v>
      </c>
      <c r="MBE15" s="357">
        <f t="shared" si="139"/>
        <v>5.0275973736936483E+42</v>
      </c>
      <c r="MBF15" s="357">
        <f t="shared" si="139"/>
        <v>0</v>
      </c>
      <c r="MBG15" s="357">
        <f t="shared" si="139"/>
        <v>5.1281493211675213E+42</v>
      </c>
      <c r="MBH15" s="357">
        <f t="shared" si="139"/>
        <v>0</v>
      </c>
      <c r="MBI15" s="357">
        <f t="shared" si="139"/>
        <v>5.2307123075908719E+42</v>
      </c>
      <c r="MBJ15" s="357">
        <f t="shared" si="139"/>
        <v>0</v>
      </c>
      <c r="MBK15" s="357">
        <f t="shared" si="139"/>
        <v>5.3353265537426893E+42</v>
      </c>
      <c r="MBL15" s="357">
        <f t="shared" si="139"/>
        <v>0</v>
      </c>
      <c r="MBM15" s="357">
        <f t="shared" si="139"/>
        <v>5.442033084817543E+42</v>
      </c>
      <c r="MBN15" s="357">
        <f t="shared" si="139"/>
        <v>0</v>
      </c>
      <c r="MBO15" s="357">
        <f t="shared" si="139"/>
        <v>5.5508737465138938E+42</v>
      </c>
      <c r="MBP15" s="357">
        <f t="shared" si="139"/>
        <v>0</v>
      </c>
      <c r="MBQ15" s="357">
        <f t="shared" si="139"/>
        <v>5.6618912214441718E+42</v>
      </c>
      <c r="MBR15" s="357">
        <f t="shared" si="139"/>
        <v>0</v>
      </c>
      <c r="MBS15" s="357">
        <f t="shared" si="139"/>
        <v>5.775129045873056E+42</v>
      </c>
      <c r="MBT15" s="357">
        <f t="shared" si="139"/>
        <v>0</v>
      </c>
      <c r="MBU15" s="357">
        <f t="shared" si="139"/>
        <v>5.8906316267905178E+42</v>
      </c>
      <c r="MBV15" s="357">
        <f t="shared" si="139"/>
        <v>0</v>
      </c>
      <c r="MBW15" s="357">
        <f t="shared" si="139"/>
        <v>6.0084442593263283E+42</v>
      </c>
      <c r="MBX15" s="357">
        <f t="shared" si="139"/>
        <v>0</v>
      </c>
      <c r="MBY15" s="357">
        <f t="shared" si="139"/>
        <v>6.1286131445128554E+42</v>
      </c>
      <c r="MBZ15" s="357">
        <f t="shared" si="139"/>
        <v>0</v>
      </c>
      <c r="MCA15" s="357">
        <f t="shared" si="139"/>
        <v>6.251185407403112E+42</v>
      </c>
      <c r="MCB15" s="357">
        <f t="shared" si="139"/>
        <v>0</v>
      </c>
      <c r="MCC15" s="357">
        <f t="shared" si="139"/>
        <v>6.3762091155511738E+42</v>
      </c>
      <c r="MCD15" s="357">
        <f t="shared" si="139"/>
        <v>0</v>
      </c>
      <c r="MCE15" s="357">
        <f t="shared" si="139"/>
        <v>6.5037332978621973E+42</v>
      </c>
      <c r="MCF15" s="357">
        <f t="shared" si="139"/>
        <v>0</v>
      </c>
      <c r="MCG15" s="357">
        <f t="shared" si="139"/>
        <v>6.6338079638194417E+42</v>
      </c>
      <c r="MCH15" s="357">
        <f t="shared" si="139"/>
        <v>0</v>
      </c>
      <c r="MCI15" s="357">
        <f t="shared" si="139"/>
        <v>6.7664841230958309E+42</v>
      </c>
      <c r="MCJ15" s="357">
        <f t="shared" si="139"/>
        <v>0</v>
      </c>
      <c r="MCK15" s="357">
        <f t="shared" si="139"/>
        <v>6.9018138055577476E+42</v>
      </c>
      <c r="MCL15" s="357">
        <f t="shared" si="139"/>
        <v>0</v>
      </c>
      <c r="MCM15" s="357">
        <f t="shared" si="139"/>
        <v>7.0398500816689033E+42</v>
      </c>
      <c r="MCN15" s="357">
        <f t="shared" si="139"/>
        <v>0</v>
      </c>
      <c r="MCO15" s="357">
        <f t="shared" si="139"/>
        <v>7.1806470833022816E+42</v>
      </c>
      <c r="MCP15" s="357">
        <f t="shared" si="139"/>
        <v>0</v>
      </c>
      <c r="MCQ15" s="357">
        <f t="shared" si="139"/>
        <v>7.324260024968327E+42</v>
      </c>
      <c r="MCR15" s="357">
        <f t="shared" si="139"/>
        <v>0</v>
      </c>
      <c r="MCS15" s="357">
        <f t="shared" si="139"/>
        <v>7.4707452254676941E+42</v>
      </c>
      <c r="MCT15" s="357">
        <f t="shared" si="139"/>
        <v>0</v>
      </c>
      <c r="MCU15" s="357">
        <f t="shared" si="139"/>
        <v>7.6201601299770477E+42</v>
      </c>
      <c r="MCV15" s="357">
        <f t="shared" si="139"/>
        <v>0</v>
      </c>
      <c r="MCW15" s="357">
        <f t="shared" si="139"/>
        <v>7.7725633325765883E+42</v>
      </c>
      <c r="MCX15" s="357">
        <f t="shared" si="139"/>
        <v>0</v>
      </c>
      <c r="MCY15" s="357">
        <f t="shared" si="139"/>
        <v>7.9280145992281204E+42</v>
      </c>
      <c r="MCZ15" s="357">
        <f t="shared" si="139"/>
        <v>0</v>
      </c>
      <c r="MDA15" s="357">
        <f t="shared" si="139"/>
        <v>8.0865748912126828E+42</v>
      </c>
      <c r="MDB15" s="357">
        <f t="shared" si="139"/>
        <v>0</v>
      </c>
      <c r="MDC15" s="357">
        <f t="shared" si="139"/>
        <v>8.2483063890369362E+42</v>
      </c>
      <c r="MDD15" s="357">
        <f t="shared" si="139"/>
        <v>0</v>
      </c>
      <c r="MDE15" s="357">
        <f t="shared" si="139"/>
        <v>8.4132725168176752E+42</v>
      </c>
      <c r="MDF15" s="357">
        <f t="shared" si="139"/>
        <v>0</v>
      </c>
      <c r="MDG15" s="357">
        <f t="shared" si="139"/>
        <v>8.5815379671540285E+42</v>
      </c>
      <c r="MDH15" s="357">
        <f t="shared" si="139"/>
        <v>0</v>
      </c>
      <c r="MDI15" s="357">
        <f t="shared" si="139"/>
        <v>8.7531687264971093E+42</v>
      </c>
      <c r="MDJ15" s="357">
        <f t="shared" si="139"/>
        <v>0</v>
      </c>
      <c r="MDK15" s="357">
        <f t="shared" si="139"/>
        <v>8.9282321010270517E+42</v>
      </c>
      <c r="MDL15" s="357">
        <f t="shared" ref="MDL15:MFW15" si="140">MDJ15*1.02</f>
        <v>0</v>
      </c>
      <c r="MDM15" s="357">
        <f t="shared" si="140"/>
        <v>9.1067967430475928E+42</v>
      </c>
      <c r="MDN15" s="357">
        <f t="shared" si="140"/>
        <v>0</v>
      </c>
      <c r="MDO15" s="357">
        <f t="shared" si="140"/>
        <v>9.2889326779085445E+42</v>
      </c>
      <c r="MDP15" s="357">
        <f t="shared" si="140"/>
        <v>0</v>
      </c>
      <c r="MDQ15" s="357">
        <f t="shared" si="140"/>
        <v>9.4747113314667156E+42</v>
      </c>
      <c r="MDR15" s="357">
        <f t="shared" si="140"/>
        <v>0</v>
      </c>
      <c r="MDS15" s="357">
        <f t="shared" si="140"/>
        <v>9.6642055580960505E+42</v>
      </c>
      <c r="MDT15" s="357">
        <f t="shared" si="140"/>
        <v>0</v>
      </c>
      <c r="MDU15" s="357">
        <f t="shared" si="140"/>
        <v>9.8574896692579722E+42</v>
      </c>
      <c r="MDV15" s="357">
        <f t="shared" si="140"/>
        <v>0</v>
      </c>
      <c r="MDW15" s="357">
        <f t="shared" si="140"/>
        <v>1.0054639462643131E+43</v>
      </c>
      <c r="MDX15" s="357">
        <f t="shared" si="140"/>
        <v>0</v>
      </c>
      <c r="MDY15" s="357">
        <f t="shared" si="140"/>
        <v>1.0255732251895994E+43</v>
      </c>
      <c r="MDZ15" s="357">
        <f t="shared" si="140"/>
        <v>0</v>
      </c>
      <c r="MEA15" s="357">
        <f t="shared" si="140"/>
        <v>1.0460846896933915E+43</v>
      </c>
      <c r="MEB15" s="357">
        <f t="shared" si="140"/>
        <v>0</v>
      </c>
      <c r="MEC15" s="357">
        <f t="shared" si="140"/>
        <v>1.0670063834872593E+43</v>
      </c>
      <c r="MED15" s="357">
        <f t="shared" si="140"/>
        <v>0</v>
      </c>
      <c r="MEE15" s="357">
        <f t="shared" si="140"/>
        <v>1.0883465111570045E+43</v>
      </c>
      <c r="MEF15" s="357">
        <f t="shared" si="140"/>
        <v>0</v>
      </c>
      <c r="MEG15" s="357">
        <f t="shared" si="140"/>
        <v>1.1101134413801446E+43</v>
      </c>
      <c r="MEH15" s="357">
        <f t="shared" si="140"/>
        <v>0</v>
      </c>
      <c r="MEI15" s="357">
        <f t="shared" si="140"/>
        <v>1.1323157102077476E+43</v>
      </c>
      <c r="MEJ15" s="357">
        <f t="shared" si="140"/>
        <v>0</v>
      </c>
      <c r="MEK15" s="357">
        <f t="shared" si="140"/>
        <v>1.1549620244119026E+43</v>
      </c>
      <c r="MEL15" s="357">
        <f t="shared" si="140"/>
        <v>0</v>
      </c>
      <c r="MEM15" s="357">
        <f t="shared" si="140"/>
        <v>1.1780612649001407E+43</v>
      </c>
      <c r="MEN15" s="357">
        <f t="shared" si="140"/>
        <v>0</v>
      </c>
      <c r="MEO15" s="357">
        <f t="shared" si="140"/>
        <v>1.2016224901981434E+43</v>
      </c>
      <c r="MEP15" s="357">
        <f t="shared" si="140"/>
        <v>0</v>
      </c>
      <c r="MEQ15" s="357">
        <f t="shared" si="140"/>
        <v>1.2256549400021062E+43</v>
      </c>
      <c r="MER15" s="357">
        <f t="shared" si="140"/>
        <v>0</v>
      </c>
      <c r="MES15" s="357">
        <f t="shared" si="140"/>
        <v>1.2501680388021485E+43</v>
      </c>
      <c r="MET15" s="357">
        <f t="shared" si="140"/>
        <v>0</v>
      </c>
      <c r="MEU15" s="357">
        <f t="shared" si="140"/>
        <v>1.2751713995781915E+43</v>
      </c>
      <c r="MEV15" s="357">
        <f t="shared" si="140"/>
        <v>0</v>
      </c>
      <c r="MEW15" s="357">
        <f t="shared" si="140"/>
        <v>1.3006748275697552E+43</v>
      </c>
      <c r="MEX15" s="357">
        <f t="shared" si="140"/>
        <v>0</v>
      </c>
      <c r="MEY15" s="357">
        <f t="shared" si="140"/>
        <v>1.3266883241211504E+43</v>
      </c>
      <c r="MEZ15" s="357">
        <f t="shared" si="140"/>
        <v>0</v>
      </c>
      <c r="MFA15" s="357">
        <f t="shared" si="140"/>
        <v>1.3532220906035735E+43</v>
      </c>
      <c r="MFB15" s="357">
        <f t="shared" si="140"/>
        <v>0</v>
      </c>
      <c r="MFC15" s="357">
        <f t="shared" si="140"/>
        <v>1.380286532415645E+43</v>
      </c>
      <c r="MFD15" s="357">
        <f t="shared" si="140"/>
        <v>0</v>
      </c>
      <c r="MFE15" s="357">
        <f t="shared" si="140"/>
        <v>1.407892263063958E+43</v>
      </c>
      <c r="MFF15" s="357">
        <f t="shared" si="140"/>
        <v>0</v>
      </c>
      <c r="MFG15" s="357">
        <f t="shared" si="140"/>
        <v>1.4360501083252372E+43</v>
      </c>
      <c r="MFH15" s="357">
        <f t="shared" si="140"/>
        <v>0</v>
      </c>
      <c r="MFI15" s="357">
        <f t="shared" si="140"/>
        <v>1.4647711104917421E+43</v>
      </c>
      <c r="MFJ15" s="357">
        <f t="shared" si="140"/>
        <v>0</v>
      </c>
      <c r="MFK15" s="357">
        <f t="shared" si="140"/>
        <v>1.4940665327015769E+43</v>
      </c>
      <c r="MFL15" s="357">
        <f t="shared" si="140"/>
        <v>0</v>
      </c>
      <c r="MFM15" s="357">
        <f t="shared" si="140"/>
        <v>1.5239478633556084E+43</v>
      </c>
      <c r="MFN15" s="357">
        <f t="shared" si="140"/>
        <v>0</v>
      </c>
      <c r="MFO15" s="357">
        <f t="shared" si="140"/>
        <v>1.5544268206227207E+43</v>
      </c>
      <c r="MFP15" s="357">
        <f t="shared" si="140"/>
        <v>0</v>
      </c>
      <c r="MFQ15" s="357">
        <f t="shared" si="140"/>
        <v>1.5855153570351751E+43</v>
      </c>
      <c r="MFR15" s="357">
        <f t="shared" si="140"/>
        <v>0</v>
      </c>
      <c r="MFS15" s="357">
        <f t="shared" si="140"/>
        <v>1.6172256641758787E+43</v>
      </c>
      <c r="MFT15" s="357">
        <f t="shared" si="140"/>
        <v>0</v>
      </c>
      <c r="MFU15" s="357">
        <f t="shared" si="140"/>
        <v>1.6495701774593964E+43</v>
      </c>
      <c r="MFV15" s="357">
        <f t="shared" si="140"/>
        <v>0</v>
      </c>
      <c r="MFW15" s="357">
        <f t="shared" si="140"/>
        <v>1.6825615810085842E+43</v>
      </c>
      <c r="MFX15" s="357">
        <f t="shared" ref="MFX15:MII15" si="141">MFV15*1.02</f>
        <v>0</v>
      </c>
      <c r="MFY15" s="357">
        <f t="shared" si="141"/>
        <v>1.716212812628756E+43</v>
      </c>
      <c r="MFZ15" s="357">
        <f t="shared" si="141"/>
        <v>0</v>
      </c>
      <c r="MGA15" s="357">
        <f t="shared" si="141"/>
        <v>1.750537068881331E+43</v>
      </c>
      <c r="MGB15" s="357">
        <f t="shared" si="141"/>
        <v>0</v>
      </c>
      <c r="MGC15" s="357">
        <f t="shared" si="141"/>
        <v>1.7855478102589576E+43</v>
      </c>
      <c r="MGD15" s="357">
        <f t="shared" si="141"/>
        <v>0</v>
      </c>
      <c r="MGE15" s="357">
        <f t="shared" si="141"/>
        <v>1.8212587664641369E+43</v>
      </c>
      <c r="MGF15" s="357">
        <f t="shared" si="141"/>
        <v>0</v>
      </c>
      <c r="MGG15" s="357">
        <f t="shared" si="141"/>
        <v>1.8576839417934195E+43</v>
      </c>
      <c r="MGH15" s="357">
        <f t="shared" si="141"/>
        <v>0</v>
      </c>
      <c r="MGI15" s="357">
        <f t="shared" si="141"/>
        <v>1.8948376206292879E+43</v>
      </c>
      <c r="MGJ15" s="357">
        <f t="shared" si="141"/>
        <v>0</v>
      </c>
      <c r="MGK15" s="357">
        <f t="shared" si="141"/>
        <v>1.9327343730418736E+43</v>
      </c>
      <c r="MGL15" s="357">
        <f t="shared" si="141"/>
        <v>0</v>
      </c>
      <c r="MGM15" s="357">
        <f t="shared" si="141"/>
        <v>1.9713890605027112E+43</v>
      </c>
      <c r="MGN15" s="357">
        <f t="shared" si="141"/>
        <v>0</v>
      </c>
      <c r="MGO15" s="357">
        <f t="shared" si="141"/>
        <v>2.0108168417127654E+43</v>
      </c>
      <c r="MGP15" s="357">
        <f t="shared" si="141"/>
        <v>0</v>
      </c>
      <c r="MGQ15" s="357">
        <f t="shared" si="141"/>
        <v>2.0510331785470206E+43</v>
      </c>
      <c r="MGR15" s="357">
        <f t="shared" si="141"/>
        <v>0</v>
      </c>
      <c r="MGS15" s="357">
        <f t="shared" si="141"/>
        <v>2.0920538421179611E+43</v>
      </c>
      <c r="MGT15" s="357">
        <f t="shared" si="141"/>
        <v>0</v>
      </c>
      <c r="MGU15" s="357">
        <f t="shared" si="141"/>
        <v>2.1338949189603202E+43</v>
      </c>
      <c r="MGV15" s="357">
        <f t="shared" si="141"/>
        <v>0</v>
      </c>
      <c r="MGW15" s="357">
        <f t="shared" si="141"/>
        <v>2.1765728173395267E+43</v>
      </c>
      <c r="MGX15" s="357">
        <f t="shared" si="141"/>
        <v>0</v>
      </c>
      <c r="MGY15" s="357">
        <f t="shared" si="141"/>
        <v>2.2201042736863173E+43</v>
      </c>
      <c r="MGZ15" s="357">
        <f t="shared" si="141"/>
        <v>0</v>
      </c>
      <c r="MHA15" s="357">
        <f t="shared" si="141"/>
        <v>2.2645063591600436E+43</v>
      </c>
      <c r="MHB15" s="357">
        <f t="shared" si="141"/>
        <v>0</v>
      </c>
      <c r="MHC15" s="357">
        <f t="shared" si="141"/>
        <v>2.3097964863432443E+43</v>
      </c>
      <c r="MHD15" s="357">
        <f t="shared" si="141"/>
        <v>0</v>
      </c>
      <c r="MHE15" s="357">
        <f t="shared" si="141"/>
        <v>2.3559924160701093E+43</v>
      </c>
      <c r="MHF15" s="357">
        <f t="shared" si="141"/>
        <v>0</v>
      </c>
      <c r="MHG15" s="357">
        <f t="shared" si="141"/>
        <v>2.4031122643915114E+43</v>
      </c>
      <c r="MHH15" s="357">
        <f t="shared" si="141"/>
        <v>0</v>
      </c>
      <c r="MHI15" s="357">
        <f t="shared" si="141"/>
        <v>2.4511745096793417E+43</v>
      </c>
      <c r="MHJ15" s="357">
        <f t="shared" si="141"/>
        <v>0</v>
      </c>
      <c r="MHK15" s="357">
        <f t="shared" si="141"/>
        <v>2.5001979998729284E+43</v>
      </c>
      <c r="MHL15" s="357">
        <f t="shared" si="141"/>
        <v>0</v>
      </c>
      <c r="MHM15" s="357">
        <f t="shared" si="141"/>
        <v>2.5502019598703871E+43</v>
      </c>
      <c r="MHN15" s="357">
        <f t="shared" si="141"/>
        <v>0</v>
      </c>
      <c r="MHO15" s="357">
        <f t="shared" si="141"/>
        <v>2.6012059990677946E+43</v>
      </c>
      <c r="MHP15" s="357">
        <f t="shared" si="141"/>
        <v>0</v>
      </c>
      <c r="MHQ15" s="357">
        <f t="shared" si="141"/>
        <v>2.6532301190491508E+43</v>
      </c>
      <c r="MHR15" s="357">
        <f t="shared" si="141"/>
        <v>0</v>
      </c>
      <c r="MHS15" s="357">
        <f t="shared" si="141"/>
        <v>2.706294721430134E+43</v>
      </c>
      <c r="MHT15" s="357">
        <f t="shared" si="141"/>
        <v>0</v>
      </c>
      <c r="MHU15" s="357">
        <f t="shared" si="141"/>
        <v>2.7604206158587368E+43</v>
      </c>
      <c r="MHV15" s="357">
        <f t="shared" si="141"/>
        <v>0</v>
      </c>
      <c r="MHW15" s="357">
        <f t="shared" si="141"/>
        <v>2.8156290281759117E+43</v>
      </c>
      <c r="MHX15" s="357">
        <f t="shared" si="141"/>
        <v>0</v>
      </c>
      <c r="MHY15" s="357">
        <f t="shared" si="141"/>
        <v>2.8719416087394302E+43</v>
      </c>
      <c r="MHZ15" s="357">
        <f t="shared" si="141"/>
        <v>0</v>
      </c>
      <c r="MIA15" s="357">
        <f t="shared" si="141"/>
        <v>2.9293804409142186E+43</v>
      </c>
      <c r="MIB15" s="357">
        <f t="shared" si="141"/>
        <v>0</v>
      </c>
      <c r="MIC15" s="357">
        <f t="shared" si="141"/>
        <v>2.9879680497325033E+43</v>
      </c>
      <c r="MID15" s="357">
        <f t="shared" si="141"/>
        <v>0</v>
      </c>
      <c r="MIE15" s="357">
        <f t="shared" si="141"/>
        <v>3.0477274107271532E+43</v>
      </c>
      <c r="MIF15" s="357">
        <f t="shared" si="141"/>
        <v>0</v>
      </c>
      <c r="MIG15" s="357">
        <f t="shared" si="141"/>
        <v>3.1086819589416961E+43</v>
      </c>
      <c r="MIH15" s="357">
        <f t="shared" si="141"/>
        <v>0</v>
      </c>
      <c r="MII15" s="357">
        <f t="shared" si="141"/>
        <v>3.1708555981205301E+43</v>
      </c>
      <c r="MIJ15" s="357">
        <f t="shared" ref="MIJ15:MKU15" si="142">MIH15*1.02</f>
        <v>0</v>
      </c>
      <c r="MIK15" s="357">
        <f t="shared" si="142"/>
        <v>3.2342727100829408E+43</v>
      </c>
      <c r="MIL15" s="357">
        <f t="shared" si="142"/>
        <v>0</v>
      </c>
      <c r="MIM15" s="357">
        <f t="shared" si="142"/>
        <v>3.2989581642845994E+43</v>
      </c>
      <c r="MIN15" s="357">
        <f t="shared" si="142"/>
        <v>0</v>
      </c>
      <c r="MIO15" s="357">
        <f t="shared" si="142"/>
        <v>3.3649373275702912E+43</v>
      </c>
      <c r="MIP15" s="357">
        <f t="shared" si="142"/>
        <v>0</v>
      </c>
      <c r="MIQ15" s="357">
        <f t="shared" si="142"/>
        <v>3.4322360741216973E+43</v>
      </c>
      <c r="MIR15" s="357">
        <f t="shared" si="142"/>
        <v>0</v>
      </c>
      <c r="MIS15" s="357">
        <f t="shared" si="142"/>
        <v>3.5008807956041311E+43</v>
      </c>
      <c r="MIT15" s="357">
        <f t="shared" si="142"/>
        <v>0</v>
      </c>
      <c r="MIU15" s="357">
        <f t="shared" si="142"/>
        <v>3.5708984115162138E+43</v>
      </c>
      <c r="MIV15" s="357">
        <f t="shared" si="142"/>
        <v>0</v>
      </c>
      <c r="MIW15" s="357">
        <f t="shared" si="142"/>
        <v>3.6423163797465381E+43</v>
      </c>
      <c r="MIX15" s="357">
        <f t="shared" si="142"/>
        <v>0</v>
      </c>
      <c r="MIY15" s="357">
        <f t="shared" si="142"/>
        <v>3.7151627073414692E+43</v>
      </c>
      <c r="MIZ15" s="357">
        <f t="shared" si="142"/>
        <v>0</v>
      </c>
      <c r="MJA15" s="357">
        <f t="shared" si="142"/>
        <v>3.7894659614882986E+43</v>
      </c>
      <c r="MJB15" s="357">
        <f t="shared" si="142"/>
        <v>0</v>
      </c>
      <c r="MJC15" s="357">
        <f t="shared" si="142"/>
        <v>3.8652552807180645E+43</v>
      </c>
      <c r="MJD15" s="357">
        <f t="shared" si="142"/>
        <v>0</v>
      </c>
      <c r="MJE15" s="357">
        <f t="shared" si="142"/>
        <v>3.942560386332426E+43</v>
      </c>
      <c r="MJF15" s="357">
        <f t="shared" si="142"/>
        <v>0</v>
      </c>
      <c r="MJG15" s="357">
        <f t="shared" si="142"/>
        <v>4.0214115940590746E+43</v>
      </c>
      <c r="MJH15" s="357">
        <f t="shared" si="142"/>
        <v>0</v>
      </c>
      <c r="MJI15" s="357">
        <f t="shared" si="142"/>
        <v>4.1018398259402563E+43</v>
      </c>
      <c r="MJJ15" s="357">
        <f t="shared" si="142"/>
        <v>0</v>
      </c>
      <c r="MJK15" s="357">
        <f t="shared" si="142"/>
        <v>4.1838766224590616E+43</v>
      </c>
      <c r="MJL15" s="357">
        <f t="shared" si="142"/>
        <v>0</v>
      </c>
      <c r="MJM15" s="357">
        <f t="shared" si="142"/>
        <v>4.267554154908243E+43</v>
      </c>
      <c r="MJN15" s="357">
        <f t="shared" si="142"/>
        <v>0</v>
      </c>
      <c r="MJO15" s="357">
        <f t="shared" si="142"/>
        <v>4.3529052380064079E+43</v>
      </c>
      <c r="MJP15" s="357">
        <f t="shared" si="142"/>
        <v>0</v>
      </c>
      <c r="MJQ15" s="357">
        <f t="shared" si="142"/>
        <v>4.439963342766536E+43</v>
      </c>
      <c r="MJR15" s="357">
        <f t="shared" si="142"/>
        <v>0</v>
      </c>
      <c r="MJS15" s="357">
        <f t="shared" si="142"/>
        <v>4.5287626096218665E+43</v>
      </c>
      <c r="MJT15" s="357">
        <f t="shared" si="142"/>
        <v>0</v>
      </c>
      <c r="MJU15" s="357">
        <f t="shared" si="142"/>
        <v>4.619337861814304E+43</v>
      </c>
      <c r="MJV15" s="357">
        <f t="shared" si="142"/>
        <v>0</v>
      </c>
      <c r="MJW15" s="357">
        <f t="shared" si="142"/>
        <v>4.7117246190505904E+43</v>
      </c>
      <c r="MJX15" s="357">
        <f t="shared" si="142"/>
        <v>0</v>
      </c>
      <c r="MJY15" s="357">
        <f t="shared" si="142"/>
        <v>4.805959111431602E+43</v>
      </c>
      <c r="MJZ15" s="357">
        <f t="shared" si="142"/>
        <v>0</v>
      </c>
      <c r="MKA15" s="357">
        <f t="shared" si="142"/>
        <v>4.902078293660234E+43</v>
      </c>
      <c r="MKB15" s="357">
        <f t="shared" si="142"/>
        <v>0</v>
      </c>
      <c r="MKC15" s="357">
        <f t="shared" si="142"/>
        <v>5.0001198595334389E+43</v>
      </c>
      <c r="MKD15" s="357">
        <f t="shared" si="142"/>
        <v>0</v>
      </c>
      <c r="MKE15" s="357">
        <f t="shared" si="142"/>
        <v>5.100122256724108E+43</v>
      </c>
      <c r="MKF15" s="357">
        <f t="shared" si="142"/>
        <v>0</v>
      </c>
      <c r="MKG15" s="357">
        <f t="shared" si="142"/>
        <v>5.2021247018585906E+43</v>
      </c>
      <c r="MKH15" s="357">
        <f t="shared" si="142"/>
        <v>0</v>
      </c>
      <c r="MKI15" s="357">
        <f t="shared" si="142"/>
        <v>5.3061671958957621E+43</v>
      </c>
      <c r="MKJ15" s="357">
        <f t="shared" si="142"/>
        <v>0</v>
      </c>
      <c r="MKK15" s="357">
        <f t="shared" si="142"/>
        <v>5.4122905398136771E+43</v>
      </c>
      <c r="MKL15" s="357">
        <f t="shared" si="142"/>
        <v>0</v>
      </c>
      <c r="MKM15" s="357">
        <f t="shared" si="142"/>
        <v>5.5205363506099503E+43</v>
      </c>
      <c r="MKN15" s="357">
        <f t="shared" si="142"/>
        <v>0</v>
      </c>
      <c r="MKO15" s="357">
        <f t="shared" si="142"/>
        <v>5.6309470776221491E+43</v>
      </c>
      <c r="MKP15" s="357">
        <f t="shared" si="142"/>
        <v>0</v>
      </c>
      <c r="MKQ15" s="357">
        <f t="shared" si="142"/>
        <v>5.7435660191745918E+43</v>
      </c>
      <c r="MKR15" s="357">
        <f t="shared" si="142"/>
        <v>0</v>
      </c>
      <c r="MKS15" s="357">
        <f t="shared" si="142"/>
        <v>5.8584373395580842E+43</v>
      </c>
      <c r="MKT15" s="357">
        <f t="shared" si="142"/>
        <v>0</v>
      </c>
      <c r="MKU15" s="357">
        <f t="shared" si="142"/>
        <v>5.9756060863492461E+43</v>
      </c>
      <c r="MKV15" s="357">
        <f t="shared" ref="MKV15:MNG15" si="143">MKT15*1.02</f>
        <v>0</v>
      </c>
      <c r="MKW15" s="357">
        <f t="shared" si="143"/>
        <v>6.0951182080762307E+43</v>
      </c>
      <c r="MKX15" s="357">
        <f t="shared" si="143"/>
        <v>0</v>
      </c>
      <c r="MKY15" s="357">
        <f t="shared" si="143"/>
        <v>6.2170205722377559E+43</v>
      </c>
      <c r="MKZ15" s="357">
        <f t="shared" si="143"/>
        <v>0</v>
      </c>
      <c r="MLA15" s="357">
        <f t="shared" si="143"/>
        <v>6.3413609836825109E+43</v>
      </c>
      <c r="MLB15" s="357">
        <f t="shared" si="143"/>
        <v>0</v>
      </c>
      <c r="MLC15" s="357">
        <f t="shared" si="143"/>
        <v>6.4681882033561607E+43</v>
      </c>
      <c r="MLD15" s="357">
        <f t="shared" si="143"/>
        <v>0</v>
      </c>
      <c r="MLE15" s="357">
        <f t="shared" si="143"/>
        <v>6.597551967423284E+43</v>
      </c>
      <c r="MLF15" s="357">
        <f t="shared" si="143"/>
        <v>0</v>
      </c>
      <c r="MLG15" s="357">
        <f t="shared" si="143"/>
        <v>6.7295030067717502E+43</v>
      </c>
      <c r="MLH15" s="357">
        <f t="shared" si="143"/>
        <v>0</v>
      </c>
      <c r="MLI15" s="357">
        <f t="shared" si="143"/>
        <v>6.8640930669071854E+43</v>
      </c>
      <c r="MLJ15" s="357">
        <f t="shared" si="143"/>
        <v>0</v>
      </c>
      <c r="MLK15" s="357">
        <f t="shared" si="143"/>
        <v>7.0013749282453293E+43</v>
      </c>
      <c r="MLL15" s="357">
        <f t="shared" si="143"/>
        <v>0</v>
      </c>
      <c r="MLM15" s="357">
        <f t="shared" si="143"/>
        <v>7.1414024268102358E+43</v>
      </c>
      <c r="MLN15" s="357">
        <f t="shared" si="143"/>
        <v>0</v>
      </c>
      <c r="MLO15" s="357">
        <f t="shared" si="143"/>
        <v>7.2842304753464406E+43</v>
      </c>
      <c r="MLP15" s="357">
        <f t="shared" si="143"/>
        <v>0</v>
      </c>
      <c r="MLQ15" s="357">
        <f t="shared" si="143"/>
        <v>7.4299150848533694E+43</v>
      </c>
      <c r="MLR15" s="357">
        <f t="shared" si="143"/>
        <v>0</v>
      </c>
      <c r="MLS15" s="357">
        <f t="shared" si="143"/>
        <v>7.5785133865504371E+43</v>
      </c>
      <c r="MLT15" s="357">
        <f t="shared" si="143"/>
        <v>0</v>
      </c>
      <c r="MLU15" s="357">
        <f t="shared" si="143"/>
        <v>7.7300836542814463E+43</v>
      </c>
      <c r="MLV15" s="357">
        <f t="shared" si="143"/>
        <v>0</v>
      </c>
      <c r="MLW15" s="357">
        <f t="shared" si="143"/>
        <v>7.8846853273670756E+43</v>
      </c>
      <c r="MLX15" s="357">
        <f t="shared" si="143"/>
        <v>0</v>
      </c>
      <c r="MLY15" s="357">
        <f t="shared" si="143"/>
        <v>8.0423790339144169E+43</v>
      </c>
      <c r="MLZ15" s="357">
        <f t="shared" si="143"/>
        <v>0</v>
      </c>
      <c r="MMA15" s="357">
        <f t="shared" si="143"/>
        <v>8.2032266145927053E+43</v>
      </c>
      <c r="MMB15" s="357">
        <f t="shared" si="143"/>
        <v>0</v>
      </c>
      <c r="MMC15" s="357">
        <f t="shared" si="143"/>
        <v>8.3672911468845596E+43</v>
      </c>
      <c r="MMD15" s="357">
        <f t="shared" si="143"/>
        <v>0</v>
      </c>
      <c r="MME15" s="357">
        <f t="shared" si="143"/>
        <v>8.5346369698222505E+43</v>
      </c>
      <c r="MMF15" s="357">
        <f t="shared" si="143"/>
        <v>0</v>
      </c>
      <c r="MMG15" s="357">
        <f t="shared" si="143"/>
        <v>8.7053297092186962E+43</v>
      </c>
      <c r="MMH15" s="357">
        <f t="shared" si="143"/>
        <v>0</v>
      </c>
      <c r="MMI15" s="357">
        <f t="shared" si="143"/>
        <v>8.8794363034030704E+43</v>
      </c>
      <c r="MMJ15" s="357">
        <f t="shared" si="143"/>
        <v>0</v>
      </c>
      <c r="MMK15" s="357">
        <f t="shared" si="143"/>
        <v>9.0570250294711314E+43</v>
      </c>
      <c r="MML15" s="357">
        <f t="shared" si="143"/>
        <v>0</v>
      </c>
      <c r="MMM15" s="357">
        <f t="shared" si="143"/>
        <v>9.2381655300605543E+43</v>
      </c>
      <c r="MMN15" s="357">
        <f t="shared" si="143"/>
        <v>0</v>
      </c>
      <c r="MMO15" s="357">
        <f t="shared" si="143"/>
        <v>9.4229288406617663E+43</v>
      </c>
      <c r="MMP15" s="357">
        <f t="shared" si="143"/>
        <v>0</v>
      </c>
      <c r="MMQ15" s="357">
        <f t="shared" si="143"/>
        <v>9.6113874174750026E+43</v>
      </c>
      <c r="MMR15" s="357">
        <f t="shared" si="143"/>
        <v>0</v>
      </c>
      <c r="MMS15" s="357">
        <f t="shared" si="143"/>
        <v>9.8036151658245038E+43</v>
      </c>
      <c r="MMT15" s="357">
        <f t="shared" si="143"/>
        <v>0</v>
      </c>
      <c r="MMU15" s="357">
        <f t="shared" si="143"/>
        <v>9.9996874691409945E+43</v>
      </c>
      <c r="MMV15" s="357">
        <f t="shared" si="143"/>
        <v>0</v>
      </c>
      <c r="MMW15" s="357">
        <f t="shared" si="143"/>
        <v>1.0199681218523814E+44</v>
      </c>
      <c r="MMX15" s="357">
        <f t="shared" si="143"/>
        <v>0</v>
      </c>
      <c r="MMY15" s="357">
        <f t="shared" si="143"/>
        <v>1.0403674842894291E+44</v>
      </c>
      <c r="MMZ15" s="357">
        <f t="shared" si="143"/>
        <v>0</v>
      </c>
      <c r="MNA15" s="357">
        <f t="shared" si="143"/>
        <v>1.0611748339752177E+44</v>
      </c>
      <c r="MNB15" s="357">
        <f t="shared" si="143"/>
        <v>0</v>
      </c>
      <c r="MNC15" s="357">
        <f t="shared" si="143"/>
        <v>1.0823983306547221E+44</v>
      </c>
      <c r="MND15" s="357">
        <f t="shared" si="143"/>
        <v>0</v>
      </c>
      <c r="MNE15" s="357">
        <f t="shared" si="143"/>
        <v>1.1040462972678166E+44</v>
      </c>
      <c r="MNF15" s="357">
        <f t="shared" si="143"/>
        <v>0</v>
      </c>
      <c r="MNG15" s="357">
        <f t="shared" si="143"/>
        <v>1.1261272232131729E+44</v>
      </c>
      <c r="MNH15" s="357">
        <f t="shared" ref="MNH15:MPS15" si="144">MNF15*1.02</f>
        <v>0</v>
      </c>
      <c r="MNI15" s="357">
        <f t="shared" si="144"/>
        <v>1.1486497676774363E+44</v>
      </c>
      <c r="MNJ15" s="357">
        <f t="shared" si="144"/>
        <v>0</v>
      </c>
      <c r="MNK15" s="357">
        <f t="shared" si="144"/>
        <v>1.1716227630309851E+44</v>
      </c>
      <c r="MNL15" s="357">
        <f t="shared" si="144"/>
        <v>0</v>
      </c>
      <c r="MNM15" s="357">
        <f t="shared" si="144"/>
        <v>1.1950552182916048E+44</v>
      </c>
      <c r="MNN15" s="357">
        <f t="shared" si="144"/>
        <v>0</v>
      </c>
      <c r="MNO15" s="357">
        <f t="shared" si="144"/>
        <v>1.2189563226574369E+44</v>
      </c>
      <c r="MNP15" s="357">
        <f t="shared" si="144"/>
        <v>0</v>
      </c>
      <c r="MNQ15" s="357">
        <f t="shared" si="144"/>
        <v>1.2433354491105856E+44</v>
      </c>
      <c r="MNR15" s="357">
        <f t="shared" si="144"/>
        <v>0</v>
      </c>
      <c r="MNS15" s="357">
        <f t="shared" si="144"/>
        <v>1.2682021580927974E+44</v>
      </c>
      <c r="MNT15" s="357">
        <f t="shared" si="144"/>
        <v>0</v>
      </c>
      <c r="MNU15" s="357">
        <f t="shared" si="144"/>
        <v>1.2935662012546534E+44</v>
      </c>
      <c r="MNV15" s="357">
        <f t="shared" si="144"/>
        <v>0</v>
      </c>
      <c r="MNW15" s="357">
        <f t="shared" si="144"/>
        <v>1.3194375252797465E+44</v>
      </c>
      <c r="MNX15" s="357">
        <f t="shared" si="144"/>
        <v>0</v>
      </c>
      <c r="MNY15" s="357">
        <f t="shared" si="144"/>
        <v>1.3458262757853414E+44</v>
      </c>
      <c r="MNZ15" s="357">
        <f t="shared" si="144"/>
        <v>0</v>
      </c>
      <c r="MOA15" s="357">
        <f t="shared" si="144"/>
        <v>1.3727428013010483E+44</v>
      </c>
      <c r="MOB15" s="357">
        <f t="shared" si="144"/>
        <v>0</v>
      </c>
      <c r="MOC15" s="357">
        <f t="shared" si="144"/>
        <v>1.4001976573270694E+44</v>
      </c>
      <c r="MOD15" s="357">
        <f t="shared" si="144"/>
        <v>0</v>
      </c>
      <c r="MOE15" s="357">
        <f t="shared" si="144"/>
        <v>1.4282016104736108E+44</v>
      </c>
      <c r="MOF15" s="357">
        <f t="shared" si="144"/>
        <v>0</v>
      </c>
      <c r="MOG15" s="357">
        <f t="shared" si="144"/>
        <v>1.4567656426830831E+44</v>
      </c>
      <c r="MOH15" s="357">
        <f t="shared" si="144"/>
        <v>0</v>
      </c>
      <c r="MOI15" s="357">
        <f t="shared" si="144"/>
        <v>1.4859009555367447E+44</v>
      </c>
      <c r="MOJ15" s="357">
        <f t="shared" si="144"/>
        <v>0</v>
      </c>
      <c r="MOK15" s="357">
        <f t="shared" si="144"/>
        <v>1.5156189746474796E+44</v>
      </c>
      <c r="MOL15" s="357">
        <f t="shared" si="144"/>
        <v>0</v>
      </c>
      <c r="MOM15" s="357">
        <f t="shared" si="144"/>
        <v>1.5459313541404292E+44</v>
      </c>
      <c r="MON15" s="357">
        <f t="shared" si="144"/>
        <v>0</v>
      </c>
      <c r="MOO15" s="357">
        <f t="shared" si="144"/>
        <v>1.5768499812232379E+44</v>
      </c>
      <c r="MOP15" s="357">
        <f t="shared" si="144"/>
        <v>0</v>
      </c>
      <c r="MOQ15" s="357">
        <f t="shared" si="144"/>
        <v>1.6083869808477027E+44</v>
      </c>
      <c r="MOR15" s="357">
        <f t="shared" si="144"/>
        <v>0</v>
      </c>
      <c r="MOS15" s="357">
        <f t="shared" si="144"/>
        <v>1.6405547204646568E+44</v>
      </c>
      <c r="MOT15" s="357">
        <f t="shared" si="144"/>
        <v>0</v>
      </c>
      <c r="MOU15" s="357">
        <f t="shared" si="144"/>
        <v>1.6733658148739499E+44</v>
      </c>
      <c r="MOV15" s="357">
        <f t="shared" si="144"/>
        <v>0</v>
      </c>
      <c r="MOW15" s="357">
        <f t="shared" si="144"/>
        <v>1.7068331311714288E+44</v>
      </c>
      <c r="MOX15" s="357">
        <f t="shared" si="144"/>
        <v>0</v>
      </c>
      <c r="MOY15" s="357">
        <f t="shared" si="144"/>
        <v>1.7409697937948575E+44</v>
      </c>
      <c r="MOZ15" s="357">
        <f t="shared" si="144"/>
        <v>0</v>
      </c>
      <c r="MPA15" s="357">
        <f t="shared" si="144"/>
        <v>1.7757891896707547E+44</v>
      </c>
      <c r="MPB15" s="357">
        <f t="shared" si="144"/>
        <v>0</v>
      </c>
      <c r="MPC15" s="357">
        <f t="shared" si="144"/>
        <v>1.81130497346417E+44</v>
      </c>
      <c r="MPD15" s="357">
        <f t="shared" si="144"/>
        <v>0</v>
      </c>
      <c r="MPE15" s="357">
        <f t="shared" si="144"/>
        <v>1.8475310729334534E+44</v>
      </c>
      <c r="MPF15" s="357">
        <f t="shared" si="144"/>
        <v>0</v>
      </c>
      <c r="MPG15" s="357">
        <f t="shared" si="144"/>
        <v>1.8844816943921226E+44</v>
      </c>
      <c r="MPH15" s="357">
        <f t="shared" si="144"/>
        <v>0</v>
      </c>
      <c r="MPI15" s="357">
        <f t="shared" si="144"/>
        <v>1.922171328279965E+44</v>
      </c>
      <c r="MPJ15" s="357">
        <f t="shared" si="144"/>
        <v>0</v>
      </c>
      <c r="MPK15" s="357">
        <f t="shared" si="144"/>
        <v>1.9606147548455644E+44</v>
      </c>
      <c r="MPL15" s="357">
        <f t="shared" si="144"/>
        <v>0</v>
      </c>
      <c r="MPM15" s="357">
        <f t="shared" si="144"/>
        <v>1.9998270499424756E+44</v>
      </c>
      <c r="MPN15" s="357">
        <f t="shared" si="144"/>
        <v>0</v>
      </c>
      <c r="MPO15" s="357">
        <f t="shared" si="144"/>
        <v>2.0398235909413253E+44</v>
      </c>
      <c r="MPP15" s="357">
        <f t="shared" si="144"/>
        <v>0</v>
      </c>
      <c r="MPQ15" s="357">
        <f t="shared" si="144"/>
        <v>2.080620062760152E+44</v>
      </c>
      <c r="MPR15" s="357">
        <f t="shared" si="144"/>
        <v>0</v>
      </c>
      <c r="MPS15" s="357">
        <f t="shared" si="144"/>
        <v>2.1222324640153549E+44</v>
      </c>
      <c r="MPT15" s="357">
        <f t="shared" ref="MPT15:MSE15" si="145">MPR15*1.02</f>
        <v>0</v>
      </c>
      <c r="MPU15" s="357">
        <f t="shared" si="145"/>
        <v>2.1646771132956622E+44</v>
      </c>
      <c r="MPV15" s="357">
        <f t="shared" si="145"/>
        <v>0</v>
      </c>
      <c r="MPW15" s="357">
        <f t="shared" si="145"/>
        <v>2.2079706555615755E+44</v>
      </c>
      <c r="MPX15" s="357">
        <f t="shared" si="145"/>
        <v>0</v>
      </c>
      <c r="MPY15" s="357">
        <f t="shared" si="145"/>
        <v>2.252130068672807E+44</v>
      </c>
      <c r="MPZ15" s="357">
        <f t="shared" si="145"/>
        <v>0</v>
      </c>
      <c r="MQA15" s="357">
        <f t="shared" si="145"/>
        <v>2.2971726700462631E+44</v>
      </c>
      <c r="MQB15" s="357">
        <f t="shared" si="145"/>
        <v>0</v>
      </c>
      <c r="MQC15" s="357">
        <f t="shared" si="145"/>
        <v>2.3431161234471885E+44</v>
      </c>
      <c r="MQD15" s="357">
        <f t="shared" si="145"/>
        <v>0</v>
      </c>
      <c r="MQE15" s="357">
        <f t="shared" si="145"/>
        <v>2.3899784459161324E+44</v>
      </c>
      <c r="MQF15" s="357">
        <f t="shared" si="145"/>
        <v>0</v>
      </c>
      <c r="MQG15" s="357">
        <f t="shared" si="145"/>
        <v>2.4377780148344551E+44</v>
      </c>
      <c r="MQH15" s="357">
        <f t="shared" si="145"/>
        <v>0</v>
      </c>
      <c r="MQI15" s="357">
        <f t="shared" si="145"/>
        <v>2.4865335751311441E+44</v>
      </c>
      <c r="MQJ15" s="357">
        <f t="shared" si="145"/>
        <v>0</v>
      </c>
      <c r="MQK15" s="357">
        <f t="shared" si="145"/>
        <v>2.5362642466337669E+44</v>
      </c>
      <c r="MQL15" s="357">
        <f t="shared" si="145"/>
        <v>0</v>
      </c>
      <c r="MQM15" s="357">
        <f t="shared" si="145"/>
        <v>2.5869895315664423E+44</v>
      </c>
      <c r="MQN15" s="357">
        <f t="shared" si="145"/>
        <v>0</v>
      </c>
      <c r="MQO15" s="357">
        <f t="shared" si="145"/>
        <v>2.6387293221977711E+44</v>
      </c>
      <c r="MQP15" s="357">
        <f t="shared" si="145"/>
        <v>0</v>
      </c>
      <c r="MQQ15" s="357">
        <f t="shared" si="145"/>
        <v>2.6915039086417264E+44</v>
      </c>
      <c r="MQR15" s="357">
        <f t="shared" si="145"/>
        <v>0</v>
      </c>
      <c r="MQS15" s="357">
        <f t="shared" si="145"/>
        <v>2.7453339868145608E+44</v>
      </c>
      <c r="MQT15" s="357">
        <f t="shared" si="145"/>
        <v>0</v>
      </c>
      <c r="MQU15" s="357">
        <f t="shared" si="145"/>
        <v>2.8002406665508521E+44</v>
      </c>
      <c r="MQV15" s="357">
        <f t="shared" si="145"/>
        <v>0</v>
      </c>
      <c r="MQW15" s="357">
        <f t="shared" si="145"/>
        <v>2.8562454798818693E+44</v>
      </c>
      <c r="MQX15" s="357">
        <f t="shared" si="145"/>
        <v>0</v>
      </c>
      <c r="MQY15" s="357">
        <f t="shared" si="145"/>
        <v>2.9133703894795066E+44</v>
      </c>
      <c r="MQZ15" s="357">
        <f t="shared" si="145"/>
        <v>0</v>
      </c>
      <c r="MRA15" s="357">
        <f t="shared" si="145"/>
        <v>2.9716377972690966E+44</v>
      </c>
      <c r="MRB15" s="357">
        <f t="shared" si="145"/>
        <v>0</v>
      </c>
      <c r="MRC15" s="357">
        <f t="shared" si="145"/>
        <v>3.0310705532144785E+44</v>
      </c>
      <c r="MRD15" s="357">
        <f t="shared" si="145"/>
        <v>0</v>
      </c>
      <c r="MRE15" s="357">
        <f t="shared" si="145"/>
        <v>3.0916919642787682E+44</v>
      </c>
      <c r="MRF15" s="357">
        <f t="shared" si="145"/>
        <v>0</v>
      </c>
      <c r="MRG15" s="357">
        <f t="shared" si="145"/>
        <v>3.1535258035643438E+44</v>
      </c>
      <c r="MRH15" s="357">
        <f t="shared" si="145"/>
        <v>0</v>
      </c>
      <c r="MRI15" s="357">
        <f t="shared" si="145"/>
        <v>3.2165963196356308E+44</v>
      </c>
      <c r="MRJ15" s="357">
        <f t="shared" si="145"/>
        <v>0</v>
      </c>
      <c r="MRK15" s="357">
        <f t="shared" si="145"/>
        <v>3.2809282460283436E+44</v>
      </c>
      <c r="MRL15" s="357">
        <f t="shared" si="145"/>
        <v>0</v>
      </c>
      <c r="MRM15" s="357">
        <f t="shared" si="145"/>
        <v>3.3465468109489105E+44</v>
      </c>
      <c r="MRN15" s="357">
        <f t="shared" si="145"/>
        <v>0</v>
      </c>
      <c r="MRO15" s="357">
        <f t="shared" si="145"/>
        <v>3.4134777471678889E+44</v>
      </c>
      <c r="MRP15" s="357">
        <f t="shared" si="145"/>
        <v>0</v>
      </c>
      <c r="MRQ15" s="357">
        <f t="shared" si="145"/>
        <v>3.4817473021112467E+44</v>
      </c>
      <c r="MRR15" s="357">
        <f t="shared" si="145"/>
        <v>0</v>
      </c>
      <c r="MRS15" s="357">
        <f t="shared" si="145"/>
        <v>3.5513822481534717E+44</v>
      </c>
      <c r="MRT15" s="357">
        <f t="shared" si="145"/>
        <v>0</v>
      </c>
      <c r="MRU15" s="357">
        <f t="shared" si="145"/>
        <v>3.622409893116541E+44</v>
      </c>
      <c r="MRV15" s="357">
        <f t="shared" si="145"/>
        <v>0</v>
      </c>
      <c r="MRW15" s="357">
        <f t="shared" si="145"/>
        <v>3.6948580909788719E+44</v>
      </c>
      <c r="MRX15" s="357">
        <f t="shared" si="145"/>
        <v>0</v>
      </c>
      <c r="MRY15" s="357">
        <f t="shared" si="145"/>
        <v>3.7687552527984496E+44</v>
      </c>
      <c r="MRZ15" s="357">
        <f t="shared" si="145"/>
        <v>0</v>
      </c>
      <c r="MSA15" s="357">
        <f t="shared" si="145"/>
        <v>3.8441303578544187E+44</v>
      </c>
      <c r="MSB15" s="357">
        <f t="shared" si="145"/>
        <v>0</v>
      </c>
      <c r="MSC15" s="357">
        <f t="shared" si="145"/>
        <v>3.9210129650115074E+44</v>
      </c>
      <c r="MSD15" s="357">
        <f t="shared" si="145"/>
        <v>0</v>
      </c>
      <c r="MSE15" s="357">
        <f t="shared" si="145"/>
        <v>3.9994332243117379E+44</v>
      </c>
      <c r="MSF15" s="357">
        <f t="shared" ref="MSF15:MUQ15" si="146">MSD15*1.02</f>
        <v>0</v>
      </c>
      <c r="MSG15" s="357">
        <f t="shared" si="146"/>
        <v>4.079421888797973E+44</v>
      </c>
      <c r="MSH15" s="357">
        <f t="shared" si="146"/>
        <v>0</v>
      </c>
      <c r="MSI15" s="357">
        <f t="shared" si="146"/>
        <v>4.1610103265739329E+44</v>
      </c>
      <c r="MSJ15" s="357">
        <f t="shared" si="146"/>
        <v>0</v>
      </c>
      <c r="MSK15" s="357">
        <f t="shared" si="146"/>
        <v>4.2442305331054116E+44</v>
      </c>
      <c r="MSL15" s="357">
        <f t="shared" si="146"/>
        <v>0</v>
      </c>
      <c r="MSM15" s="357">
        <f t="shared" si="146"/>
        <v>4.3291151437675197E+44</v>
      </c>
      <c r="MSN15" s="357">
        <f t="shared" si="146"/>
        <v>0</v>
      </c>
      <c r="MSO15" s="357">
        <f t="shared" si="146"/>
        <v>4.4156974466428701E+44</v>
      </c>
      <c r="MSP15" s="357">
        <f t="shared" si="146"/>
        <v>0</v>
      </c>
      <c r="MSQ15" s="357">
        <f t="shared" si="146"/>
        <v>4.5040113955757277E+44</v>
      </c>
      <c r="MSR15" s="357">
        <f t="shared" si="146"/>
        <v>0</v>
      </c>
      <c r="MSS15" s="357">
        <f t="shared" si="146"/>
        <v>4.5940916234872424E+44</v>
      </c>
      <c r="MST15" s="357">
        <f t="shared" si="146"/>
        <v>0</v>
      </c>
      <c r="MSU15" s="357">
        <f t="shared" si="146"/>
        <v>4.685973455956987E+44</v>
      </c>
      <c r="MSV15" s="357">
        <f t="shared" si="146"/>
        <v>0</v>
      </c>
      <c r="MSW15" s="357">
        <f t="shared" si="146"/>
        <v>4.7796929250761271E+44</v>
      </c>
      <c r="MSX15" s="357">
        <f t="shared" si="146"/>
        <v>0</v>
      </c>
      <c r="MSY15" s="357">
        <f t="shared" si="146"/>
        <v>4.8752867835776499E+44</v>
      </c>
      <c r="MSZ15" s="357">
        <f t="shared" si="146"/>
        <v>0</v>
      </c>
      <c r="MTA15" s="357">
        <f t="shared" si="146"/>
        <v>4.9727925192492028E+44</v>
      </c>
      <c r="MTB15" s="357">
        <f t="shared" si="146"/>
        <v>0</v>
      </c>
      <c r="MTC15" s="357">
        <f t="shared" si="146"/>
        <v>5.0722483696341873E+44</v>
      </c>
      <c r="MTD15" s="357">
        <f t="shared" si="146"/>
        <v>0</v>
      </c>
      <c r="MTE15" s="357">
        <f t="shared" si="146"/>
        <v>5.1736933370268713E+44</v>
      </c>
      <c r="MTF15" s="357">
        <f t="shared" si="146"/>
        <v>0</v>
      </c>
      <c r="MTG15" s="357">
        <f t="shared" si="146"/>
        <v>5.2771672037674088E+44</v>
      </c>
      <c r="MTH15" s="357">
        <f t="shared" si="146"/>
        <v>0</v>
      </c>
      <c r="MTI15" s="357">
        <f t="shared" si="146"/>
        <v>5.382710547842757E+44</v>
      </c>
      <c r="MTJ15" s="357">
        <f t="shared" si="146"/>
        <v>0</v>
      </c>
      <c r="MTK15" s="357">
        <f t="shared" si="146"/>
        <v>5.4903647587996124E+44</v>
      </c>
      <c r="MTL15" s="357">
        <f t="shared" si="146"/>
        <v>0</v>
      </c>
      <c r="MTM15" s="357">
        <f t="shared" si="146"/>
        <v>5.600172053975605E+44</v>
      </c>
      <c r="MTN15" s="357">
        <f t="shared" si="146"/>
        <v>0</v>
      </c>
      <c r="MTO15" s="357">
        <f t="shared" si="146"/>
        <v>5.7121754950551175E+44</v>
      </c>
      <c r="MTP15" s="357">
        <f t="shared" si="146"/>
        <v>0</v>
      </c>
      <c r="MTQ15" s="357">
        <f t="shared" si="146"/>
        <v>5.8264190049562201E+44</v>
      </c>
      <c r="MTR15" s="357">
        <f t="shared" si="146"/>
        <v>0</v>
      </c>
      <c r="MTS15" s="357">
        <f t="shared" si="146"/>
        <v>5.9429473850553449E+44</v>
      </c>
      <c r="MTT15" s="357">
        <f t="shared" si="146"/>
        <v>0</v>
      </c>
      <c r="MTU15" s="357">
        <f t="shared" si="146"/>
        <v>6.0618063327564515E+44</v>
      </c>
      <c r="MTV15" s="357">
        <f t="shared" si="146"/>
        <v>0</v>
      </c>
      <c r="MTW15" s="357">
        <f t="shared" si="146"/>
        <v>6.1830424594115806E+44</v>
      </c>
      <c r="MTX15" s="357">
        <f t="shared" si="146"/>
        <v>0</v>
      </c>
      <c r="MTY15" s="357">
        <f t="shared" si="146"/>
        <v>6.3067033085998123E+44</v>
      </c>
      <c r="MTZ15" s="357">
        <f t="shared" si="146"/>
        <v>0</v>
      </c>
      <c r="MUA15" s="357">
        <f t="shared" si="146"/>
        <v>6.4328373747718088E+44</v>
      </c>
      <c r="MUB15" s="357">
        <f t="shared" si="146"/>
        <v>0</v>
      </c>
      <c r="MUC15" s="357">
        <f t="shared" si="146"/>
        <v>6.5614941222672454E+44</v>
      </c>
      <c r="MUD15" s="357">
        <f t="shared" si="146"/>
        <v>0</v>
      </c>
      <c r="MUE15" s="357">
        <f t="shared" si="146"/>
        <v>6.6927240047125904E+44</v>
      </c>
      <c r="MUF15" s="357">
        <f t="shared" si="146"/>
        <v>0</v>
      </c>
      <c r="MUG15" s="357">
        <f t="shared" si="146"/>
        <v>6.8265784848068422E+44</v>
      </c>
      <c r="MUH15" s="357">
        <f t="shared" si="146"/>
        <v>0</v>
      </c>
      <c r="MUI15" s="357">
        <f t="shared" si="146"/>
        <v>6.9631100545029789E+44</v>
      </c>
      <c r="MUJ15" s="357">
        <f t="shared" si="146"/>
        <v>0</v>
      </c>
      <c r="MUK15" s="357">
        <f t="shared" si="146"/>
        <v>7.1023722555930385E+44</v>
      </c>
      <c r="MUL15" s="357">
        <f t="shared" si="146"/>
        <v>0</v>
      </c>
      <c r="MUM15" s="357">
        <f t="shared" si="146"/>
        <v>7.2444197007048999E+44</v>
      </c>
      <c r="MUN15" s="357">
        <f t="shared" si="146"/>
        <v>0</v>
      </c>
      <c r="MUO15" s="357">
        <f t="shared" si="146"/>
        <v>7.3893080947189979E+44</v>
      </c>
      <c r="MUP15" s="357">
        <f t="shared" si="146"/>
        <v>0</v>
      </c>
      <c r="MUQ15" s="357">
        <f t="shared" si="146"/>
        <v>7.5370942566133784E+44</v>
      </c>
      <c r="MUR15" s="357">
        <f t="shared" ref="MUR15:MXC15" si="147">MUP15*1.02</f>
        <v>0</v>
      </c>
      <c r="MUS15" s="357">
        <f t="shared" si="147"/>
        <v>7.6878361417456462E+44</v>
      </c>
      <c r="MUT15" s="357">
        <f t="shared" si="147"/>
        <v>0</v>
      </c>
      <c r="MUU15" s="357">
        <f t="shared" si="147"/>
        <v>7.8415928645805599E+44</v>
      </c>
      <c r="MUV15" s="357">
        <f t="shared" si="147"/>
        <v>0</v>
      </c>
      <c r="MUW15" s="357">
        <f t="shared" si="147"/>
        <v>7.9984247218721705E+44</v>
      </c>
      <c r="MUX15" s="357">
        <f t="shared" si="147"/>
        <v>0</v>
      </c>
      <c r="MUY15" s="357">
        <f t="shared" si="147"/>
        <v>8.1583932163096136E+44</v>
      </c>
      <c r="MUZ15" s="357">
        <f t="shared" si="147"/>
        <v>0</v>
      </c>
      <c r="MVA15" s="357">
        <f t="shared" si="147"/>
        <v>8.3215610806358068E+44</v>
      </c>
      <c r="MVB15" s="357">
        <f t="shared" si="147"/>
        <v>0</v>
      </c>
      <c r="MVC15" s="357">
        <f t="shared" si="147"/>
        <v>8.4879923022485231E+44</v>
      </c>
      <c r="MVD15" s="357">
        <f t="shared" si="147"/>
        <v>0</v>
      </c>
      <c r="MVE15" s="357">
        <f t="shared" si="147"/>
        <v>8.6577521482934936E+44</v>
      </c>
      <c r="MVF15" s="357">
        <f t="shared" si="147"/>
        <v>0</v>
      </c>
      <c r="MVG15" s="357">
        <f t="shared" si="147"/>
        <v>8.8309071912593644E+44</v>
      </c>
      <c r="MVH15" s="357">
        <f t="shared" si="147"/>
        <v>0</v>
      </c>
      <c r="MVI15" s="357">
        <f t="shared" si="147"/>
        <v>9.0075253350845522E+44</v>
      </c>
      <c r="MVJ15" s="357">
        <f t="shared" si="147"/>
        <v>0</v>
      </c>
      <c r="MVK15" s="357">
        <f t="shared" si="147"/>
        <v>9.1876758417862433E+44</v>
      </c>
      <c r="MVL15" s="357">
        <f t="shared" si="147"/>
        <v>0</v>
      </c>
      <c r="MVM15" s="357">
        <f t="shared" si="147"/>
        <v>9.3714293586219689E+44</v>
      </c>
      <c r="MVN15" s="357">
        <f t="shared" si="147"/>
        <v>0</v>
      </c>
      <c r="MVO15" s="357">
        <f t="shared" si="147"/>
        <v>9.5588579457944088E+44</v>
      </c>
      <c r="MVP15" s="357">
        <f t="shared" si="147"/>
        <v>0</v>
      </c>
      <c r="MVQ15" s="357">
        <f t="shared" si="147"/>
        <v>9.750035104710297E+44</v>
      </c>
      <c r="MVR15" s="357">
        <f t="shared" si="147"/>
        <v>0</v>
      </c>
      <c r="MVS15" s="357">
        <f t="shared" si="147"/>
        <v>9.9450358068045037E+44</v>
      </c>
      <c r="MVT15" s="357">
        <f t="shared" si="147"/>
        <v>0</v>
      </c>
      <c r="MVU15" s="357">
        <f t="shared" si="147"/>
        <v>1.0143936522940594E+45</v>
      </c>
      <c r="MVV15" s="357">
        <f t="shared" si="147"/>
        <v>0</v>
      </c>
      <c r="MVW15" s="357">
        <f t="shared" si="147"/>
        <v>1.0346815253399407E+45</v>
      </c>
      <c r="MVX15" s="357">
        <f t="shared" si="147"/>
        <v>0</v>
      </c>
      <c r="MVY15" s="357">
        <f t="shared" si="147"/>
        <v>1.0553751558467396E+45</v>
      </c>
      <c r="MVZ15" s="357">
        <f t="shared" si="147"/>
        <v>0</v>
      </c>
      <c r="MWA15" s="357">
        <f t="shared" si="147"/>
        <v>1.0764826589636743E+45</v>
      </c>
      <c r="MWB15" s="357">
        <f t="shared" si="147"/>
        <v>0</v>
      </c>
      <c r="MWC15" s="357">
        <f t="shared" si="147"/>
        <v>1.0980123121429478E+45</v>
      </c>
      <c r="MWD15" s="357">
        <f t="shared" si="147"/>
        <v>0</v>
      </c>
      <c r="MWE15" s="357">
        <f t="shared" si="147"/>
        <v>1.1199725583858067E+45</v>
      </c>
      <c r="MWF15" s="357">
        <f t="shared" si="147"/>
        <v>0</v>
      </c>
      <c r="MWG15" s="357">
        <f t="shared" si="147"/>
        <v>1.1423720095535228E+45</v>
      </c>
      <c r="MWH15" s="357">
        <f t="shared" si="147"/>
        <v>0</v>
      </c>
      <c r="MWI15" s="357">
        <f t="shared" si="147"/>
        <v>1.1652194497445933E+45</v>
      </c>
      <c r="MWJ15" s="357">
        <f t="shared" si="147"/>
        <v>0</v>
      </c>
      <c r="MWK15" s="357">
        <f t="shared" si="147"/>
        <v>1.1885238387394852E+45</v>
      </c>
      <c r="MWL15" s="357">
        <f t="shared" si="147"/>
        <v>0</v>
      </c>
      <c r="MWM15" s="357">
        <f t="shared" si="147"/>
        <v>1.2122943155142748E+45</v>
      </c>
      <c r="MWN15" s="357">
        <f t="shared" si="147"/>
        <v>0</v>
      </c>
      <c r="MWO15" s="357">
        <f t="shared" si="147"/>
        <v>1.2365402018245604E+45</v>
      </c>
      <c r="MWP15" s="357">
        <f t="shared" si="147"/>
        <v>0</v>
      </c>
      <c r="MWQ15" s="357">
        <f t="shared" si="147"/>
        <v>1.2612710058610516E+45</v>
      </c>
      <c r="MWR15" s="357">
        <f t="shared" si="147"/>
        <v>0</v>
      </c>
      <c r="MWS15" s="357">
        <f t="shared" si="147"/>
        <v>1.2864964259782727E+45</v>
      </c>
      <c r="MWT15" s="357">
        <f t="shared" si="147"/>
        <v>0</v>
      </c>
      <c r="MWU15" s="357">
        <f t="shared" si="147"/>
        <v>1.3122263544978382E+45</v>
      </c>
      <c r="MWV15" s="357">
        <f t="shared" si="147"/>
        <v>0</v>
      </c>
      <c r="MWW15" s="357">
        <f t="shared" si="147"/>
        <v>1.3384708815877949E+45</v>
      </c>
      <c r="MWX15" s="357">
        <f t="shared" si="147"/>
        <v>0</v>
      </c>
      <c r="MWY15" s="357">
        <f t="shared" si="147"/>
        <v>1.3652402992195508E+45</v>
      </c>
      <c r="MWZ15" s="357">
        <f t="shared" si="147"/>
        <v>0</v>
      </c>
      <c r="MXA15" s="357">
        <f t="shared" si="147"/>
        <v>1.3925451052039419E+45</v>
      </c>
      <c r="MXB15" s="357">
        <f t="shared" si="147"/>
        <v>0</v>
      </c>
      <c r="MXC15" s="357">
        <f t="shared" si="147"/>
        <v>1.4203960073080207E+45</v>
      </c>
      <c r="MXD15" s="357">
        <f t="shared" ref="MXD15:MZO15" si="148">MXB15*1.02</f>
        <v>0</v>
      </c>
      <c r="MXE15" s="357">
        <f t="shared" si="148"/>
        <v>1.4488039274541812E+45</v>
      </c>
      <c r="MXF15" s="357">
        <f t="shared" si="148"/>
        <v>0</v>
      </c>
      <c r="MXG15" s="357">
        <f t="shared" si="148"/>
        <v>1.4777800060032648E+45</v>
      </c>
      <c r="MXH15" s="357">
        <f t="shared" si="148"/>
        <v>0</v>
      </c>
      <c r="MXI15" s="357">
        <f t="shared" si="148"/>
        <v>1.5073356061233302E+45</v>
      </c>
      <c r="MXJ15" s="357">
        <f t="shared" si="148"/>
        <v>0</v>
      </c>
      <c r="MXK15" s="357">
        <f t="shared" si="148"/>
        <v>1.5374823182457968E+45</v>
      </c>
      <c r="MXL15" s="357">
        <f t="shared" si="148"/>
        <v>0</v>
      </c>
      <c r="MXM15" s="357">
        <f t="shared" si="148"/>
        <v>1.5682319646107126E+45</v>
      </c>
      <c r="MXN15" s="357">
        <f t="shared" si="148"/>
        <v>0</v>
      </c>
      <c r="MXO15" s="357">
        <f t="shared" si="148"/>
        <v>1.599596603902927E+45</v>
      </c>
      <c r="MXP15" s="357">
        <f t="shared" si="148"/>
        <v>0</v>
      </c>
      <c r="MXQ15" s="357">
        <f t="shared" si="148"/>
        <v>1.6315885359809857E+45</v>
      </c>
      <c r="MXR15" s="357">
        <f t="shared" si="148"/>
        <v>0</v>
      </c>
      <c r="MXS15" s="357">
        <f t="shared" si="148"/>
        <v>1.6642203067006054E+45</v>
      </c>
      <c r="MXT15" s="357">
        <f t="shared" si="148"/>
        <v>0</v>
      </c>
      <c r="MXU15" s="357">
        <f t="shared" si="148"/>
        <v>1.6975047128346174E+45</v>
      </c>
      <c r="MXV15" s="357">
        <f t="shared" si="148"/>
        <v>0</v>
      </c>
      <c r="MXW15" s="357">
        <f t="shared" si="148"/>
        <v>1.7314548070913098E+45</v>
      </c>
      <c r="MXX15" s="357">
        <f t="shared" si="148"/>
        <v>0</v>
      </c>
      <c r="MXY15" s="357">
        <f t="shared" si="148"/>
        <v>1.766083903233136E+45</v>
      </c>
      <c r="MXZ15" s="357">
        <f t="shared" si="148"/>
        <v>0</v>
      </c>
      <c r="MYA15" s="357">
        <f t="shared" si="148"/>
        <v>1.8014055812977988E+45</v>
      </c>
      <c r="MYB15" s="357">
        <f t="shared" si="148"/>
        <v>0</v>
      </c>
      <c r="MYC15" s="357">
        <f t="shared" si="148"/>
        <v>1.8374336929237547E+45</v>
      </c>
      <c r="MYD15" s="357">
        <f t="shared" si="148"/>
        <v>0</v>
      </c>
      <c r="MYE15" s="357">
        <f t="shared" si="148"/>
        <v>1.8741823667822299E+45</v>
      </c>
      <c r="MYF15" s="357">
        <f t="shared" si="148"/>
        <v>0</v>
      </c>
      <c r="MYG15" s="357">
        <f t="shared" si="148"/>
        <v>1.9116660141178745E+45</v>
      </c>
      <c r="MYH15" s="357">
        <f t="shared" si="148"/>
        <v>0</v>
      </c>
      <c r="MYI15" s="357">
        <f t="shared" si="148"/>
        <v>1.9498993344002321E+45</v>
      </c>
      <c r="MYJ15" s="357">
        <f t="shared" si="148"/>
        <v>0</v>
      </c>
      <c r="MYK15" s="357">
        <f t="shared" si="148"/>
        <v>1.9888973210882367E+45</v>
      </c>
      <c r="MYL15" s="357">
        <f t="shared" si="148"/>
        <v>0</v>
      </c>
      <c r="MYM15" s="357">
        <f t="shared" si="148"/>
        <v>2.0286752675100014E+45</v>
      </c>
      <c r="MYN15" s="357">
        <f t="shared" si="148"/>
        <v>0</v>
      </c>
      <c r="MYO15" s="357">
        <f t="shared" si="148"/>
        <v>2.0692487728602016E+45</v>
      </c>
      <c r="MYP15" s="357">
        <f t="shared" si="148"/>
        <v>0</v>
      </c>
      <c r="MYQ15" s="357">
        <f t="shared" si="148"/>
        <v>2.1106337483174056E+45</v>
      </c>
      <c r="MYR15" s="357">
        <f t="shared" si="148"/>
        <v>0</v>
      </c>
      <c r="MYS15" s="357">
        <f t="shared" si="148"/>
        <v>2.1528464232837537E+45</v>
      </c>
      <c r="MYT15" s="357">
        <f t="shared" si="148"/>
        <v>0</v>
      </c>
      <c r="MYU15" s="357">
        <f t="shared" si="148"/>
        <v>2.1959033517494287E+45</v>
      </c>
      <c r="MYV15" s="357">
        <f t="shared" si="148"/>
        <v>0</v>
      </c>
      <c r="MYW15" s="357">
        <f t="shared" si="148"/>
        <v>2.2398214187844174E+45</v>
      </c>
      <c r="MYX15" s="357">
        <f t="shared" si="148"/>
        <v>0</v>
      </c>
      <c r="MYY15" s="357">
        <f t="shared" si="148"/>
        <v>2.2846178471601058E+45</v>
      </c>
      <c r="MYZ15" s="357">
        <f t="shared" si="148"/>
        <v>0</v>
      </c>
      <c r="MZA15" s="357">
        <f t="shared" si="148"/>
        <v>2.3303102041033079E+45</v>
      </c>
      <c r="MZB15" s="357">
        <f t="shared" si="148"/>
        <v>0</v>
      </c>
      <c r="MZC15" s="357">
        <f t="shared" si="148"/>
        <v>2.3769164081853742E+45</v>
      </c>
      <c r="MZD15" s="357">
        <f t="shared" si="148"/>
        <v>0</v>
      </c>
      <c r="MZE15" s="357">
        <f t="shared" si="148"/>
        <v>2.4244547363490816E+45</v>
      </c>
      <c r="MZF15" s="357">
        <f t="shared" si="148"/>
        <v>0</v>
      </c>
      <c r="MZG15" s="357">
        <f t="shared" si="148"/>
        <v>2.4729438310760634E+45</v>
      </c>
      <c r="MZH15" s="357">
        <f t="shared" si="148"/>
        <v>0</v>
      </c>
      <c r="MZI15" s="357">
        <f t="shared" si="148"/>
        <v>2.5224027076975848E+45</v>
      </c>
      <c r="MZJ15" s="357">
        <f t="shared" si="148"/>
        <v>0</v>
      </c>
      <c r="MZK15" s="357">
        <f t="shared" si="148"/>
        <v>2.5728507618515366E+45</v>
      </c>
      <c r="MZL15" s="357">
        <f t="shared" si="148"/>
        <v>0</v>
      </c>
      <c r="MZM15" s="357">
        <f t="shared" si="148"/>
        <v>2.6243077770885673E+45</v>
      </c>
      <c r="MZN15" s="357">
        <f t="shared" si="148"/>
        <v>0</v>
      </c>
      <c r="MZO15" s="357">
        <f t="shared" si="148"/>
        <v>2.6767939326303386E+45</v>
      </c>
      <c r="MZP15" s="357">
        <f t="shared" ref="MZP15:NCA15" si="149">MZN15*1.02</f>
        <v>0</v>
      </c>
      <c r="MZQ15" s="357">
        <f t="shared" si="149"/>
        <v>2.7303298112829455E+45</v>
      </c>
      <c r="MZR15" s="357">
        <f t="shared" si="149"/>
        <v>0</v>
      </c>
      <c r="MZS15" s="357">
        <f t="shared" si="149"/>
        <v>2.7849364075086044E+45</v>
      </c>
      <c r="MZT15" s="357">
        <f t="shared" si="149"/>
        <v>0</v>
      </c>
      <c r="MZU15" s="357">
        <f t="shared" si="149"/>
        <v>2.8406351356587764E+45</v>
      </c>
      <c r="MZV15" s="357">
        <f t="shared" si="149"/>
        <v>0</v>
      </c>
      <c r="MZW15" s="357">
        <f t="shared" si="149"/>
        <v>2.8974478383719521E+45</v>
      </c>
      <c r="MZX15" s="357">
        <f t="shared" si="149"/>
        <v>0</v>
      </c>
      <c r="MZY15" s="357">
        <f t="shared" si="149"/>
        <v>2.9553967951393914E+45</v>
      </c>
      <c r="MZZ15" s="357">
        <f t="shared" si="149"/>
        <v>0</v>
      </c>
      <c r="NAA15" s="357">
        <f t="shared" si="149"/>
        <v>3.0145047310421796E+45</v>
      </c>
      <c r="NAB15" s="357">
        <f t="shared" si="149"/>
        <v>0</v>
      </c>
      <c r="NAC15" s="357">
        <f t="shared" si="149"/>
        <v>3.074794825663023E+45</v>
      </c>
      <c r="NAD15" s="357">
        <f t="shared" si="149"/>
        <v>0</v>
      </c>
      <c r="NAE15" s="357">
        <f t="shared" si="149"/>
        <v>3.1362907221762837E+45</v>
      </c>
      <c r="NAF15" s="357">
        <f t="shared" si="149"/>
        <v>0</v>
      </c>
      <c r="NAG15" s="357">
        <f t="shared" si="149"/>
        <v>3.1990165366198095E+45</v>
      </c>
      <c r="NAH15" s="357">
        <f t="shared" si="149"/>
        <v>0</v>
      </c>
      <c r="NAI15" s="357">
        <f t="shared" si="149"/>
        <v>3.262996867352206E+45</v>
      </c>
      <c r="NAJ15" s="357">
        <f t="shared" si="149"/>
        <v>0</v>
      </c>
      <c r="NAK15" s="357">
        <f t="shared" si="149"/>
        <v>3.3282568046992504E+45</v>
      </c>
      <c r="NAL15" s="357">
        <f t="shared" si="149"/>
        <v>0</v>
      </c>
      <c r="NAM15" s="357">
        <f t="shared" si="149"/>
        <v>3.3948219407932356E+45</v>
      </c>
      <c r="NAN15" s="357">
        <f t="shared" si="149"/>
        <v>0</v>
      </c>
      <c r="NAO15" s="357">
        <f t="shared" si="149"/>
        <v>3.4627183796091002E+45</v>
      </c>
      <c r="NAP15" s="357">
        <f t="shared" si="149"/>
        <v>0</v>
      </c>
      <c r="NAQ15" s="357">
        <f t="shared" si="149"/>
        <v>3.5319727472012824E+45</v>
      </c>
      <c r="NAR15" s="357">
        <f t="shared" si="149"/>
        <v>0</v>
      </c>
      <c r="NAS15" s="357">
        <f t="shared" si="149"/>
        <v>3.6026122021453081E+45</v>
      </c>
      <c r="NAT15" s="357">
        <f t="shared" si="149"/>
        <v>0</v>
      </c>
      <c r="NAU15" s="357">
        <f t="shared" si="149"/>
        <v>3.6746644461882146E+45</v>
      </c>
      <c r="NAV15" s="357">
        <f t="shared" si="149"/>
        <v>0</v>
      </c>
      <c r="NAW15" s="357">
        <f t="shared" si="149"/>
        <v>3.7481577351119788E+45</v>
      </c>
      <c r="NAX15" s="357">
        <f t="shared" si="149"/>
        <v>0</v>
      </c>
      <c r="NAY15" s="357">
        <f t="shared" si="149"/>
        <v>3.8231208898142185E+45</v>
      </c>
      <c r="NAZ15" s="357">
        <f t="shared" si="149"/>
        <v>0</v>
      </c>
      <c r="NBA15" s="357">
        <f t="shared" si="149"/>
        <v>3.8995833076105027E+45</v>
      </c>
      <c r="NBB15" s="357">
        <f t="shared" si="149"/>
        <v>0</v>
      </c>
      <c r="NBC15" s="357">
        <f t="shared" si="149"/>
        <v>3.9775749737627129E+45</v>
      </c>
      <c r="NBD15" s="357">
        <f t="shared" si="149"/>
        <v>0</v>
      </c>
      <c r="NBE15" s="357">
        <f t="shared" si="149"/>
        <v>4.0571264732379673E+45</v>
      </c>
      <c r="NBF15" s="357">
        <f t="shared" si="149"/>
        <v>0</v>
      </c>
      <c r="NBG15" s="357">
        <f t="shared" si="149"/>
        <v>4.1382690027027264E+45</v>
      </c>
      <c r="NBH15" s="357">
        <f t="shared" si="149"/>
        <v>0</v>
      </c>
      <c r="NBI15" s="357">
        <f t="shared" si="149"/>
        <v>4.2210343827567809E+45</v>
      </c>
      <c r="NBJ15" s="357">
        <f t="shared" si="149"/>
        <v>0</v>
      </c>
      <c r="NBK15" s="357">
        <f t="shared" si="149"/>
        <v>4.3054550704119164E+45</v>
      </c>
      <c r="NBL15" s="357">
        <f t="shared" si="149"/>
        <v>0</v>
      </c>
      <c r="NBM15" s="357">
        <f t="shared" si="149"/>
        <v>4.391564171820155E+45</v>
      </c>
      <c r="NBN15" s="357">
        <f t="shared" si="149"/>
        <v>0</v>
      </c>
      <c r="NBO15" s="357">
        <f t="shared" si="149"/>
        <v>4.4793954552565585E+45</v>
      </c>
      <c r="NBP15" s="357">
        <f t="shared" si="149"/>
        <v>0</v>
      </c>
      <c r="NBQ15" s="357">
        <f t="shared" si="149"/>
        <v>4.5689833643616896E+45</v>
      </c>
      <c r="NBR15" s="357">
        <f t="shared" si="149"/>
        <v>0</v>
      </c>
      <c r="NBS15" s="357">
        <f t="shared" si="149"/>
        <v>4.6603630316489233E+45</v>
      </c>
      <c r="NBT15" s="357">
        <f t="shared" si="149"/>
        <v>0</v>
      </c>
      <c r="NBU15" s="357">
        <f t="shared" si="149"/>
        <v>4.7535702922819015E+45</v>
      </c>
      <c r="NBV15" s="357">
        <f t="shared" si="149"/>
        <v>0</v>
      </c>
      <c r="NBW15" s="357">
        <f t="shared" si="149"/>
        <v>4.8486416981275399E+45</v>
      </c>
      <c r="NBX15" s="357">
        <f t="shared" si="149"/>
        <v>0</v>
      </c>
      <c r="NBY15" s="357">
        <f t="shared" si="149"/>
        <v>4.9456145320900911E+45</v>
      </c>
      <c r="NBZ15" s="357">
        <f t="shared" si="149"/>
        <v>0</v>
      </c>
      <c r="NCA15" s="357">
        <f t="shared" si="149"/>
        <v>5.0445268227318928E+45</v>
      </c>
      <c r="NCB15" s="357">
        <f t="shared" ref="NCB15:NEM15" si="150">NBZ15*1.02</f>
        <v>0</v>
      </c>
      <c r="NCC15" s="357">
        <f t="shared" si="150"/>
        <v>5.1454173591865305E+45</v>
      </c>
      <c r="NCD15" s="357">
        <f t="shared" si="150"/>
        <v>0</v>
      </c>
      <c r="NCE15" s="357">
        <f t="shared" si="150"/>
        <v>5.2483257063702613E+45</v>
      </c>
      <c r="NCF15" s="357">
        <f t="shared" si="150"/>
        <v>0</v>
      </c>
      <c r="NCG15" s="357">
        <f t="shared" si="150"/>
        <v>5.3532922204976665E+45</v>
      </c>
      <c r="NCH15" s="357">
        <f t="shared" si="150"/>
        <v>0</v>
      </c>
      <c r="NCI15" s="357">
        <f t="shared" si="150"/>
        <v>5.4603580649076201E+45</v>
      </c>
      <c r="NCJ15" s="357">
        <f t="shared" si="150"/>
        <v>0</v>
      </c>
      <c r="NCK15" s="357">
        <f t="shared" si="150"/>
        <v>5.5695652262057724E+45</v>
      </c>
      <c r="NCL15" s="357">
        <f t="shared" si="150"/>
        <v>0</v>
      </c>
      <c r="NCM15" s="357">
        <f t="shared" si="150"/>
        <v>5.6809565307298877E+45</v>
      </c>
      <c r="NCN15" s="357">
        <f t="shared" si="150"/>
        <v>0</v>
      </c>
      <c r="NCO15" s="357">
        <f t="shared" si="150"/>
        <v>5.7945756613444855E+45</v>
      </c>
      <c r="NCP15" s="357">
        <f t="shared" si="150"/>
        <v>0</v>
      </c>
      <c r="NCQ15" s="357">
        <f t="shared" si="150"/>
        <v>5.9104671745713751E+45</v>
      </c>
      <c r="NCR15" s="357">
        <f t="shared" si="150"/>
        <v>0</v>
      </c>
      <c r="NCS15" s="357">
        <f t="shared" si="150"/>
        <v>6.0286765180628026E+45</v>
      </c>
      <c r="NCT15" s="357">
        <f t="shared" si="150"/>
        <v>0</v>
      </c>
      <c r="NCU15" s="357">
        <f t="shared" si="150"/>
        <v>6.1492500484240592E+45</v>
      </c>
      <c r="NCV15" s="357">
        <f t="shared" si="150"/>
        <v>0</v>
      </c>
      <c r="NCW15" s="357">
        <f t="shared" si="150"/>
        <v>6.2722350493925403E+45</v>
      </c>
      <c r="NCX15" s="357">
        <f t="shared" si="150"/>
        <v>0</v>
      </c>
      <c r="NCY15" s="357">
        <f t="shared" si="150"/>
        <v>6.3976797503803909E+45</v>
      </c>
      <c r="NCZ15" s="357">
        <f t="shared" si="150"/>
        <v>0</v>
      </c>
      <c r="NDA15" s="357">
        <f t="shared" si="150"/>
        <v>6.5256333453879984E+45</v>
      </c>
      <c r="NDB15" s="357">
        <f t="shared" si="150"/>
        <v>0</v>
      </c>
      <c r="NDC15" s="357">
        <f t="shared" si="150"/>
        <v>6.6561460122957585E+45</v>
      </c>
      <c r="NDD15" s="357">
        <f t="shared" si="150"/>
        <v>0</v>
      </c>
      <c r="NDE15" s="357">
        <f t="shared" si="150"/>
        <v>6.7892689325416734E+45</v>
      </c>
      <c r="NDF15" s="357">
        <f t="shared" si="150"/>
        <v>0</v>
      </c>
      <c r="NDG15" s="357">
        <f t="shared" si="150"/>
        <v>6.9250543111925064E+45</v>
      </c>
      <c r="NDH15" s="357">
        <f t="shared" si="150"/>
        <v>0</v>
      </c>
      <c r="NDI15" s="357">
        <f t="shared" si="150"/>
        <v>7.0635553974163568E+45</v>
      </c>
      <c r="NDJ15" s="357">
        <f t="shared" si="150"/>
        <v>0</v>
      </c>
      <c r="NDK15" s="357">
        <f t="shared" si="150"/>
        <v>7.2048265053646844E+45</v>
      </c>
      <c r="NDL15" s="357">
        <f t="shared" si="150"/>
        <v>0</v>
      </c>
      <c r="NDM15" s="357">
        <f t="shared" si="150"/>
        <v>7.3489230354719787E+45</v>
      </c>
      <c r="NDN15" s="357">
        <f t="shared" si="150"/>
        <v>0</v>
      </c>
      <c r="NDO15" s="357">
        <f t="shared" si="150"/>
        <v>7.4959014961814191E+45</v>
      </c>
      <c r="NDP15" s="357">
        <f t="shared" si="150"/>
        <v>0</v>
      </c>
      <c r="NDQ15" s="357">
        <f t="shared" si="150"/>
        <v>7.6458195261050472E+45</v>
      </c>
      <c r="NDR15" s="357">
        <f t="shared" si="150"/>
        <v>0</v>
      </c>
      <c r="NDS15" s="357">
        <f t="shared" si="150"/>
        <v>7.7987359166271477E+45</v>
      </c>
      <c r="NDT15" s="357">
        <f t="shared" si="150"/>
        <v>0</v>
      </c>
      <c r="NDU15" s="357">
        <f t="shared" si="150"/>
        <v>7.9547106349596904E+45</v>
      </c>
      <c r="NDV15" s="357">
        <f t="shared" si="150"/>
        <v>0</v>
      </c>
      <c r="NDW15" s="357">
        <f t="shared" si="150"/>
        <v>8.113804847658884E+45</v>
      </c>
      <c r="NDX15" s="357">
        <f t="shared" si="150"/>
        <v>0</v>
      </c>
      <c r="NDY15" s="357">
        <f t="shared" si="150"/>
        <v>8.2760809446120624E+45</v>
      </c>
      <c r="NDZ15" s="357">
        <f t="shared" si="150"/>
        <v>0</v>
      </c>
      <c r="NEA15" s="357">
        <f t="shared" si="150"/>
        <v>8.4416025635043039E+45</v>
      </c>
      <c r="NEB15" s="357">
        <f t="shared" si="150"/>
        <v>0</v>
      </c>
      <c r="NEC15" s="357">
        <f t="shared" si="150"/>
        <v>8.6104346147743895E+45</v>
      </c>
      <c r="NED15" s="357">
        <f t="shared" si="150"/>
        <v>0</v>
      </c>
      <c r="NEE15" s="357">
        <f t="shared" si="150"/>
        <v>8.7826433070698771E+45</v>
      </c>
      <c r="NEF15" s="357">
        <f t="shared" si="150"/>
        <v>0</v>
      </c>
      <c r="NEG15" s="357">
        <f t="shared" si="150"/>
        <v>8.9582961732112745E+45</v>
      </c>
      <c r="NEH15" s="357">
        <f t="shared" si="150"/>
        <v>0</v>
      </c>
      <c r="NEI15" s="357">
        <f t="shared" si="150"/>
        <v>9.1374620966755007E+45</v>
      </c>
      <c r="NEJ15" s="357">
        <f t="shared" si="150"/>
        <v>0</v>
      </c>
      <c r="NEK15" s="357">
        <f t="shared" si="150"/>
        <v>9.3202113386090115E+45</v>
      </c>
      <c r="NEL15" s="357">
        <f t="shared" si="150"/>
        <v>0</v>
      </c>
      <c r="NEM15" s="357">
        <f t="shared" si="150"/>
        <v>9.5066155653811919E+45</v>
      </c>
      <c r="NEN15" s="357">
        <f t="shared" ref="NEN15:NGY15" si="151">NEL15*1.02</f>
        <v>0</v>
      </c>
      <c r="NEO15" s="357">
        <f t="shared" si="151"/>
        <v>9.6967478766888153E+45</v>
      </c>
      <c r="NEP15" s="357">
        <f t="shared" si="151"/>
        <v>0</v>
      </c>
      <c r="NEQ15" s="357">
        <f t="shared" si="151"/>
        <v>9.8906828342225913E+45</v>
      </c>
      <c r="NER15" s="357">
        <f t="shared" si="151"/>
        <v>0</v>
      </c>
      <c r="NES15" s="357">
        <f t="shared" si="151"/>
        <v>1.0088496490907043E+46</v>
      </c>
      <c r="NET15" s="357">
        <f t="shared" si="151"/>
        <v>0</v>
      </c>
      <c r="NEU15" s="357">
        <f t="shared" si="151"/>
        <v>1.0290266420725184E+46</v>
      </c>
      <c r="NEV15" s="357">
        <f t="shared" si="151"/>
        <v>0</v>
      </c>
      <c r="NEW15" s="357">
        <f t="shared" si="151"/>
        <v>1.0496071749139688E+46</v>
      </c>
      <c r="NEX15" s="357">
        <f t="shared" si="151"/>
        <v>0</v>
      </c>
      <c r="NEY15" s="357">
        <f t="shared" si="151"/>
        <v>1.0705993184122482E+46</v>
      </c>
      <c r="NEZ15" s="357">
        <f t="shared" si="151"/>
        <v>0</v>
      </c>
      <c r="NFA15" s="357">
        <f t="shared" si="151"/>
        <v>1.0920113047804932E+46</v>
      </c>
      <c r="NFB15" s="357">
        <f t="shared" si="151"/>
        <v>0</v>
      </c>
      <c r="NFC15" s="357">
        <f t="shared" si="151"/>
        <v>1.1138515308761031E+46</v>
      </c>
      <c r="NFD15" s="357">
        <f t="shared" si="151"/>
        <v>0</v>
      </c>
      <c r="NFE15" s="357">
        <f t="shared" si="151"/>
        <v>1.1361285614936253E+46</v>
      </c>
      <c r="NFF15" s="357">
        <f t="shared" si="151"/>
        <v>0</v>
      </c>
      <c r="NFG15" s="357">
        <f t="shared" si="151"/>
        <v>1.1588511327234978E+46</v>
      </c>
      <c r="NFH15" s="357">
        <f t="shared" si="151"/>
        <v>0</v>
      </c>
      <c r="NFI15" s="357">
        <f t="shared" si="151"/>
        <v>1.1820281553779677E+46</v>
      </c>
      <c r="NFJ15" s="357">
        <f t="shared" si="151"/>
        <v>0</v>
      </c>
      <c r="NFK15" s="357">
        <f t="shared" si="151"/>
        <v>1.2056687184855272E+46</v>
      </c>
      <c r="NFL15" s="357">
        <f t="shared" si="151"/>
        <v>0</v>
      </c>
      <c r="NFM15" s="357">
        <f t="shared" si="151"/>
        <v>1.2297820928552377E+46</v>
      </c>
      <c r="NFN15" s="357">
        <f t="shared" si="151"/>
        <v>0</v>
      </c>
      <c r="NFO15" s="357">
        <f t="shared" si="151"/>
        <v>1.2543777347123424E+46</v>
      </c>
      <c r="NFP15" s="357">
        <f t="shared" si="151"/>
        <v>0</v>
      </c>
      <c r="NFQ15" s="357">
        <f t="shared" si="151"/>
        <v>1.2794652894065892E+46</v>
      </c>
      <c r="NFR15" s="357">
        <f t="shared" si="151"/>
        <v>0</v>
      </c>
      <c r="NFS15" s="357">
        <f t="shared" si="151"/>
        <v>1.3050545951947211E+46</v>
      </c>
      <c r="NFT15" s="357">
        <f t="shared" si="151"/>
        <v>0</v>
      </c>
      <c r="NFU15" s="357">
        <f t="shared" si="151"/>
        <v>1.3311556870986155E+46</v>
      </c>
      <c r="NFV15" s="357">
        <f t="shared" si="151"/>
        <v>0</v>
      </c>
      <c r="NFW15" s="357">
        <f t="shared" si="151"/>
        <v>1.3577788008405878E+46</v>
      </c>
      <c r="NFX15" s="357">
        <f t="shared" si="151"/>
        <v>0</v>
      </c>
      <c r="NFY15" s="357">
        <f t="shared" si="151"/>
        <v>1.3849343768573997E+46</v>
      </c>
      <c r="NFZ15" s="357">
        <f t="shared" si="151"/>
        <v>0</v>
      </c>
      <c r="NGA15" s="357">
        <f t="shared" si="151"/>
        <v>1.4126330643945478E+46</v>
      </c>
      <c r="NGB15" s="357">
        <f t="shared" si="151"/>
        <v>0</v>
      </c>
      <c r="NGC15" s="357">
        <f t="shared" si="151"/>
        <v>1.4408857256824388E+46</v>
      </c>
      <c r="NGD15" s="357">
        <f t="shared" si="151"/>
        <v>0</v>
      </c>
      <c r="NGE15" s="357">
        <f t="shared" si="151"/>
        <v>1.4697034401960875E+46</v>
      </c>
      <c r="NGF15" s="357">
        <f t="shared" si="151"/>
        <v>0</v>
      </c>
      <c r="NGG15" s="357">
        <f t="shared" si="151"/>
        <v>1.4990975090000093E+46</v>
      </c>
      <c r="NGH15" s="357">
        <f t="shared" si="151"/>
        <v>0</v>
      </c>
      <c r="NGI15" s="357">
        <f t="shared" si="151"/>
        <v>1.5290794591800094E+46</v>
      </c>
      <c r="NGJ15" s="357">
        <f t="shared" si="151"/>
        <v>0</v>
      </c>
      <c r="NGK15" s="357">
        <f t="shared" si="151"/>
        <v>1.5596610483636097E+46</v>
      </c>
      <c r="NGL15" s="357">
        <f t="shared" si="151"/>
        <v>0</v>
      </c>
      <c r="NGM15" s="357">
        <f t="shared" si="151"/>
        <v>1.5908542693308819E+46</v>
      </c>
      <c r="NGN15" s="357">
        <f t="shared" si="151"/>
        <v>0</v>
      </c>
      <c r="NGO15" s="357">
        <f t="shared" si="151"/>
        <v>1.6226713547174995E+46</v>
      </c>
      <c r="NGP15" s="357">
        <f t="shared" si="151"/>
        <v>0</v>
      </c>
      <c r="NGQ15" s="357">
        <f t="shared" si="151"/>
        <v>1.6551247818118494E+46</v>
      </c>
      <c r="NGR15" s="357">
        <f t="shared" si="151"/>
        <v>0</v>
      </c>
      <c r="NGS15" s="357">
        <f t="shared" si="151"/>
        <v>1.6882272774480865E+46</v>
      </c>
      <c r="NGT15" s="357">
        <f t="shared" si="151"/>
        <v>0</v>
      </c>
      <c r="NGU15" s="357">
        <f t="shared" si="151"/>
        <v>1.7219918229970482E+46</v>
      </c>
      <c r="NGV15" s="357">
        <f t="shared" si="151"/>
        <v>0</v>
      </c>
      <c r="NGW15" s="357">
        <f t="shared" si="151"/>
        <v>1.7564316594569891E+46</v>
      </c>
      <c r="NGX15" s="357">
        <f t="shared" si="151"/>
        <v>0</v>
      </c>
      <c r="NGY15" s="357">
        <f t="shared" si="151"/>
        <v>1.7915602926461291E+46</v>
      </c>
      <c r="NGZ15" s="357">
        <f t="shared" ref="NGZ15:NJK15" si="152">NGX15*1.02</f>
        <v>0</v>
      </c>
      <c r="NHA15" s="357">
        <f t="shared" si="152"/>
        <v>1.8273914984990518E+46</v>
      </c>
      <c r="NHB15" s="357">
        <f t="shared" si="152"/>
        <v>0</v>
      </c>
      <c r="NHC15" s="357">
        <f t="shared" si="152"/>
        <v>1.8639393284690327E+46</v>
      </c>
      <c r="NHD15" s="357">
        <f t="shared" si="152"/>
        <v>0</v>
      </c>
      <c r="NHE15" s="357">
        <f t="shared" si="152"/>
        <v>1.9012181150384135E+46</v>
      </c>
      <c r="NHF15" s="357">
        <f t="shared" si="152"/>
        <v>0</v>
      </c>
      <c r="NHG15" s="357">
        <f t="shared" si="152"/>
        <v>1.9392424773391818E+46</v>
      </c>
      <c r="NHH15" s="357">
        <f t="shared" si="152"/>
        <v>0</v>
      </c>
      <c r="NHI15" s="357">
        <f t="shared" si="152"/>
        <v>1.9780273268859655E+46</v>
      </c>
      <c r="NHJ15" s="357">
        <f t="shared" si="152"/>
        <v>0</v>
      </c>
      <c r="NHK15" s="357">
        <f t="shared" si="152"/>
        <v>2.0175878734236848E+46</v>
      </c>
      <c r="NHL15" s="357">
        <f t="shared" si="152"/>
        <v>0</v>
      </c>
      <c r="NHM15" s="357">
        <f t="shared" si="152"/>
        <v>2.0579396308921587E+46</v>
      </c>
      <c r="NHN15" s="357">
        <f t="shared" si="152"/>
        <v>0</v>
      </c>
      <c r="NHO15" s="357">
        <f t="shared" si="152"/>
        <v>2.0990984235100018E+46</v>
      </c>
      <c r="NHP15" s="357">
        <f t="shared" si="152"/>
        <v>0</v>
      </c>
      <c r="NHQ15" s="357">
        <f t="shared" si="152"/>
        <v>2.1410803919802018E+46</v>
      </c>
      <c r="NHR15" s="357">
        <f t="shared" si="152"/>
        <v>0</v>
      </c>
      <c r="NHS15" s="357">
        <f t="shared" si="152"/>
        <v>2.1839019998198058E+46</v>
      </c>
      <c r="NHT15" s="357">
        <f t="shared" si="152"/>
        <v>0</v>
      </c>
      <c r="NHU15" s="357">
        <f t="shared" si="152"/>
        <v>2.227580039816202E+46</v>
      </c>
      <c r="NHV15" s="357">
        <f t="shared" si="152"/>
        <v>0</v>
      </c>
      <c r="NHW15" s="357">
        <f t="shared" si="152"/>
        <v>2.2721316406125261E+46</v>
      </c>
      <c r="NHX15" s="357">
        <f t="shared" si="152"/>
        <v>0</v>
      </c>
      <c r="NHY15" s="357">
        <f t="shared" si="152"/>
        <v>2.3175742734247766E+46</v>
      </c>
      <c r="NHZ15" s="357">
        <f t="shared" si="152"/>
        <v>0</v>
      </c>
      <c r="NIA15" s="357">
        <f t="shared" si="152"/>
        <v>2.3639257588932722E+46</v>
      </c>
      <c r="NIB15" s="357">
        <f t="shared" si="152"/>
        <v>0</v>
      </c>
      <c r="NIC15" s="357">
        <f t="shared" si="152"/>
        <v>2.4112042740711378E+46</v>
      </c>
      <c r="NID15" s="357">
        <f t="shared" si="152"/>
        <v>0</v>
      </c>
      <c r="NIE15" s="357">
        <f t="shared" si="152"/>
        <v>2.4594283595525608E+46</v>
      </c>
      <c r="NIF15" s="357">
        <f t="shared" si="152"/>
        <v>0</v>
      </c>
      <c r="NIG15" s="357">
        <f t="shared" si="152"/>
        <v>2.508616926743612E+46</v>
      </c>
      <c r="NIH15" s="357">
        <f t="shared" si="152"/>
        <v>0</v>
      </c>
      <c r="NII15" s="357">
        <f t="shared" si="152"/>
        <v>2.5587892652784843E+46</v>
      </c>
      <c r="NIJ15" s="357">
        <f t="shared" si="152"/>
        <v>0</v>
      </c>
      <c r="NIK15" s="357">
        <f t="shared" si="152"/>
        <v>2.6099650505840541E+46</v>
      </c>
      <c r="NIL15" s="357">
        <f t="shared" si="152"/>
        <v>0</v>
      </c>
      <c r="NIM15" s="357">
        <f t="shared" si="152"/>
        <v>2.6621643515957352E+46</v>
      </c>
      <c r="NIN15" s="357">
        <f t="shared" si="152"/>
        <v>0</v>
      </c>
      <c r="NIO15" s="357">
        <f t="shared" si="152"/>
        <v>2.7154076386276499E+46</v>
      </c>
      <c r="NIP15" s="357">
        <f t="shared" si="152"/>
        <v>0</v>
      </c>
      <c r="NIQ15" s="357">
        <f t="shared" si="152"/>
        <v>2.7697157914002029E+46</v>
      </c>
      <c r="NIR15" s="357">
        <f t="shared" si="152"/>
        <v>0</v>
      </c>
      <c r="NIS15" s="357">
        <f t="shared" si="152"/>
        <v>2.8251101072282071E+46</v>
      </c>
      <c r="NIT15" s="357">
        <f t="shared" si="152"/>
        <v>0</v>
      </c>
      <c r="NIU15" s="357">
        <f t="shared" si="152"/>
        <v>2.8816123093727714E+46</v>
      </c>
      <c r="NIV15" s="357">
        <f t="shared" si="152"/>
        <v>0</v>
      </c>
      <c r="NIW15" s="357">
        <f t="shared" si="152"/>
        <v>2.939244555560227E+46</v>
      </c>
      <c r="NIX15" s="357">
        <f t="shared" si="152"/>
        <v>0</v>
      </c>
      <c r="NIY15" s="357">
        <f t="shared" si="152"/>
        <v>2.9980294466714318E+46</v>
      </c>
      <c r="NIZ15" s="357">
        <f t="shared" si="152"/>
        <v>0</v>
      </c>
      <c r="NJA15" s="357">
        <f t="shared" si="152"/>
        <v>3.0579900356048605E+46</v>
      </c>
      <c r="NJB15" s="357">
        <f t="shared" si="152"/>
        <v>0</v>
      </c>
      <c r="NJC15" s="357">
        <f t="shared" si="152"/>
        <v>3.1191498363169576E+46</v>
      </c>
      <c r="NJD15" s="357">
        <f t="shared" si="152"/>
        <v>0</v>
      </c>
      <c r="NJE15" s="357">
        <f t="shared" si="152"/>
        <v>3.1815328330432966E+46</v>
      </c>
      <c r="NJF15" s="357">
        <f t="shared" si="152"/>
        <v>0</v>
      </c>
      <c r="NJG15" s="357">
        <f t="shared" si="152"/>
        <v>3.2451634897041624E+46</v>
      </c>
      <c r="NJH15" s="357">
        <f t="shared" si="152"/>
        <v>0</v>
      </c>
      <c r="NJI15" s="357">
        <f t="shared" si="152"/>
        <v>3.3100667594982456E+46</v>
      </c>
      <c r="NJJ15" s="357">
        <f t="shared" si="152"/>
        <v>0</v>
      </c>
      <c r="NJK15" s="357">
        <f t="shared" si="152"/>
        <v>3.3762680946882103E+46</v>
      </c>
      <c r="NJL15" s="357">
        <f t="shared" ref="NJL15:NLW15" si="153">NJJ15*1.02</f>
        <v>0</v>
      </c>
      <c r="NJM15" s="357">
        <f t="shared" si="153"/>
        <v>3.4437934565819745E+46</v>
      </c>
      <c r="NJN15" s="357">
        <f t="shared" si="153"/>
        <v>0</v>
      </c>
      <c r="NJO15" s="357">
        <f t="shared" si="153"/>
        <v>3.5126693257136141E+46</v>
      </c>
      <c r="NJP15" s="357">
        <f t="shared" si="153"/>
        <v>0</v>
      </c>
      <c r="NJQ15" s="357">
        <f t="shared" si="153"/>
        <v>3.5829227122278863E+46</v>
      </c>
      <c r="NJR15" s="357">
        <f t="shared" si="153"/>
        <v>0</v>
      </c>
      <c r="NJS15" s="357">
        <f t="shared" si="153"/>
        <v>3.6545811664724442E+46</v>
      </c>
      <c r="NJT15" s="357">
        <f t="shared" si="153"/>
        <v>0</v>
      </c>
      <c r="NJU15" s="357">
        <f t="shared" si="153"/>
        <v>3.7276727898018933E+46</v>
      </c>
      <c r="NJV15" s="357">
        <f t="shared" si="153"/>
        <v>0</v>
      </c>
      <c r="NJW15" s="357">
        <f t="shared" si="153"/>
        <v>3.8022262455979313E+46</v>
      </c>
      <c r="NJX15" s="357">
        <f t="shared" si="153"/>
        <v>0</v>
      </c>
      <c r="NJY15" s="357">
        <f t="shared" si="153"/>
        <v>3.87827077050989E+46</v>
      </c>
      <c r="NJZ15" s="357">
        <f t="shared" si="153"/>
        <v>0</v>
      </c>
      <c r="NKA15" s="357">
        <f t="shared" si="153"/>
        <v>3.9558361859200878E+46</v>
      </c>
      <c r="NKB15" s="357">
        <f t="shared" si="153"/>
        <v>0</v>
      </c>
      <c r="NKC15" s="357">
        <f t="shared" si="153"/>
        <v>4.0349529096384897E+46</v>
      </c>
      <c r="NKD15" s="357">
        <f t="shared" si="153"/>
        <v>0</v>
      </c>
      <c r="NKE15" s="357">
        <f t="shared" si="153"/>
        <v>4.1156519678312596E+46</v>
      </c>
      <c r="NKF15" s="357">
        <f t="shared" si="153"/>
        <v>0</v>
      </c>
      <c r="NKG15" s="357">
        <f t="shared" si="153"/>
        <v>4.1979650071878846E+46</v>
      </c>
      <c r="NKH15" s="357">
        <f t="shared" si="153"/>
        <v>0</v>
      </c>
      <c r="NKI15" s="357">
        <f t="shared" si="153"/>
        <v>4.2819243073316422E+46</v>
      </c>
      <c r="NKJ15" s="357">
        <f t="shared" si="153"/>
        <v>0</v>
      </c>
      <c r="NKK15" s="357">
        <f t="shared" si="153"/>
        <v>4.3675627934782752E+46</v>
      </c>
      <c r="NKL15" s="357">
        <f t="shared" si="153"/>
        <v>0</v>
      </c>
      <c r="NKM15" s="357">
        <f t="shared" si="153"/>
        <v>4.4549140493478406E+46</v>
      </c>
      <c r="NKN15" s="357">
        <f t="shared" si="153"/>
        <v>0</v>
      </c>
      <c r="NKO15" s="357">
        <f t="shared" si="153"/>
        <v>4.5440123303347974E+46</v>
      </c>
      <c r="NKP15" s="357">
        <f t="shared" si="153"/>
        <v>0</v>
      </c>
      <c r="NKQ15" s="357">
        <f t="shared" si="153"/>
        <v>4.6348925769414932E+46</v>
      </c>
      <c r="NKR15" s="357">
        <f t="shared" si="153"/>
        <v>0</v>
      </c>
      <c r="NKS15" s="357">
        <f t="shared" si="153"/>
        <v>4.7275904284803227E+46</v>
      </c>
      <c r="NKT15" s="357">
        <f t="shared" si="153"/>
        <v>0</v>
      </c>
      <c r="NKU15" s="357">
        <f t="shared" si="153"/>
        <v>4.8221422370499297E+46</v>
      </c>
      <c r="NKV15" s="357">
        <f t="shared" si="153"/>
        <v>0</v>
      </c>
      <c r="NKW15" s="357">
        <f t="shared" si="153"/>
        <v>4.9185850817909282E+46</v>
      </c>
      <c r="NKX15" s="357">
        <f t="shared" si="153"/>
        <v>0</v>
      </c>
      <c r="NKY15" s="357">
        <f t="shared" si="153"/>
        <v>5.0169567834267469E+46</v>
      </c>
      <c r="NKZ15" s="357">
        <f t="shared" si="153"/>
        <v>0</v>
      </c>
      <c r="NLA15" s="357">
        <f t="shared" si="153"/>
        <v>5.1172959190952818E+46</v>
      </c>
      <c r="NLB15" s="357">
        <f t="shared" si="153"/>
        <v>0</v>
      </c>
      <c r="NLC15" s="357">
        <f t="shared" si="153"/>
        <v>5.2196418374771871E+46</v>
      </c>
      <c r="NLD15" s="357">
        <f t="shared" si="153"/>
        <v>0</v>
      </c>
      <c r="NLE15" s="357">
        <f t="shared" si="153"/>
        <v>5.3240346742267309E+46</v>
      </c>
      <c r="NLF15" s="357">
        <f t="shared" si="153"/>
        <v>0</v>
      </c>
      <c r="NLG15" s="357">
        <f t="shared" si="153"/>
        <v>5.4305153677112656E+46</v>
      </c>
      <c r="NLH15" s="357">
        <f t="shared" si="153"/>
        <v>0</v>
      </c>
      <c r="NLI15" s="357">
        <f t="shared" si="153"/>
        <v>5.5391256750654908E+46</v>
      </c>
      <c r="NLJ15" s="357">
        <f t="shared" si="153"/>
        <v>0</v>
      </c>
      <c r="NLK15" s="357">
        <f t="shared" si="153"/>
        <v>5.6499081885668009E+46</v>
      </c>
      <c r="NLL15" s="357">
        <f t="shared" si="153"/>
        <v>0</v>
      </c>
      <c r="NLM15" s="357">
        <f t="shared" si="153"/>
        <v>5.7629063523381365E+46</v>
      </c>
      <c r="NLN15" s="357">
        <f t="shared" si="153"/>
        <v>0</v>
      </c>
      <c r="NLO15" s="357">
        <f t="shared" si="153"/>
        <v>5.8781644793848997E+46</v>
      </c>
      <c r="NLP15" s="357">
        <f t="shared" si="153"/>
        <v>0</v>
      </c>
      <c r="NLQ15" s="357">
        <f t="shared" si="153"/>
        <v>5.9957277689725975E+46</v>
      </c>
      <c r="NLR15" s="357">
        <f t="shared" si="153"/>
        <v>0</v>
      </c>
      <c r="NLS15" s="357">
        <f t="shared" si="153"/>
        <v>6.1156423243520494E+46</v>
      </c>
      <c r="NLT15" s="357">
        <f t="shared" si="153"/>
        <v>0</v>
      </c>
      <c r="NLU15" s="357">
        <f t="shared" si="153"/>
        <v>6.2379551708390902E+46</v>
      </c>
      <c r="NLV15" s="357">
        <f t="shared" si="153"/>
        <v>0</v>
      </c>
      <c r="NLW15" s="357">
        <f t="shared" si="153"/>
        <v>6.3627142742558726E+46</v>
      </c>
      <c r="NLX15" s="357">
        <f t="shared" ref="NLX15:NOI15" si="154">NLV15*1.02</f>
        <v>0</v>
      </c>
      <c r="NLY15" s="357">
        <f t="shared" si="154"/>
        <v>6.4899685597409905E+46</v>
      </c>
      <c r="NLZ15" s="357">
        <f t="shared" si="154"/>
        <v>0</v>
      </c>
      <c r="NMA15" s="357">
        <f t="shared" si="154"/>
        <v>6.6197679309358107E+46</v>
      </c>
      <c r="NMB15" s="357">
        <f t="shared" si="154"/>
        <v>0</v>
      </c>
      <c r="NMC15" s="357">
        <f t="shared" si="154"/>
        <v>6.7521632895545267E+46</v>
      </c>
      <c r="NMD15" s="357">
        <f t="shared" si="154"/>
        <v>0</v>
      </c>
      <c r="NME15" s="357">
        <f t="shared" si="154"/>
        <v>6.8872065553456175E+46</v>
      </c>
      <c r="NMF15" s="357">
        <f t="shared" si="154"/>
        <v>0</v>
      </c>
      <c r="NMG15" s="357">
        <f t="shared" si="154"/>
        <v>7.0249506864525301E+46</v>
      </c>
      <c r="NMH15" s="357">
        <f t="shared" si="154"/>
        <v>0</v>
      </c>
      <c r="NMI15" s="357">
        <f t="shared" si="154"/>
        <v>7.165449700181581E+46</v>
      </c>
      <c r="NMJ15" s="357">
        <f t="shared" si="154"/>
        <v>0</v>
      </c>
      <c r="NMK15" s="357">
        <f t="shared" si="154"/>
        <v>7.3087586941852128E+46</v>
      </c>
      <c r="NML15" s="357">
        <f t="shared" si="154"/>
        <v>0</v>
      </c>
      <c r="NMM15" s="357">
        <f t="shared" si="154"/>
        <v>7.4549338680689169E+46</v>
      </c>
      <c r="NMN15" s="357">
        <f t="shared" si="154"/>
        <v>0</v>
      </c>
      <c r="NMO15" s="357">
        <f t="shared" si="154"/>
        <v>7.6040325454302956E+46</v>
      </c>
      <c r="NMP15" s="357">
        <f t="shared" si="154"/>
        <v>0</v>
      </c>
      <c r="NMQ15" s="357">
        <f t="shared" si="154"/>
        <v>7.7561131963389021E+46</v>
      </c>
      <c r="NMR15" s="357">
        <f t="shared" si="154"/>
        <v>0</v>
      </c>
      <c r="NMS15" s="357">
        <f t="shared" si="154"/>
        <v>7.9112354602656806E+46</v>
      </c>
      <c r="NMT15" s="357">
        <f t="shared" si="154"/>
        <v>0</v>
      </c>
      <c r="NMU15" s="357">
        <f t="shared" si="154"/>
        <v>8.0694601694709944E+46</v>
      </c>
      <c r="NMV15" s="357">
        <f t="shared" si="154"/>
        <v>0</v>
      </c>
      <c r="NMW15" s="357">
        <f t="shared" si="154"/>
        <v>8.2308493728604146E+46</v>
      </c>
      <c r="NMX15" s="357">
        <f t="shared" si="154"/>
        <v>0</v>
      </c>
      <c r="NMY15" s="357">
        <f t="shared" si="154"/>
        <v>8.3954663603176233E+46</v>
      </c>
      <c r="NMZ15" s="357">
        <f t="shared" si="154"/>
        <v>0</v>
      </c>
      <c r="NNA15" s="357">
        <f t="shared" si="154"/>
        <v>8.563375687523976E+46</v>
      </c>
      <c r="NNB15" s="357">
        <f t="shared" si="154"/>
        <v>0</v>
      </c>
      <c r="NNC15" s="357">
        <f t="shared" si="154"/>
        <v>8.7346432012744553E+46</v>
      </c>
      <c r="NND15" s="357">
        <f t="shared" si="154"/>
        <v>0</v>
      </c>
      <c r="NNE15" s="357">
        <f t="shared" si="154"/>
        <v>8.9093360652999443E+46</v>
      </c>
      <c r="NNF15" s="357">
        <f t="shared" si="154"/>
        <v>0</v>
      </c>
      <c r="NNG15" s="357">
        <f t="shared" si="154"/>
        <v>9.0875227866059431E+46</v>
      </c>
      <c r="NNH15" s="357">
        <f t="shared" si="154"/>
        <v>0</v>
      </c>
      <c r="NNI15" s="357">
        <f t="shared" si="154"/>
        <v>9.2692732423380626E+46</v>
      </c>
      <c r="NNJ15" s="357">
        <f t="shared" si="154"/>
        <v>0</v>
      </c>
      <c r="NNK15" s="357">
        <f t="shared" si="154"/>
        <v>9.4546587071848232E+46</v>
      </c>
      <c r="NNL15" s="357">
        <f t="shared" si="154"/>
        <v>0</v>
      </c>
      <c r="NNM15" s="357">
        <f t="shared" si="154"/>
        <v>9.6437518813285191E+46</v>
      </c>
      <c r="NNN15" s="357">
        <f t="shared" si="154"/>
        <v>0</v>
      </c>
      <c r="NNO15" s="357">
        <f t="shared" si="154"/>
        <v>9.8366269189550902E+46</v>
      </c>
      <c r="NNP15" s="357">
        <f t="shared" si="154"/>
        <v>0</v>
      </c>
      <c r="NNQ15" s="357">
        <f t="shared" si="154"/>
        <v>1.0033359457334193E+47</v>
      </c>
      <c r="NNR15" s="357">
        <f t="shared" si="154"/>
        <v>0</v>
      </c>
      <c r="NNS15" s="357">
        <f t="shared" si="154"/>
        <v>1.0234026646480878E+47</v>
      </c>
      <c r="NNT15" s="357">
        <f t="shared" si="154"/>
        <v>0</v>
      </c>
      <c r="NNU15" s="357">
        <f t="shared" si="154"/>
        <v>1.0438707179410496E+47</v>
      </c>
      <c r="NNV15" s="357">
        <f t="shared" si="154"/>
        <v>0</v>
      </c>
      <c r="NNW15" s="357">
        <f t="shared" si="154"/>
        <v>1.0647481322998707E+47</v>
      </c>
      <c r="NNX15" s="357">
        <f t="shared" si="154"/>
        <v>0</v>
      </c>
      <c r="NNY15" s="357">
        <f t="shared" si="154"/>
        <v>1.086043094945868E+47</v>
      </c>
      <c r="NNZ15" s="357">
        <f t="shared" si="154"/>
        <v>0</v>
      </c>
      <c r="NOA15" s="357">
        <f t="shared" si="154"/>
        <v>1.1077639568447853E+47</v>
      </c>
      <c r="NOB15" s="357">
        <f t="shared" si="154"/>
        <v>0</v>
      </c>
      <c r="NOC15" s="357">
        <f t="shared" si="154"/>
        <v>1.1299192359816809E+47</v>
      </c>
      <c r="NOD15" s="357">
        <f t="shared" si="154"/>
        <v>0</v>
      </c>
      <c r="NOE15" s="357">
        <f t="shared" si="154"/>
        <v>1.1525176207013146E+47</v>
      </c>
      <c r="NOF15" s="357">
        <f t="shared" si="154"/>
        <v>0</v>
      </c>
      <c r="NOG15" s="357">
        <f t="shared" si="154"/>
        <v>1.1755679731153409E+47</v>
      </c>
      <c r="NOH15" s="357">
        <f t="shared" si="154"/>
        <v>0</v>
      </c>
      <c r="NOI15" s="357">
        <f t="shared" si="154"/>
        <v>1.1990793325776478E+47</v>
      </c>
      <c r="NOJ15" s="357">
        <f t="shared" ref="NOJ15:NQU15" si="155">NOH15*1.02</f>
        <v>0</v>
      </c>
      <c r="NOK15" s="357">
        <f t="shared" si="155"/>
        <v>1.2230609192292007E+47</v>
      </c>
      <c r="NOL15" s="357">
        <f t="shared" si="155"/>
        <v>0</v>
      </c>
      <c r="NOM15" s="357">
        <f t="shared" si="155"/>
        <v>1.2475221376137848E+47</v>
      </c>
      <c r="NON15" s="357">
        <f t="shared" si="155"/>
        <v>0</v>
      </c>
      <c r="NOO15" s="357">
        <f t="shared" si="155"/>
        <v>1.2724725803660605E+47</v>
      </c>
      <c r="NOP15" s="357">
        <f t="shared" si="155"/>
        <v>0</v>
      </c>
      <c r="NOQ15" s="357">
        <f t="shared" si="155"/>
        <v>1.2979220319733818E+47</v>
      </c>
      <c r="NOR15" s="357">
        <f t="shared" si="155"/>
        <v>0</v>
      </c>
      <c r="NOS15" s="357">
        <f t="shared" si="155"/>
        <v>1.3238804726128494E+47</v>
      </c>
      <c r="NOT15" s="357">
        <f t="shared" si="155"/>
        <v>0</v>
      </c>
      <c r="NOU15" s="357">
        <f t="shared" si="155"/>
        <v>1.3503580820651063E+47</v>
      </c>
      <c r="NOV15" s="357">
        <f t="shared" si="155"/>
        <v>0</v>
      </c>
      <c r="NOW15" s="357">
        <f t="shared" si="155"/>
        <v>1.3773652437064085E+47</v>
      </c>
      <c r="NOX15" s="357">
        <f t="shared" si="155"/>
        <v>0</v>
      </c>
      <c r="NOY15" s="357">
        <f t="shared" si="155"/>
        <v>1.4049125485805368E+47</v>
      </c>
      <c r="NOZ15" s="357">
        <f t="shared" si="155"/>
        <v>0</v>
      </c>
      <c r="NPA15" s="357">
        <f t="shared" si="155"/>
        <v>1.4330107995521475E+47</v>
      </c>
      <c r="NPB15" s="357">
        <f t="shared" si="155"/>
        <v>0</v>
      </c>
      <c r="NPC15" s="357">
        <f t="shared" si="155"/>
        <v>1.4616710155431904E+47</v>
      </c>
      <c r="NPD15" s="357">
        <f t="shared" si="155"/>
        <v>0</v>
      </c>
      <c r="NPE15" s="357">
        <f t="shared" si="155"/>
        <v>1.4909044358540543E+47</v>
      </c>
      <c r="NPF15" s="357">
        <f t="shared" si="155"/>
        <v>0</v>
      </c>
      <c r="NPG15" s="357">
        <f t="shared" si="155"/>
        <v>1.5207225245711355E+47</v>
      </c>
      <c r="NPH15" s="357">
        <f t="shared" si="155"/>
        <v>0</v>
      </c>
      <c r="NPI15" s="357">
        <f t="shared" si="155"/>
        <v>1.5511369750625582E+47</v>
      </c>
      <c r="NPJ15" s="357">
        <f t="shared" si="155"/>
        <v>0</v>
      </c>
      <c r="NPK15" s="357">
        <f t="shared" si="155"/>
        <v>1.5821597145638094E+47</v>
      </c>
      <c r="NPL15" s="357">
        <f t="shared" si="155"/>
        <v>0</v>
      </c>
      <c r="NPM15" s="357">
        <f t="shared" si="155"/>
        <v>1.6138029088550856E+47</v>
      </c>
      <c r="NPN15" s="357">
        <f t="shared" si="155"/>
        <v>0</v>
      </c>
      <c r="NPO15" s="357">
        <f t="shared" si="155"/>
        <v>1.6460789670321873E+47</v>
      </c>
      <c r="NPP15" s="357">
        <f t="shared" si="155"/>
        <v>0</v>
      </c>
      <c r="NPQ15" s="357">
        <f t="shared" si="155"/>
        <v>1.6790005463728311E+47</v>
      </c>
      <c r="NPR15" s="357">
        <f t="shared" si="155"/>
        <v>0</v>
      </c>
      <c r="NPS15" s="357">
        <f t="shared" si="155"/>
        <v>1.7125805573002878E+47</v>
      </c>
      <c r="NPT15" s="357">
        <f t="shared" si="155"/>
        <v>0</v>
      </c>
      <c r="NPU15" s="357">
        <f t="shared" si="155"/>
        <v>1.7468321684462935E+47</v>
      </c>
      <c r="NPV15" s="357">
        <f t="shared" si="155"/>
        <v>0</v>
      </c>
      <c r="NPW15" s="357">
        <f t="shared" si="155"/>
        <v>1.7817688118152194E+47</v>
      </c>
      <c r="NPX15" s="357">
        <f t="shared" si="155"/>
        <v>0</v>
      </c>
      <c r="NPY15" s="357">
        <f t="shared" si="155"/>
        <v>1.8174041880515238E+47</v>
      </c>
      <c r="NPZ15" s="357">
        <f t="shared" si="155"/>
        <v>0</v>
      </c>
      <c r="NQA15" s="357">
        <f t="shared" si="155"/>
        <v>1.8537522718125543E+47</v>
      </c>
      <c r="NQB15" s="357">
        <f t="shared" si="155"/>
        <v>0</v>
      </c>
      <c r="NQC15" s="357">
        <f t="shared" si="155"/>
        <v>1.8908273172488056E+47</v>
      </c>
      <c r="NQD15" s="357">
        <f t="shared" si="155"/>
        <v>0</v>
      </c>
      <c r="NQE15" s="357">
        <f t="shared" si="155"/>
        <v>1.9286438635937816E+47</v>
      </c>
      <c r="NQF15" s="357">
        <f t="shared" si="155"/>
        <v>0</v>
      </c>
      <c r="NQG15" s="357">
        <f t="shared" si="155"/>
        <v>1.9672167408656571E+47</v>
      </c>
      <c r="NQH15" s="357">
        <f t="shared" si="155"/>
        <v>0</v>
      </c>
      <c r="NQI15" s="357">
        <f t="shared" si="155"/>
        <v>2.0065610756829704E+47</v>
      </c>
      <c r="NQJ15" s="357">
        <f t="shared" si="155"/>
        <v>0</v>
      </c>
      <c r="NQK15" s="357">
        <f t="shared" si="155"/>
        <v>2.0466922971966297E+47</v>
      </c>
      <c r="NQL15" s="357">
        <f t="shared" si="155"/>
        <v>0</v>
      </c>
      <c r="NQM15" s="357">
        <f t="shared" si="155"/>
        <v>2.0876261431405624E+47</v>
      </c>
      <c r="NQN15" s="357">
        <f t="shared" si="155"/>
        <v>0</v>
      </c>
      <c r="NQO15" s="357">
        <f t="shared" si="155"/>
        <v>2.1293786660033736E+47</v>
      </c>
      <c r="NQP15" s="357">
        <f t="shared" si="155"/>
        <v>0</v>
      </c>
      <c r="NQQ15" s="357">
        <f t="shared" si="155"/>
        <v>2.171966239323441E+47</v>
      </c>
      <c r="NQR15" s="357">
        <f t="shared" si="155"/>
        <v>0</v>
      </c>
      <c r="NQS15" s="357">
        <f t="shared" si="155"/>
        <v>2.2154055641099096E+47</v>
      </c>
      <c r="NQT15" s="357">
        <f t="shared" si="155"/>
        <v>0</v>
      </c>
      <c r="NQU15" s="357">
        <f t="shared" si="155"/>
        <v>2.2597136753921078E+47</v>
      </c>
      <c r="NQV15" s="357">
        <f t="shared" ref="NQV15:NTG15" si="156">NQT15*1.02</f>
        <v>0</v>
      </c>
      <c r="NQW15" s="357">
        <f t="shared" si="156"/>
        <v>2.3049079488999498E+47</v>
      </c>
      <c r="NQX15" s="357">
        <f t="shared" si="156"/>
        <v>0</v>
      </c>
      <c r="NQY15" s="357">
        <f t="shared" si="156"/>
        <v>2.3510061078779488E+47</v>
      </c>
      <c r="NQZ15" s="357">
        <f t="shared" si="156"/>
        <v>0</v>
      </c>
      <c r="NRA15" s="357">
        <f t="shared" si="156"/>
        <v>2.398026230035508E+47</v>
      </c>
      <c r="NRB15" s="357">
        <f t="shared" si="156"/>
        <v>0</v>
      </c>
      <c r="NRC15" s="357">
        <f t="shared" si="156"/>
        <v>2.445986754636218E+47</v>
      </c>
      <c r="NRD15" s="357">
        <f t="shared" si="156"/>
        <v>0</v>
      </c>
      <c r="NRE15" s="357">
        <f t="shared" si="156"/>
        <v>2.4949064897289423E+47</v>
      </c>
      <c r="NRF15" s="357">
        <f t="shared" si="156"/>
        <v>0</v>
      </c>
      <c r="NRG15" s="357">
        <f t="shared" si="156"/>
        <v>2.5448046195235214E+47</v>
      </c>
      <c r="NRH15" s="357">
        <f t="shared" si="156"/>
        <v>0</v>
      </c>
      <c r="NRI15" s="357">
        <f t="shared" si="156"/>
        <v>2.5957007119139918E+47</v>
      </c>
      <c r="NRJ15" s="357">
        <f t="shared" si="156"/>
        <v>0</v>
      </c>
      <c r="NRK15" s="357">
        <f t="shared" si="156"/>
        <v>2.6476147261522716E+47</v>
      </c>
      <c r="NRL15" s="357">
        <f t="shared" si="156"/>
        <v>0</v>
      </c>
      <c r="NRM15" s="357">
        <f t="shared" si="156"/>
        <v>2.700567020675317E+47</v>
      </c>
      <c r="NRN15" s="357">
        <f t="shared" si="156"/>
        <v>0</v>
      </c>
      <c r="NRO15" s="357">
        <f t="shared" si="156"/>
        <v>2.7545783610888232E+47</v>
      </c>
      <c r="NRP15" s="357">
        <f t="shared" si="156"/>
        <v>0</v>
      </c>
      <c r="NRQ15" s="357">
        <f t="shared" si="156"/>
        <v>2.8096699283105995E+47</v>
      </c>
      <c r="NRR15" s="357">
        <f t="shared" si="156"/>
        <v>0</v>
      </c>
      <c r="NRS15" s="357">
        <f t="shared" si="156"/>
        <v>2.8658633268768116E+47</v>
      </c>
      <c r="NRT15" s="357">
        <f t="shared" si="156"/>
        <v>0</v>
      </c>
      <c r="NRU15" s="357">
        <f t="shared" si="156"/>
        <v>2.9231805934143479E+47</v>
      </c>
      <c r="NRV15" s="357">
        <f t="shared" si="156"/>
        <v>0</v>
      </c>
      <c r="NRW15" s="357">
        <f t="shared" si="156"/>
        <v>2.9816442052826351E+47</v>
      </c>
      <c r="NRX15" s="357">
        <f t="shared" si="156"/>
        <v>0</v>
      </c>
      <c r="NRY15" s="357">
        <f t="shared" si="156"/>
        <v>3.0412770893882877E+47</v>
      </c>
      <c r="NRZ15" s="357">
        <f t="shared" si="156"/>
        <v>0</v>
      </c>
      <c r="NSA15" s="357">
        <f t="shared" si="156"/>
        <v>3.1021026311760534E+47</v>
      </c>
      <c r="NSB15" s="357">
        <f t="shared" si="156"/>
        <v>0</v>
      </c>
      <c r="NSC15" s="357">
        <f t="shared" si="156"/>
        <v>3.1641446837995747E+47</v>
      </c>
      <c r="NSD15" s="357">
        <f t="shared" si="156"/>
        <v>0</v>
      </c>
      <c r="NSE15" s="357">
        <f t="shared" si="156"/>
        <v>3.2274275774755661E+47</v>
      </c>
      <c r="NSF15" s="357">
        <f t="shared" si="156"/>
        <v>0</v>
      </c>
      <c r="NSG15" s="357">
        <f t="shared" si="156"/>
        <v>3.2919761290250777E+47</v>
      </c>
      <c r="NSH15" s="357">
        <f t="shared" si="156"/>
        <v>0</v>
      </c>
      <c r="NSI15" s="357">
        <f t="shared" si="156"/>
        <v>3.3578156516055793E+47</v>
      </c>
      <c r="NSJ15" s="357">
        <f t="shared" si="156"/>
        <v>0</v>
      </c>
      <c r="NSK15" s="357">
        <f t="shared" si="156"/>
        <v>3.424971964637691E+47</v>
      </c>
      <c r="NSL15" s="357">
        <f t="shared" si="156"/>
        <v>0</v>
      </c>
      <c r="NSM15" s="357">
        <f t="shared" si="156"/>
        <v>3.4934714039304447E+47</v>
      </c>
      <c r="NSN15" s="357">
        <f t="shared" si="156"/>
        <v>0</v>
      </c>
      <c r="NSO15" s="357">
        <f t="shared" si="156"/>
        <v>3.5633408320090536E+47</v>
      </c>
      <c r="NSP15" s="357">
        <f t="shared" si="156"/>
        <v>0</v>
      </c>
      <c r="NSQ15" s="357">
        <f t="shared" si="156"/>
        <v>3.6346076486492349E+47</v>
      </c>
      <c r="NSR15" s="357">
        <f t="shared" si="156"/>
        <v>0</v>
      </c>
      <c r="NSS15" s="357">
        <f t="shared" si="156"/>
        <v>3.7072998016222197E+47</v>
      </c>
      <c r="NST15" s="357">
        <f t="shared" si="156"/>
        <v>0</v>
      </c>
      <c r="NSU15" s="357">
        <f t="shared" si="156"/>
        <v>3.781445797654664E+47</v>
      </c>
      <c r="NSV15" s="357">
        <f t="shared" si="156"/>
        <v>0</v>
      </c>
      <c r="NSW15" s="357">
        <f t="shared" si="156"/>
        <v>3.8570747136077572E+47</v>
      </c>
      <c r="NSX15" s="357">
        <f t="shared" si="156"/>
        <v>0</v>
      </c>
      <c r="NSY15" s="357">
        <f t="shared" si="156"/>
        <v>3.9342162078799125E+47</v>
      </c>
      <c r="NSZ15" s="357">
        <f t="shared" si="156"/>
        <v>0</v>
      </c>
      <c r="NTA15" s="357">
        <f t="shared" si="156"/>
        <v>4.0129005320375109E+47</v>
      </c>
      <c r="NTB15" s="357">
        <f t="shared" si="156"/>
        <v>0</v>
      </c>
      <c r="NTC15" s="357">
        <f t="shared" si="156"/>
        <v>4.0931585426782611E+47</v>
      </c>
      <c r="NTD15" s="357">
        <f t="shared" si="156"/>
        <v>0</v>
      </c>
      <c r="NTE15" s="357">
        <f t="shared" si="156"/>
        <v>4.1750217135318267E+47</v>
      </c>
      <c r="NTF15" s="357">
        <f t="shared" si="156"/>
        <v>0</v>
      </c>
      <c r="NTG15" s="357">
        <f t="shared" si="156"/>
        <v>4.2585221478024636E+47</v>
      </c>
      <c r="NTH15" s="357">
        <f t="shared" ref="NTH15:NVS15" si="157">NTF15*1.02</f>
        <v>0</v>
      </c>
      <c r="NTI15" s="357">
        <f t="shared" si="157"/>
        <v>4.3436925907585126E+47</v>
      </c>
      <c r="NTJ15" s="357">
        <f t="shared" si="157"/>
        <v>0</v>
      </c>
      <c r="NTK15" s="357">
        <f t="shared" si="157"/>
        <v>4.4305664425736826E+47</v>
      </c>
      <c r="NTL15" s="357">
        <f t="shared" si="157"/>
        <v>0</v>
      </c>
      <c r="NTM15" s="357">
        <f t="shared" si="157"/>
        <v>4.5191777714251566E+47</v>
      </c>
      <c r="NTN15" s="357">
        <f t="shared" si="157"/>
        <v>0</v>
      </c>
      <c r="NTO15" s="357">
        <f t="shared" si="157"/>
        <v>4.6095613268536597E+47</v>
      </c>
      <c r="NTP15" s="357">
        <f t="shared" si="157"/>
        <v>0</v>
      </c>
      <c r="NTQ15" s="357">
        <f t="shared" si="157"/>
        <v>4.7017525533907326E+47</v>
      </c>
      <c r="NTR15" s="357">
        <f t="shared" si="157"/>
        <v>0</v>
      </c>
      <c r="NTS15" s="357">
        <f t="shared" si="157"/>
        <v>4.7957876044585474E+47</v>
      </c>
      <c r="NTT15" s="357">
        <f t="shared" si="157"/>
        <v>0</v>
      </c>
      <c r="NTU15" s="357">
        <f t="shared" si="157"/>
        <v>4.8917033565477189E+47</v>
      </c>
      <c r="NTV15" s="357">
        <f t="shared" si="157"/>
        <v>0</v>
      </c>
      <c r="NTW15" s="357">
        <f t="shared" si="157"/>
        <v>4.9895374236786737E+47</v>
      </c>
      <c r="NTX15" s="357">
        <f t="shared" si="157"/>
        <v>0</v>
      </c>
      <c r="NTY15" s="357">
        <f t="shared" si="157"/>
        <v>5.0893281721522473E+47</v>
      </c>
      <c r="NTZ15" s="357">
        <f t="shared" si="157"/>
        <v>0</v>
      </c>
      <c r="NUA15" s="357">
        <f t="shared" si="157"/>
        <v>5.1911147355952922E+47</v>
      </c>
      <c r="NUB15" s="357">
        <f t="shared" si="157"/>
        <v>0</v>
      </c>
      <c r="NUC15" s="357">
        <f t="shared" si="157"/>
        <v>5.2949370303071981E+47</v>
      </c>
      <c r="NUD15" s="357">
        <f t="shared" si="157"/>
        <v>0</v>
      </c>
      <c r="NUE15" s="357">
        <f t="shared" si="157"/>
        <v>5.4008357709133419E+47</v>
      </c>
      <c r="NUF15" s="357">
        <f t="shared" si="157"/>
        <v>0</v>
      </c>
      <c r="NUG15" s="357">
        <f t="shared" si="157"/>
        <v>5.5088524863316091E+47</v>
      </c>
      <c r="NUH15" s="357">
        <f t="shared" si="157"/>
        <v>0</v>
      </c>
      <c r="NUI15" s="357">
        <f t="shared" si="157"/>
        <v>5.6190295360582413E+47</v>
      </c>
      <c r="NUJ15" s="357">
        <f t="shared" si="157"/>
        <v>0</v>
      </c>
      <c r="NUK15" s="357">
        <f t="shared" si="157"/>
        <v>5.7314101267794059E+47</v>
      </c>
      <c r="NUL15" s="357">
        <f t="shared" si="157"/>
        <v>0</v>
      </c>
      <c r="NUM15" s="357">
        <f t="shared" si="157"/>
        <v>5.8460383293149945E+47</v>
      </c>
      <c r="NUN15" s="357">
        <f t="shared" si="157"/>
        <v>0</v>
      </c>
      <c r="NUO15" s="357">
        <f t="shared" si="157"/>
        <v>5.9629590959012944E+47</v>
      </c>
      <c r="NUP15" s="357">
        <f t="shared" si="157"/>
        <v>0</v>
      </c>
      <c r="NUQ15" s="357">
        <f t="shared" si="157"/>
        <v>6.0822182778193207E+47</v>
      </c>
      <c r="NUR15" s="357">
        <f t="shared" si="157"/>
        <v>0</v>
      </c>
      <c r="NUS15" s="357">
        <f t="shared" si="157"/>
        <v>6.2038626433757076E+47</v>
      </c>
      <c r="NUT15" s="357">
        <f t="shared" si="157"/>
        <v>0</v>
      </c>
      <c r="NUU15" s="357">
        <f t="shared" si="157"/>
        <v>6.3279398962432221E+47</v>
      </c>
      <c r="NUV15" s="357">
        <f t="shared" si="157"/>
        <v>0</v>
      </c>
      <c r="NUW15" s="357">
        <f t="shared" si="157"/>
        <v>6.4544986941680867E+47</v>
      </c>
      <c r="NUX15" s="357">
        <f t="shared" si="157"/>
        <v>0</v>
      </c>
      <c r="NUY15" s="357">
        <f t="shared" si="157"/>
        <v>6.5835886680514486E+47</v>
      </c>
      <c r="NUZ15" s="357">
        <f t="shared" si="157"/>
        <v>0</v>
      </c>
      <c r="NVA15" s="357">
        <f t="shared" si="157"/>
        <v>6.7152604414124774E+47</v>
      </c>
      <c r="NVB15" s="357">
        <f t="shared" si="157"/>
        <v>0</v>
      </c>
      <c r="NVC15" s="357">
        <f t="shared" si="157"/>
        <v>6.8495656502407267E+47</v>
      </c>
      <c r="NVD15" s="357">
        <f t="shared" si="157"/>
        <v>0</v>
      </c>
      <c r="NVE15" s="357">
        <f t="shared" si="157"/>
        <v>6.9865569632455412E+47</v>
      </c>
      <c r="NVF15" s="357">
        <f t="shared" si="157"/>
        <v>0</v>
      </c>
      <c r="NVG15" s="357">
        <f t="shared" si="157"/>
        <v>7.1262881025104518E+47</v>
      </c>
      <c r="NVH15" s="357">
        <f t="shared" si="157"/>
        <v>0</v>
      </c>
      <c r="NVI15" s="357">
        <f t="shared" si="157"/>
        <v>7.268813864560661E+47</v>
      </c>
      <c r="NVJ15" s="357">
        <f t="shared" si="157"/>
        <v>0</v>
      </c>
      <c r="NVK15" s="357">
        <f t="shared" si="157"/>
        <v>7.4141901418518739E+47</v>
      </c>
      <c r="NVL15" s="357">
        <f t="shared" si="157"/>
        <v>0</v>
      </c>
      <c r="NVM15" s="357">
        <f t="shared" si="157"/>
        <v>7.5624739446889109E+47</v>
      </c>
      <c r="NVN15" s="357">
        <f t="shared" si="157"/>
        <v>0</v>
      </c>
      <c r="NVO15" s="357">
        <f t="shared" si="157"/>
        <v>7.7137234235826897E+47</v>
      </c>
      <c r="NVP15" s="357">
        <f t="shared" si="157"/>
        <v>0</v>
      </c>
      <c r="NVQ15" s="357">
        <f t="shared" si="157"/>
        <v>7.8679978920543444E+47</v>
      </c>
      <c r="NVR15" s="357">
        <f t="shared" si="157"/>
        <v>0</v>
      </c>
      <c r="NVS15" s="357">
        <f t="shared" si="157"/>
        <v>8.0253578498954315E+47</v>
      </c>
      <c r="NVT15" s="357">
        <f t="shared" ref="NVT15:NYE15" si="158">NVR15*1.02</f>
        <v>0</v>
      </c>
      <c r="NVU15" s="357">
        <f t="shared" si="158"/>
        <v>8.1858650068933395E+47</v>
      </c>
      <c r="NVV15" s="357">
        <f t="shared" si="158"/>
        <v>0</v>
      </c>
      <c r="NVW15" s="357">
        <f t="shared" si="158"/>
        <v>8.3495823070312062E+47</v>
      </c>
      <c r="NVX15" s="357">
        <f t="shared" si="158"/>
        <v>0</v>
      </c>
      <c r="NVY15" s="357">
        <f t="shared" si="158"/>
        <v>8.5165739531718312E+47</v>
      </c>
      <c r="NVZ15" s="357">
        <f t="shared" si="158"/>
        <v>0</v>
      </c>
      <c r="NWA15" s="357">
        <f t="shared" si="158"/>
        <v>8.6869054322352681E+47</v>
      </c>
      <c r="NWB15" s="357">
        <f t="shared" si="158"/>
        <v>0</v>
      </c>
      <c r="NWC15" s="357">
        <f t="shared" si="158"/>
        <v>8.8606435408799733E+47</v>
      </c>
      <c r="NWD15" s="357">
        <f t="shared" si="158"/>
        <v>0</v>
      </c>
      <c r="NWE15" s="357">
        <f t="shared" si="158"/>
        <v>9.0378564116975722E+47</v>
      </c>
      <c r="NWF15" s="357">
        <f t="shared" si="158"/>
        <v>0</v>
      </c>
      <c r="NWG15" s="357">
        <f t="shared" si="158"/>
        <v>9.218613539931523E+47</v>
      </c>
      <c r="NWH15" s="357">
        <f t="shared" si="158"/>
        <v>0</v>
      </c>
      <c r="NWI15" s="357">
        <f t="shared" si="158"/>
        <v>9.4029858107301542E+47</v>
      </c>
      <c r="NWJ15" s="357">
        <f t="shared" si="158"/>
        <v>0</v>
      </c>
      <c r="NWK15" s="357">
        <f t="shared" si="158"/>
        <v>9.5910455269447567E+47</v>
      </c>
      <c r="NWL15" s="357">
        <f t="shared" si="158"/>
        <v>0</v>
      </c>
      <c r="NWM15" s="357">
        <f t="shared" si="158"/>
        <v>9.7828664374836524E+47</v>
      </c>
      <c r="NWN15" s="357">
        <f t="shared" si="158"/>
        <v>0</v>
      </c>
      <c r="NWO15" s="357">
        <f t="shared" si="158"/>
        <v>9.9785237662333253E+47</v>
      </c>
      <c r="NWP15" s="357">
        <f t="shared" si="158"/>
        <v>0</v>
      </c>
      <c r="NWQ15" s="357">
        <f t="shared" si="158"/>
        <v>1.0178094241557992E+48</v>
      </c>
      <c r="NWR15" s="357">
        <f t="shared" si="158"/>
        <v>0</v>
      </c>
      <c r="NWS15" s="357">
        <f t="shared" si="158"/>
        <v>1.0381656126389152E+48</v>
      </c>
      <c r="NWT15" s="357">
        <f t="shared" si="158"/>
        <v>0</v>
      </c>
      <c r="NWU15" s="357">
        <f t="shared" si="158"/>
        <v>1.0589289248916935E+48</v>
      </c>
      <c r="NWV15" s="357">
        <f t="shared" si="158"/>
        <v>0</v>
      </c>
      <c r="NWW15" s="357">
        <f t="shared" si="158"/>
        <v>1.0801075033895274E+48</v>
      </c>
      <c r="NWX15" s="357">
        <f t="shared" si="158"/>
        <v>0</v>
      </c>
      <c r="NWY15" s="357">
        <f t="shared" si="158"/>
        <v>1.1017096534573181E+48</v>
      </c>
      <c r="NWZ15" s="357">
        <f t="shared" si="158"/>
        <v>0</v>
      </c>
      <c r="NXA15" s="357">
        <f t="shared" si="158"/>
        <v>1.1237438465264645E+48</v>
      </c>
      <c r="NXB15" s="357">
        <f t="shared" si="158"/>
        <v>0</v>
      </c>
      <c r="NXC15" s="357">
        <f t="shared" si="158"/>
        <v>1.1462187234569938E+48</v>
      </c>
      <c r="NXD15" s="357">
        <f t="shared" si="158"/>
        <v>0</v>
      </c>
      <c r="NXE15" s="357">
        <f t="shared" si="158"/>
        <v>1.1691430979261337E+48</v>
      </c>
      <c r="NXF15" s="357">
        <f t="shared" si="158"/>
        <v>0</v>
      </c>
      <c r="NXG15" s="357">
        <f t="shared" si="158"/>
        <v>1.1925259598846563E+48</v>
      </c>
      <c r="NXH15" s="357">
        <f t="shared" si="158"/>
        <v>0</v>
      </c>
      <c r="NXI15" s="357">
        <f t="shared" si="158"/>
        <v>1.2163764790823496E+48</v>
      </c>
      <c r="NXJ15" s="357">
        <f t="shared" si="158"/>
        <v>0</v>
      </c>
      <c r="NXK15" s="357">
        <f t="shared" si="158"/>
        <v>1.2407040086639966E+48</v>
      </c>
      <c r="NXL15" s="357">
        <f t="shared" si="158"/>
        <v>0</v>
      </c>
      <c r="NXM15" s="357">
        <f t="shared" si="158"/>
        <v>1.2655180888372766E+48</v>
      </c>
      <c r="NXN15" s="357">
        <f t="shared" si="158"/>
        <v>0</v>
      </c>
      <c r="NXO15" s="357">
        <f t="shared" si="158"/>
        <v>1.2908284506140222E+48</v>
      </c>
      <c r="NXP15" s="357">
        <f t="shared" si="158"/>
        <v>0</v>
      </c>
      <c r="NXQ15" s="357">
        <f t="shared" si="158"/>
        <v>1.3166450196263027E+48</v>
      </c>
      <c r="NXR15" s="357">
        <f t="shared" si="158"/>
        <v>0</v>
      </c>
      <c r="NXS15" s="357">
        <f t="shared" si="158"/>
        <v>1.3429779200188289E+48</v>
      </c>
      <c r="NXT15" s="357">
        <f t="shared" si="158"/>
        <v>0</v>
      </c>
      <c r="NXU15" s="357">
        <f t="shared" si="158"/>
        <v>1.3698374784192055E+48</v>
      </c>
      <c r="NXV15" s="357">
        <f t="shared" si="158"/>
        <v>0</v>
      </c>
      <c r="NXW15" s="357">
        <f t="shared" si="158"/>
        <v>1.3972342279875896E+48</v>
      </c>
      <c r="NXX15" s="357">
        <f t="shared" si="158"/>
        <v>0</v>
      </c>
      <c r="NXY15" s="357">
        <f t="shared" si="158"/>
        <v>1.4251789125473414E+48</v>
      </c>
      <c r="NXZ15" s="357">
        <f t="shared" si="158"/>
        <v>0</v>
      </c>
      <c r="NYA15" s="357">
        <f t="shared" si="158"/>
        <v>1.4536824907982883E+48</v>
      </c>
      <c r="NYB15" s="357">
        <f t="shared" si="158"/>
        <v>0</v>
      </c>
      <c r="NYC15" s="357">
        <f t="shared" si="158"/>
        <v>1.4827561406142542E+48</v>
      </c>
      <c r="NYD15" s="357">
        <f t="shared" si="158"/>
        <v>0</v>
      </c>
      <c r="NYE15" s="357">
        <f t="shared" si="158"/>
        <v>1.5124112634265392E+48</v>
      </c>
      <c r="NYF15" s="357">
        <f t="shared" ref="NYF15:OAQ15" si="159">NYD15*1.02</f>
        <v>0</v>
      </c>
      <c r="NYG15" s="357">
        <f t="shared" si="159"/>
        <v>1.5426594886950701E+48</v>
      </c>
      <c r="NYH15" s="357">
        <f t="shared" si="159"/>
        <v>0</v>
      </c>
      <c r="NYI15" s="357">
        <f t="shared" si="159"/>
        <v>1.5735126784689715E+48</v>
      </c>
      <c r="NYJ15" s="357">
        <f t="shared" si="159"/>
        <v>0</v>
      </c>
      <c r="NYK15" s="357">
        <f t="shared" si="159"/>
        <v>1.6049829320383512E+48</v>
      </c>
      <c r="NYL15" s="357">
        <f t="shared" si="159"/>
        <v>0</v>
      </c>
      <c r="NYM15" s="357">
        <f t="shared" si="159"/>
        <v>1.6370825906791183E+48</v>
      </c>
      <c r="NYN15" s="357">
        <f t="shared" si="159"/>
        <v>0</v>
      </c>
      <c r="NYO15" s="357">
        <f t="shared" si="159"/>
        <v>1.6698242424927005E+48</v>
      </c>
      <c r="NYP15" s="357">
        <f t="shared" si="159"/>
        <v>0</v>
      </c>
      <c r="NYQ15" s="357">
        <f t="shared" si="159"/>
        <v>1.7032207273425547E+48</v>
      </c>
      <c r="NYR15" s="357">
        <f t="shared" si="159"/>
        <v>0</v>
      </c>
      <c r="NYS15" s="357">
        <f t="shared" si="159"/>
        <v>1.7372851418894058E+48</v>
      </c>
      <c r="NYT15" s="357">
        <f t="shared" si="159"/>
        <v>0</v>
      </c>
      <c r="NYU15" s="357">
        <f t="shared" si="159"/>
        <v>1.772030844727194E+48</v>
      </c>
      <c r="NYV15" s="357">
        <f t="shared" si="159"/>
        <v>0</v>
      </c>
      <c r="NYW15" s="357">
        <f t="shared" si="159"/>
        <v>1.8074714616217378E+48</v>
      </c>
      <c r="NYX15" s="357">
        <f t="shared" si="159"/>
        <v>0</v>
      </c>
      <c r="NYY15" s="357">
        <f t="shared" si="159"/>
        <v>1.8436208908541727E+48</v>
      </c>
      <c r="NYZ15" s="357">
        <f t="shared" si="159"/>
        <v>0</v>
      </c>
      <c r="NZA15" s="357">
        <f t="shared" si="159"/>
        <v>1.8804933086712563E+48</v>
      </c>
      <c r="NZB15" s="357">
        <f t="shared" si="159"/>
        <v>0</v>
      </c>
      <c r="NZC15" s="357">
        <f t="shared" si="159"/>
        <v>1.9181031748446816E+48</v>
      </c>
      <c r="NZD15" s="357">
        <f t="shared" si="159"/>
        <v>0</v>
      </c>
      <c r="NZE15" s="357">
        <f t="shared" si="159"/>
        <v>1.9564652383415752E+48</v>
      </c>
      <c r="NZF15" s="357">
        <f t="shared" si="159"/>
        <v>0</v>
      </c>
      <c r="NZG15" s="357">
        <f t="shared" si="159"/>
        <v>1.9955945431084067E+48</v>
      </c>
      <c r="NZH15" s="357">
        <f t="shared" si="159"/>
        <v>0</v>
      </c>
      <c r="NZI15" s="357">
        <f t="shared" si="159"/>
        <v>2.0355064339705749E+48</v>
      </c>
      <c r="NZJ15" s="357">
        <f t="shared" si="159"/>
        <v>0</v>
      </c>
      <c r="NZK15" s="357">
        <f t="shared" si="159"/>
        <v>2.0762165626499864E+48</v>
      </c>
      <c r="NZL15" s="357">
        <f t="shared" si="159"/>
        <v>0</v>
      </c>
      <c r="NZM15" s="357">
        <f t="shared" si="159"/>
        <v>2.1177408939029861E+48</v>
      </c>
      <c r="NZN15" s="357">
        <f t="shared" si="159"/>
        <v>0</v>
      </c>
      <c r="NZO15" s="357">
        <f t="shared" si="159"/>
        <v>2.1600957117810458E+48</v>
      </c>
      <c r="NZP15" s="357">
        <f t="shared" si="159"/>
        <v>0</v>
      </c>
      <c r="NZQ15" s="357">
        <f t="shared" si="159"/>
        <v>2.2032976260166669E+48</v>
      </c>
      <c r="NZR15" s="357">
        <f t="shared" si="159"/>
        <v>0</v>
      </c>
      <c r="NZS15" s="357">
        <f t="shared" si="159"/>
        <v>2.2473635785370003E+48</v>
      </c>
      <c r="NZT15" s="357">
        <f t="shared" si="159"/>
        <v>0</v>
      </c>
      <c r="NZU15" s="357">
        <f t="shared" si="159"/>
        <v>2.2923108501077402E+48</v>
      </c>
      <c r="NZV15" s="357">
        <f t="shared" si="159"/>
        <v>0</v>
      </c>
      <c r="NZW15" s="357">
        <f t="shared" si="159"/>
        <v>2.338157067109895E+48</v>
      </c>
      <c r="NZX15" s="357">
        <f t="shared" si="159"/>
        <v>0</v>
      </c>
      <c r="NZY15" s="357">
        <f t="shared" si="159"/>
        <v>2.384920208452093E+48</v>
      </c>
      <c r="NZZ15" s="357">
        <f t="shared" si="159"/>
        <v>0</v>
      </c>
      <c r="OAA15" s="357">
        <f t="shared" si="159"/>
        <v>2.4326186126211347E+48</v>
      </c>
      <c r="OAB15" s="357">
        <f t="shared" si="159"/>
        <v>0</v>
      </c>
      <c r="OAC15" s="357">
        <f t="shared" si="159"/>
        <v>2.4812709848735575E+48</v>
      </c>
      <c r="OAD15" s="357">
        <f t="shared" si="159"/>
        <v>0</v>
      </c>
      <c r="OAE15" s="357">
        <f t="shared" si="159"/>
        <v>2.5308964045710286E+48</v>
      </c>
      <c r="OAF15" s="357">
        <f t="shared" si="159"/>
        <v>0</v>
      </c>
      <c r="OAG15" s="357">
        <f t="shared" si="159"/>
        <v>2.5815143326624492E+48</v>
      </c>
      <c r="OAH15" s="357">
        <f t="shared" si="159"/>
        <v>0</v>
      </c>
      <c r="OAI15" s="357">
        <f t="shared" si="159"/>
        <v>2.6331446193156982E+48</v>
      </c>
      <c r="OAJ15" s="357">
        <f t="shared" si="159"/>
        <v>0</v>
      </c>
      <c r="OAK15" s="357">
        <f t="shared" si="159"/>
        <v>2.6858075117020123E+48</v>
      </c>
      <c r="OAL15" s="357">
        <f t="shared" si="159"/>
        <v>0</v>
      </c>
      <c r="OAM15" s="357">
        <f t="shared" si="159"/>
        <v>2.7395236619360527E+48</v>
      </c>
      <c r="OAN15" s="357">
        <f t="shared" si="159"/>
        <v>0</v>
      </c>
      <c r="OAO15" s="357">
        <f t="shared" si="159"/>
        <v>2.7943141351747739E+48</v>
      </c>
      <c r="OAP15" s="357">
        <f t="shared" si="159"/>
        <v>0</v>
      </c>
      <c r="OAQ15" s="357">
        <f t="shared" si="159"/>
        <v>2.8502004178782695E+48</v>
      </c>
      <c r="OAR15" s="357">
        <f t="shared" ref="OAR15:ODC15" si="160">OAP15*1.02</f>
        <v>0</v>
      </c>
      <c r="OAS15" s="357">
        <f t="shared" si="160"/>
        <v>2.9072044262358349E+48</v>
      </c>
      <c r="OAT15" s="357">
        <f t="shared" si="160"/>
        <v>0</v>
      </c>
      <c r="OAU15" s="357">
        <f t="shared" si="160"/>
        <v>2.9653485147605514E+48</v>
      </c>
      <c r="OAV15" s="357">
        <f t="shared" si="160"/>
        <v>0</v>
      </c>
      <c r="OAW15" s="357">
        <f t="shared" si="160"/>
        <v>3.0246554850557625E+48</v>
      </c>
      <c r="OAX15" s="357">
        <f t="shared" si="160"/>
        <v>0</v>
      </c>
      <c r="OAY15" s="357">
        <f t="shared" si="160"/>
        <v>3.0851485947568778E+48</v>
      </c>
      <c r="OAZ15" s="357">
        <f t="shared" si="160"/>
        <v>0</v>
      </c>
      <c r="OBA15" s="357">
        <f t="shared" si="160"/>
        <v>3.1468515666520156E+48</v>
      </c>
      <c r="OBB15" s="357">
        <f t="shared" si="160"/>
        <v>0</v>
      </c>
      <c r="OBC15" s="357">
        <f t="shared" si="160"/>
        <v>3.2097885979850559E+48</v>
      </c>
      <c r="OBD15" s="357">
        <f t="shared" si="160"/>
        <v>0</v>
      </c>
      <c r="OBE15" s="357">
        <f t="shared" si="160"/>
        <v>3.2739843699447569E+48</v>
      </c>
      <c r="OBF15" s="357">
        <f t="shared" si="160"/>
        <v>0</v>
      </c>
      <c r="OBG15" s="357">
        <f t="shared" si="160"/>
        <v>3.3394640573436519E+48</v>
      </c>
      <c r="OBH15" s="357">
        <f t="shared" si="160"/>
        <v>0</v>
      </c>
      <c r="OBI15" s="357">
        <f t="shared" si="160"/>
        <v>3.4062533384905252E+48</v>
      </c>
      <c r="OBJ15" s="357">
        <f t="shared" si="160"/>
        <v>0</v>
      </c>
      <c r="OBK15" s="357">
        <f t="shared" si="160"/>
        <v>3.4743784052603356E+48</v>
      </c>
      <c r="OBL15" s="357">
        <f t="shared" si="160"/>
        <v>0</v>
      </c>
      <c r="OBM15" s="357">
        <f t="shared" si="160"/>
        <v>3.5438659733655423E+48</v>
      </c>
      <c r="OBN15" s="357">
        <f t="shared" si="160"/>
        <v>0</v>
      </c>
      <c r="OBO15" s="357">
        <f t="shared" si="160"/>
        <v>3.6147432928328535E+48</v>
      </c>
      <c r="OBP15" s="357">
        <f t="shared" si="160"/>
        <v>0</v>
      </c>
      <c r="OBQ15" s="357">
        <f t="shared" si="160"/>
        <v>3.6870381586895103E+48</v>
      </c>
      <c r="OBR15" s="357">
        <f t="shared" si="160"/>
        <v>0</v>
      </c>
      <c r="OBS15" s="357">
        <f t="shared" si="160"/>
        <v>3.7607789218633004E+48</v>
      </c>
      <c r="OBT15" s="357">
        <f t="shared" si="160"/>
        <v>0</v>
      </c>
      <c r="OBU15" s="357">
        <f t="shared" si="160"/>
        <v>3.8359945003005664E+48</v>
      </c>
      <c r="OBV15" s="357">
        <f t="shared" si="160"/>
        <v>0</v>
      </c>
      <c r="OBW15" s="357">
        <f t="shared" si="160"/>
        <v>3.9127143903065779E+48</v>
      </c>
      <c r="OBX15" s="357">
        <f t="shared" si="160"/>
        <v>0</v>
      </c>
      <c r="OBY15" s="357">
        <f t="shared" si="160"/>
        <v>3.9909686781127097E+48</v>
      </c>
      <c r="OBZ15" s="357">
        <f t="shared" si="160"/>
        <v>0</v>
      </c>
      <c r="OCA15" s="357">
        <f t="shared" si="160"/>
        <v>4.0707880516749639E+48</v>
      </c>
      <c r="OCB15" s="357">
        <f t="shared" si="160"/>
        <v>0</v>
      </c>
      <c r="OCC15" s="357">
        <f t="shared" si="160"/>
        <v>4.1522038127084636E+48</v>
      </c>
      <c r="OCD15" s="357">
        <f t="shared" si="160"/>
        <v>0</v>
      </c>
      <c r="OCE15" s="357">
        <f t="shared" si="160"/>
        <v>4.2352478889626327E+48</v>
      </c>
      <c r="OCF15" s="357">
        <f t="shared" si="160"/>
        <v>0</v>
      </c>
      <c r="OCG15" s="357">
        <f t="shared" si="160"/>
        <v>4.3199528467418851E+48</v>
      </c>
      <c r="OCH15" s="357">
        <f t="shared" si="160"/>
        <v>0</v>
      </c>
      <c r="OCI15" s="357">
        <f t="shared" si="160"/>
        <v>4.4063519036767226E+48</v>
      </c>
      <c r="OCJ15" s="357">
        <f t="shared" si="160"/>
        <v>0</v>
      </c>
      <c r="OCK15" s="357">
        <f t="shared" si="160"/>
        <v>4.4944789417502569E+48</v>
      </c>
      <c r="OCL15" s="357">
        <f t="shared" si="160"/>
        <v>0</v>
      </c>
      <c r="OCM15" s="357">
        <f t="shared" si="160"/>
        <v>4.5843685205852622E+48</v>
      </c>
      <c r="OCN15" s="357">
        <f t="shared" si="160"/>
        <v>0</v>
      </c>
      <c r="OCO15" s="357">
        <f t="shared" si="160"/>
        <v>4.6760558909969675E+48</v>
      </c>
      <c r="OCP15" s="357">
        <f t="shared" si="160"/>
        <v>0</v>
      </c>
      <c r="OCQ15" s="357">
        <f t="shared" si="160"/>
        <v>4.7695770088169066E+48</v>
      </c>
      <c r="OCR15" s="357">
        <f t="shared" si="160"/>
        <v>0</v>
      </c>
      <c r="OCS15" s="357">
        <f t="shared" si="160"/>
        <v>4.8649685489932447E+48</v>
      </c>
      <c r="OCT15" s="357">
        <f t="shared" si="160"/>
        <v>0</v>
      </c>
      <c r="OCU15" s="357">
        <f t="shared" si="160"/>
        <v>4.96226791997311E+48</v>
      </c>
      <c r="OCV15" s="357">
        <f t="shared" si="160"/>
        <v>0</v>
      </c>
      <c r="OCW15" s="357">
        <f t="shared" si="160"/>
        <v>5.0615132783725722E+48</v>
      </c>
      <c r="OCX15" s="357">
        <f t="shared" si="160"/>
        <v>0</v>
      </c>
      <c r="OCY15" s="357">
        <f t="shared" si="160"/>
        <v>5.1627435439400239E+48</v>
      </c>
      <c r="OCZ15" s="357">
        <f t="shared" si="160"/>
        <v>0</v>
      </c>
      <c r="ODA15" s="357">
        <f t="shared" si="160"/>
        <v>5.2659984148188247E+48</v>
      </c>
      <c r="ODB15" s="357">
        <f t="shared" si="160"/>
        <v>0</v>
      </c>
      <c r="ODC15" s="357">
        <f t="shared" si="160"/>
        <v>5.3713183831152014E+48</v>
      </c>
      <c r="ODD15" s="357">
        <f t="shared" ref="ODD15:OFO15" si="161">ODB15*1.02</f>
        <v>0</v>
      </c>
      <c r="ODE15" s="357">
        <f t="shared" si="161"/>
        <v>5.4787447507775054E+48</v>
      </c>
      <c r="ODF15" s="357">
        <f t="shared" si="161"/>
        <v>0</v>
      </c>
      <c r="ODG15" s="357">
        <f t="shared" si="161"/>
        <v>5.5883196457930558E+48</v>
      </c>
      <c r="ODH15" s="357">
        <f t="shared" si="161"/>
        <v>0</v>
      </c>
      <c r="ODI15" s="357">
        <f t="shared" si="161"/>
        <v>5.7000860387089169E+48</v>
      </c>
      <c r="ODJ15" s="357">
        <f t="shared" si="161"/>
        <v>0</v>
      </c>
      <c r="ODK15" s="357">
        <f t="shared" si="161"/>
        <v>5.8140877594830952E+48</v>
      </c>
      <c r="ODL15" s="357">
        <f t="shared" si="161"/>
        <v>0</v>
      </c>
      <c r="ODM15" s="357">
        <f t="shared" si="161"/>
        <v>5.9303695146727574E+48</v>
      </c>
      <c r="ODN15" s="357">
        <f t="shared" si="161"/>
        <v>0</v>
      </c>
      <c r="ODO15" s="357">
        <f t="shared" si="161"/>
        <v>6.0489769049662129E+48</v>
      </c>
      <c r="ODP15" s="357">
        <f t="shared" si="161"/>
        <v>0</v>
      </c>
      <c r="ODQ15" s="357">
        <f t="shared" si="161"/>
        <v>6.1699564430655372E+48</v>
      </c>
      <c r="ODR15" s="357">
        <f t="shared" si="161"/>
        <v>0</v>
      </c>
      <c r="ODS15" s="357">
        <f t="shared" si="161"/>
        <v>6.2933555719268479E+48</v>
      </c>
      <c r="ODT15" s="357">
        <f t="shared" si="161"/>
        <v>0</v>
      </c>
      <c r="ODU15" s="357">
        <f t="shared" si="161"/>
        <v>6.4192226833653843E+48</v>
      </c>
      <c r="ODV15" s="357">
        <f t="shared" si="161"/>
        <v>0</v>
      </c>
      <c r="ODW15" s="357">
        <f t="shared" si="161"/>
        <v>6.5476071370326927E+48</v>
      </c>
      <c r="ODX15" s="357">
        <f t="shared" si="161"/>
        <v>0</v>
      </c>
      <c r="ODY15" s="357">
        <f t="shared" si="161"/>
        <v>6.6785592797733469E+48</v>
      </c>
      <c r="ODZ15" s="357">
        <f t="shared" si="161"/>
        <v>0</v>
      </c>
      <c r="OEA15" s="357">
        <f t="shared" si="161"/>
        <v>6.812130465368814E+48</v>
      </c>
      <c r="OEB15" s="357">
        <f t="shared" si="161"/>
        <v>0</v>
      </c>
      <c r="OEC15" s="357">
        <f t="shared" si="161"/>
        <v>6.9483730746761905E+48</v>
      </c>
      <c r="OED15" s="357">
        <f t="shared" si="161"/>
        <v>0</v>
      </c>
      <c r="OEE15" s="357">
        <f t="shared" si="161"/>
        <v>7.0873405361697142E+48</v>
      </c>
      <c r="OEF15" s="357">
        <f t="shared" si="161"/>
        <v>0</v>
      </c>
      <c r="OEG15" s="357">
        <f t="shared" si="161"/>
        <v>7.2290873468931086E+48</v>
      </c>
      <c r="OEH15" s="357">
        <f t="shared" si="161"/>
        <v>0</v>
      </c>
      <c r="OEI15" s="357">
        <f t="shared" si="161"/>
        <v>7.3736690938309714E+48</v>
      </c>
      <c r="OEJ15" s="357">
        <f t="shared" si="161"/>
        <v>0</v>
      </c>
      <c r="OEK15" s="357">
        <f t="shared" si="161"/>
        <v>7.5211424757075907E+48</v>
      </c>
      <c r="OEL15" s="357">
        <f t="shared" si="161"/>
        <v>0</v>
      </c>
      <c r="OEM15" s="357">
        <f t="shared" si="161"/>
        <v>7.6715653252217425E+48</v>
      </c>
      <c r="OEN15" s="357">
        <f t="shared" si="161"/>
        <v>0</v>
      </c>
      <c r="OEO15" s="357">
        <f t="shared" si="161"/>
        <v>7.8249966317261776E+48</v>
      </c>
      <c r="OEP15" s="357">
        <f t="shared" si="161"/>
        <v>0</v>
      </c>
      <c r="OEQ15" s="357">
        <f t="shared" si="161"/>
        <v>7.9814965643607016E+48</v>
      </c>
      <c r="OER15" s="357">
        <f t="shared" si="161"/>
        <v>0</v>
      </c>
      <c r="OES15" s="357">
        <f t="shared" si="161"/>
        <v>8.1411264956479157E+48</v>
      </c>
      <c r="OET15" s="357">
        <f t="shared" si="161"/>
        <v>0</v>
      </c>
      <c r="OEU15" s="357">
        <f t="shared" si="161"/>
        <v>8.3039490255608738E+48</v>
      </c>
      <c r="OEV15" s="357">
        <f t="shared" si="161"/>
        <v>0</v>
      </c>
      <c r="OEW15" s="357">
        <f t="shared" si="161"/>
        <v>8.4700280060720911E+48</v>
      </c>
      <c r="OEX15" s="357">
        <f t="shared" si="161"/>
        <v>0</v>
      </c>
      <c r="OEY15" s="357">
        <f t="shared" si="161"/>
        <v>8.6394285661935328E+48</v>
      </c>
      <c r="OEZ15" s="357">
        <f t="shared" si="161"/>
        <v>0</v>
      </c>
      <c r="OFA15" s="357">
        <f t="shared" si="161"/>
        <v>8.8122171375174037E+48</v>
      </c>
      <c r="OFB15" s="357">
        <f t="shared" si="161"/>
        <v>0</v>
      </c>
      <c r="OFC15" s="357">
        <f t="shared" si="161"/>
        <v>8.9884614802677516E+48</v>
      </c>
      <c r="OFD15" s="357">
        <f t="shared" si="161"/>
        <v>0</v>
      </c>
      <c r="OFE15" s="357">
        <f t="shared" si="161"/>
        <v>9.1682307098731066E+48</v>
      </c>
      <c r="OFF15" s="357">
        <f t="shared" si="161"/>
        <v>0</v>
      </c>
      <c r="OFG15" s="357">
        <f t="shared" si="161"/>
        <v>9.3515953240705686E+48</v>
      </c>
      <c r="OFH15" s="357">
        <f t="shared" si="161"/>
        <v>0</v>
      </c>
      <c r="OFI15" s="357">
        <f t="shared" si="161"/>
        <v>9.5386272305519795E+48</v>
      </c>
      <c r="OFJ15" s="357">
        <f t="shared" si="161"/>
        <v>0</v>
      </c>
      <c r="OFK15" s="357">
        <f t="shared" si="161"/>
        <v>9.7293997751630199E+48</v>
      </c>
      <c r="OFL15" s="357">
        <f t="shared" si="161"/>
        <v>0</v>
      </c>
      <c r="OFM15" s="357">
        <f t="shared" si="161"/>
        <v>9.9239877706662801E+48</v>
      </c>
      <c r="OFN15" s="357">
        <f t="shared" si="161"/>
        <v>0</v>
      </c>
      <c r="OFO15" s="357">
        <f t="shared" si="161"/>
        <v>1.0122467526079605E+49</v>
      </c>
      <c r="OFP15" s="357">
        <f t="shared" ref="OFP15:OIA15" si="162">OFN15*1.02</f>
        <v>0</v>
      </c>
      <c r="OFQ15" s="357">
        <f t="shared" si="162"/>
        <v>1.0324916876601198E+49</v>
      </c>
      <c r="OFR15" s="357">
        <f t="shared" si="162"/>
        <v>0</v>
      </c>
      <c r="OFS15" s="357">
        <f t="shared" si="162"/>
        <v>1.0531415214133222E+49</v>
      </c>
      <c r="OFT15" s="357">
        <f t="shared" si="162"/>
        <v>0</v>
      </c>
      <c r="OFU15" s="357">
        <f t="shared" si="162"/>
        <v>1.0742043518415886E+49</v>
      </c>
      <c r="OFV15" s="357">
        <f t="shared" si="162"/>
        <v>0</v>
      </c>
      <c r="OFW15" s="357">
        <f t="shared" si="162"/>
        <v>1.0956884388784204E+49</v>
      </c>
      <c r="OFX15" s="357">
        <f t="shared" si="162"/>
        <v>0</v>
      </c>
      <c r="OFY15" s="357">
        <f t="shared" si="162"/>
        <v>1.1176022076559888E+49</v>
      </c>
      <c r="OFZ15" s="357">
        <f t="shared" si="162"/>
        <v>0</v>
      </c>
      <c r="OGA15" s="357">
        <f t="shared" si="162"/>
        <v>1.1399542518091086E+49</v>
      </c>
      <c r="OGB15" s="357">
        <f t="shared" si="162"/>
        <v>0</v>
      </c>
      <c r="OGC15" s="357">
        <f t="shared" si="162"/>
        <v>1.1627533368452908E+49</v>
      </c>
      <c r="OGD15" s="357">
        <f t="shared" si="162"/>
        <v>0</v>
      </c>
      <c r="OGE15" s="357">
        <f t="shared" si="162"/>
        <v>1.1860084035821967E+49</v>
      </c>
      <c r="OGF15" s="357">
        <f t="shared" si="162"/>
        <v>0</v>
      </c>
      <c r="OGG15" s="357">
        <f t="shared" si="162"/>
        <v>1.2097285716538406E+49</v>
      </c>
      <c r="OGH15" s="357">
        <f t="shared" si="162"/>
        <v>0</v>
      </c>
      <c r="OGI15" s="357">
        <f t="shared" si="162"/>
        <v>1.2339231430869174E+49</v>
      </c>
      <c r="OGJ15" s="357">
        <f t="shared" si="162"/>
        <v>0</v>
      </c>
      <c r="OGK15" s="357">
        <f t="shared" si="162"/>
        <v>1.2586016059486556E+49</v>
      </c>
      <c r="OGL15" s="357">
        <f t="shared" si="162"/>
        <v>0</v>
      </c>
      <c r="OGM15" s="357">
        <f t="shared" si="162"/>
        <v>1.2837736380676287E+49</v>
      </c>
      <c r="OGN15" s="357">
        <f t="shared" si="162"/>
        <v>0</v>
      </c>
      <c r="OGO15" s="357">
        <f t="shared" si="162"/>
        <v>1.3094491108289814E+49</v>
      </c>
      <c r="OGP15" s="357">
        <f t="shared" si="162"/>
        <v>0</v>
      </c>
      <c r="OGQ15" s="357">
        <f t="shared" si="162"/>
        <v>1.335638093045561E+49</v>
      </c>
      <c r="OGR15" s="357">
        <f t="shared" si="162"/>
        <v>0</v>
      </c>
      <c r="OGS15" s="357">
        <f t="shared" si="162"/>
        <v>1.3623508549064723E+49</v>
      </c>
      <c r="OGT15" s="357">
        <f t="shared" si="162"/>
        <v>0</v>
      </c>
      <c r="OGU15" s="357">
        <f t="shared" si="162"/>
        <v>1.3895978720046018E+49</v>
      </c>
      <c r="OGV15" s="357">
        <f t="shared" si="162"/>
        <v>0</v>
      </c>
      <c r="OGW15" s="357">
        <f t="shared" si="162"/>
        <v>1.4173898294446939E+49</v>
      </c>
      <c r="OGX15" s="357">
        <f t="shared" si="162"/>
        <v>0</v>
      </c>
      <c r="OGY15" s="357">
        <f t="shared" si="162"/>
        <v>1.4457376260335877E+49</v>
      </c>
      <c r="OGZ15" s="357">
        <f t="shared" si="162"/>
        <v>0</v>
      </c>
      <c r="OHA15" s="357">
        <f t="shared" si="162"/>
        <v>1.4746523785542595E+49</v>
      </c>
      <c r="OHB15" s="357">
        <f t="shared" si="162"/>
        <v>0</v>
      </c>
      <c r="OHC15" s="357">
        <f t="shared" si="162"/>
        <v>1.5041454261253448E+49</v>
      </c>
      <c r="OHD15" s="357">
        <f t="shared" si="162"/>
        <v>0</v>
      </c>
      <c r="OHE15" s="357">
        <f t="shared" si="162"/>
        <v>1.5342283346478517E+49</v>
      </c>
      <c r="OHF15" s="357">
        <f t="shared" si="162"/>
        <v>0</v>
      </c>
      <c r="OHG15" s="357">
        <f t="shared" si="162"/>
        <v>1.5649129013408086E+49</v>
      </c>
      <c r="OHH15" s="357">
        <f t="shared" si="162"/>
        <v>0</v>
      </c>
      <c r="OHI15" s="357">
        <f t="shared" si="162"/>
        <v>1.5962111593676249E+49</v>
      </c>
      <c r="OHJ15" s="357">
        <f t="shared" si="162"/>
        <v>0</v>
      </c>
      <c r="OHK15" s="357">
        <f t="shared" si="162"/>
        <v>1.6281353825549774E+49</v>
      </c>
      <c r="OHL15" s="357">
        <f t="shared" si="162"/>
        <v>0</v>
      </c>
      <c r="OHM15" s="357">
        <f t="shared" si="162"/>
        <v>1.6606980902060769E+49</v>
      </c>
      <c r="OHN15" s="357">
        <f t="shared" si="162"/>
        <v>0</v>
      </c>
      <c r="OHO15" s="357">
        <f t="shared" si="162"/>
        <v>1.6939120520101984E+49</v>
      </c>
      <c r="OHP15" s="357">
        <f t="shared" si="162"/>
        <v>0</v>
      </c>
      <c r="OHQ15" s="357">
        <f t="shared" si="162"/>
        <v>1.7277902930504024E+49</v>
      </c>
      <c r="OHR15" s="357">
        <f t="shared" si="162"/>
        <v>0</v>
      </c>
      <c r="OHS15" s="357">
        <f t="shared" si="162"/>
        <v>1.7623460989114106E+49</v>
      </c>
      <c r="OHT15" s="357">
        <f t="shared" si="162"/>
        <v>0</v>
      </c>
      <c r="OHU15" s="357">
        <f t="shared" si="162"/>
        <v>1.7975930208896389E+49</v>
      </c>
      <c r="OHV15" s="357">
        <f t="shared" si="162"/>
        <v>0</v>
      </c>
      <c r="OHW15" s="357">
        <f t="shared" si="162"/>
        <v>1.8335448813074318E+49</v>
      </c>
      <c r="OHX15" s="357">
        <f t="shared" si="162"/>
        <v>0</v>
      </c>
      <c r="OHY15" s="357">
        <f t="shared" si="162"/>
        <v>1.8702157789335804E+49</v>
      </c>
      <c r="OHZ15" s="357">
        <f t="shared" si="162"/>
        <v>0</v>
      </c>
      <c r="OIA15" s="357">
        <f t="shared" si="162"/>
        <v>1.907620094512252E+49</v>
      </c>
      <c r="OIB15" s="357">
        <f t="shared" ref="OIB15:OKM15" si="163">OHZ15*1.02</f>
        <v>0</v>
      </c>
      <c r="OIC15" s="357">
        <f t="shared" si="163"/>
        <v>1.9457724964024969E+49</v>
      </c>
      <c r="OID15" s="357">
        <f t="shared" si="163"/>
        <v>0</v>
      </c>
      <c r="OIE15" s="357">
        <f t="shared" si="163"/>
        <v>1.9846879463305469E+49</v>
      </c>
      <c r="OIF15" s="357">
        <f t="shared" si="163"/>
        <v>0</v>
      </c>
      <c r="OIG15" s="357">
        <f t="shared" si="163"/>
        <v>2.0243817052571577E+49</v>
      </c>
      <c r="OIH15" s="357">
        <f t="shared" si="163"/>
        <v>0</v>
      </c>
      <c r="OII15" s="357">
        <f t="shared" si="163"/>
        <v>2.0648693393623008E+49</v>
      </c>
      <c r="OIJ15" s="357">
        <f t="shared" si="163"/>
        <v>0</v>
      </c>
      <c r="OIK15" s="357">
        <f t="shared" si="163"/>
        <v>2.1061667261495469E+49</v>
      </c>
      <c r="OIL15" s="357">
        <f t="shared" si="163"/>
        <v>0</v>
      </c>
      <c r="OIM15" s="357">
        <f t="shared" si="163"/>
        <v>2.1482900606725379E+49</v>
      </c>
      <c r="OIN15" s="357">
        <f t="shared" si="163"/>
        <v>0</v>
      </c>
      <c r="OIO15" s="357">
        <f t="shared" si="163"/>
        <v>2.1912558618859888E+49</v>
      </c>
      <c r="OIP15" s="357">
        <f t="shared" si="163"/>
        <v>0</v>
      </c>
      <c r="OIQ15" s="357">
        <f t="shared" si="163"/>
        <v>2.2350809791237087E+49</v>
      </c>
      <c r="OIR15" s="357">
        <f t="shared" si="163"/>
        <v>0</v>
      </c>
      <c r="OIS15" s="357">
        <f t="shared" si="163"/>
        <v>2.279782598706183E+49</v>
      </c>
      <c r="OIT15" s="357">
        <f t="shared" si="163"/>
        <v>0</v>
      </c>
      <c r="OIU15" s="357">
        <f t="shared" si="163"/>
        <v>2.3253782506803068E+49</v>
      </c>
      <c r="OIV15" s="357">
        <f t="shared" si="163"/>
        <v>0</v>
      </c>
      <c r="OIW15" s="357">
        <f t="shared" si="163"/>
        <v>2.3718858156939128E+49</v>
      </c>
      <c r="OIX15" s="357">
        <f t="shared" si="163"/>
        <v>0</v>
      </c>
      <c r="OIY15" s="357">
        <f t="shared" si="163"/>
        <v>2.419323532007791E+49</v>
      </c>
      <c r="OIZ15" s="357">
        <f t="shared" si="163"/>
        <v>0</v>
      </c>
      <c r="OJA15" s="357">
        <f t="shared" si="163"/>
        <v>2.4677100026479469E+49</v>
      </c>
      <c r="OJB15" s="357">
        <f t="shared" si="163"/>
        <v>0</v>
      </c>
      <c r="OJC15" s="357">
        <f t="shared" si="163"/>
        <v>2.517064202700906E+49</v>
      </c>
      <c r="OJD15" s="357">
        <f t="shared" si="163"/>
        <v>0</v>
      </c>
      <c r="OJE15" s="357">
        <f t="shared" si="163"/>
        <v>2.567405486754924E+49</v>
      </c>
      <c r="OJF15" s="357">
        <f t="shared" si="163"/>
        <v>0</v>
      </c>
      <c r="OJG15" s="357">
        <f t="shared" si="163"/>
        <v>2.6187535964900225E+49</v>
      </c>
      <c r="OJH15" s="357">
        <f t="shared" si="163"/>
        <v>0</v>
      </c>
      <c r="OJI15" s="357">
        <f t="shared" si="163"/>
        <v>2.671128668419823E+49</v>
      </c>
      <c r="OJJ15" s="357">
        <f t="shared" si="163"/>
        <v>0</v>
      </c>
      <c r="OJK15" s="357">
        <f t="shared" si="163"/>
        <v>2.7245512417882195E+49</v>
      </c>
      <c r="OJL15" s="357">
        <f t="shared" si="163"/>
        <v>0</v>
      </c>
      <c r="OJM15" s="357">
        <f t="shared" si="163"/>
        <v>2.7790422666239838E+49</v>
      </c>
      <c r="OJN15" s="357">
        <f t="shared" si="163"/>
        <v>0</v>
      </c>
      <c r="OJO15" s="357">
        <f t="shared" si="163"/>
        <v>2.8346231119564634E+49</v>
      </c>
      <c r="OJP15" s="357">
        <f t="shared" si="163"/>
        <v>0</v>
      </c>
      <c r="OJQ15" s="357">
        <f t="shared" si="163"/>
        <v>2.8913155741955928E+49</v>
      </c>
      <c r="OJR15" s="357">
        <f t="shared" si="163"/>
        <v>0</v>
      </c>
      <c r="OJS15" s="357">
        <f t="shared" si="163"/>
        <v>2.9491418856795045E+49</v>
      </c>
      <c r="OJT15" s="357">
        <f t="shared" si="163"/>
        <v>0</v>
      </c>
      <c r="OJU15" s="357">
        <f t="shared" si="163"/>
        <v>3.0081247233930946E+49</v>
      </c>
      <c r="OJV15" s="357">
        <f t="shared" si="163"/>
        <v>0</v>
      </c>
      <c r="OJW15" s="357">
        <f t="shared" si="163"/>
        <v>3.0682872178609567E+49</v>
      </c>
      <c r="OJX15" s="357">
        <f t="shared" si="163"/>
        <v>0</v>
      </c>
      <c r="OJY15" s="357">
        <f t="shared" si="163"/>
        <v>3.1296529622181757E+49</v>
      </c>
      <c r="OJZ15" s="357">
        <f t="shared" si="163"/>
        <v>0</v>
      </c>
      <c r="OKA15" s="357">
        <f t="shared" si="163"/>
        <v>3.1922460214625392E+49</v>
      </c>
      <c r="OKB15" s="357">
        <f t="shared" si="163"/>
        <v>0</v>
      </c>
      <c r="OKC15" s="357">
        <f t="shared" si="163"/>
        <v>3.2560909418917902E+49</v>
      </c>
      <c r="OKD15" s="357">
        <f t="shared" si="163"/>
        <v>0</v>
      </c>
      <c r="OKE15" s="357">
        <f t="shared" si="163"/>
        <v>3.3212127607296262E+49</v>
      </c>
      <c r="OKF15" s="357">
        <f t="shared" si="163"/>
        <v>0</v>
      </c>
      <c r="OKG15" s="357">
        <f t="shared" si="163"/>
        <v>3.3876370159442188E+49</v>
      </c>
      <c r="OKH15" s="357">
        <f t="shared" si="163"/>
        <v>0</v>
      </c>
      <c r="OKI15" s="357">
        <f t="shared" si="163"/>
        <v>3.4553897562631033E+49</v>
      </c>
      <c r="OKJ15" s="357">
        <f t="shared" si="163"/>
        <v>0</v>
      </c>
      <c r="OKK15" s="357">
        <f t="shared" si="163"/>
        <v>3.5244975513883657E+49</v>
      </c>
      <c r="OKL15" s="357">
        <f t="shared" si="163"/>
        <v>0</v>
      </c>
      <c r="OKM15" s="357">
        <f t="shared" si="163"/>
        <v>3.594987502416133E+49</v>
      </c>
      <c r="OKN15" s="357">
        <f t="shared" ref="OKN15:OMY15" si="164">OKL15*1.02</f>
        <v>0</v>
      </c>
      <c r="OKO15" s="357">
        <f t="shared" si="164"/>
        <v>3.6668872524644556E+49</v>
      </c>
      <c r="OKP15" s="357">
        <f t="shared" si="164"/>
        <v>0</v>
      </c>
      <c r="OKQ15" s="357">
        <f t="shared" si="164"/>
        <v>3.7402249975137449E+49</v>
      </c>
      <c r="OKR15" s="357">
        <f t="shared" si="164"/>
        <v>0</v>
      </c>
      <c r="OKS15" s="357">
        <f t="shared" si="164"/>
        <v>3.8150294974640198E+49</v>
      </c>
      <c r="OKT15" s="357">
        <f t="shared" si="164"/>
        <v>0</v>
      </c>
      <c r="OKU15" s="357">
        <f t="shared" si="164"/>
        <v>3.8913300874133003E+49</v>
      </c>
      <c r="OKV15" s="357">
        <f t="shared" si="164"/>
        <v>0</v>
      </c>
      <c r="OKW15" s="357">
        <f t="shared" si="164"/>
        <v>3.9691566891615665E+49</v>
      </c>
      <c r="OKX15" s="357">
        <f t="shared" si="164"/>
        <v>0</v>
      </c>
      <c r="OKY15" s="357">
        <f t="shared" si="164"/>
        <v>4.0485398229447977E+49</v>
      </c>
      <c r="OKZ15" s="357">
        <f t="shared" si="164"/>
        <v>0</v>
      </c>
      <c r="OLA15" s="357">
        <f t="shared" si="164"/>
        <v>4.1295106194036939E+49</v>
      </c>
      <c r="OLB15" s="357">
        <f t="shared" si="164"/>
        <v>0</v>
      </c>
      <c r="OLC15" s="357">
        <f t="shared" si="164"/>
        <v>4.2121008317917677E+49</v>
      </c>
      <c r="OLD15" s="357">
        <f t="shared" si="164"/>
        <v>0</v>
      </c>
      <c r="OLE15" s="357">
        <f t="shared" si="164"/>
        <v>4.296342848427603E+49</v>
      </c>
      <c r="OLF15" s="357">
        <f t="shared" si="164"/>
        <v>0</v>
      </c>
      <c r="OLG15" s="357">
        <f t="shared" si="164"/>
        <v>4.3822697053961554E+49</v>
      </c>
      <c r="OLH15" s="357">
        <f t="shared" si="164"/>
        <v>0</v>
      </c>
      <c r="OLI15" s="357">
        <f t="shared" si="164"/>
        <v>4.4699150995040786E+49</v>
      </c>
      <c r="OLJ15" s="357">
        <f t="shared" si="164"/>
        <v>0</v>
      </c>
      <c r="OLK15" s="357">
        <f t="shared" si="164"/>
        <v>4.5593134014941602E+49</v>
      </c>
      <c r="OLL15" s="357">
        <f t="shared" si="164"/>
        <v>0</v>
      </c>
      <c r="OLM15" s="357">
        <f t="shared" si="164"/>
        <v>4.6504996695240436E+49</v>
      </c>
      <c r="OLN15" s="357">
        <f t="shared" si="164"/>
        <v>0</v>
      </c>
      <c r="OLO15" s="357">
        <f t="shared" si="164"/>
        <v>4.7435096629145245E+49</v>
      </c>
      <c r="OLP15" s="357">
        <f t="shared" si="164"/>
        <v>0</v>
      </c>
      <c r="OLQ15" s="357">
        <f t="shared" si="164"/>
        <v>4.8383798561728151E+49</v>
      </c>
      <c r="OLR15" s="357">
        <f t="shared" si="164"/>
        <v>0</v>
      </c>
      <c r="OLS15" s="357">
        <f t="shared" si="164"/>
        <v>4.9351474532962711E+49</v>
      </c>
      <c r="OLT15" s="357">
        <f t="shared" si="164"/>
        <v>0</v>
      </c>
      <c r="OLU15" s="357">
        <f t="shared" si="164"/>
        <v>5.0338504023621965E+49</v>
      </c>
      <c r="OLV15" s="357">
        <f t="shared" si="164"/>
        <v>0</v>
      </c>
      <c r="OLW15" s="357">
        <f t="shared" si="164"/>
        <v>5.1345274104094406E+49</v>
      </c>
      <c r="OLX15" s="357">
        <f t="shared" si="164"/>
        <v>0</v>
      </c>
      <c r="OLY15" s="357">
        <f t="shared" si="164"/>
        <v>5.2372179586176295E+49</v>
      </c>
      <c r="OLZ15" s="357">
        <f t="shared" si="164"/>
        <v>0</v>
      </c>
      <c r="OMA15" s="357">
        <f t="shared" si="164"/>
        <v>5.3419623177899822E+49</v>
      </c>
      <c r="OMB15" s="357">
        <f t="shared" si="164"/>
        <v>0</v>
      </c>
      <c r="OMC15" s="357">
        <f t="shared" si="164"/>
        <v>5.4488015641457822E+49</v>
      </c>
      <c r="OMD15" s="357">
        <f t="shared" si="164"/>
        <v>0</v>
      </c>
      <c r="OME15" s="357">
        <f t="shared" si="164"/>
        <v>5.5577775954286981E+49</v>
      </c>
      <c r="OMF15" s="357">
        <f t="shared" si="164"/>
        <v>0</v>
      </c>
      <c r="OMG15" s="357">
        <f t="shared" si="164"/>
        <v>5.6689331473372719E+49</v>
      </c>
      <c r="OMH15" s="357">
        <f t="shared" si="164"/>
        <v>0</v>
      </c>
      <c r="OMI15" s="357">
        <f t="shared" si="164"/>
        <v>5.782311810284017E+49</v>
      </c>
      <c r="OMJ15" s="357">
        <f t="shared" si="164"/>
        <v>0</v>
      </c>
      <c r="OMK15" s="357">
        <f t="shared" si="164"/>
        <v>5.8979580464896979E+49</v>
      </c>
      <c r="OML15" s="357">
        <f t="shared" si="164"/>
        <v>0</v>
      </c>
      <c r="OMM15" s="357">
        <f t="shared" si="164"/>
        <v>6.0159172074194923E+49</v>
      </c>
      <c r="OMN15" s="357">
        <f t="shared" si="164"/>
        <v>0</v>
      </c>
      <c r="OMO15" s="357">
        <f t="shared" si="164"/>
        <v>6.1362355515678817E+49</v>
      </c>
      <c r="OMP15" s="357">
        <f t="shared" si="164"/>
        <v>0</v>
      </c>
      <c r="OMQ15" s="357">
        <f t="shared" si="164"/>
        <v>6.2589602625992393E+49</v>
      </c>
      <c r="OMR15" s="357">
        <f t="shared" si="164"/>
        <v>0</v>
      </c>
      <c r="OMS15" s="357">
        <f t="shared" si="164"/>
        <v>6.3841394678512243E+49</v>
      </c>
      <c r="OMT15" s="357">
        <f t="shared" si="164"/>
        <v>0</v>
      </c>
      <c r="OMU15" s="357">
        <f t="shared" si="164"/>
        <v>6.5118222572082492E+49</v>
      </c>
      <c r="OMV15" s="357">
        <f t="shared" si="164"/>
        <v>0</v>
      </c>
      <c r="OMW15" s="357">
        <f t="shared" si="164"/>
        <v>6.6420587023524147E+49</v>
      </c>
      <c r="OMX15" s="357">
        <f t="shared" si="164"/>
        <v>0</v>
      </c>
      <c r="OMY15" s="357">
        <f t="shared" si="164"/>
        <v>6.7748998763994636E+49</v>
      </c>
      <c r="OMZ15" s="357">
        <f t="shared" ref="OMZ15:OPK15" si="165">OMX15*1.02</f>
        <v>0</v>
      </c>
      <c r="ONA15" s="357">
        <f t="shared" si="165"/>
        <v>6.9103978739274528E+49</v>
      </c>
      <c r="ONB15" s="357">
        <f t="shared" si="165"/>
        <v>0</v>
      </c>
      <c r="ONC15" s="357">
        <f t="shared" si="165"/>
        <v>7.0486058314060021E+49</v>
      </c>
      <c r="OND15" s="357">
        <f t="shared" si="165"/>
        <v>0</v>
      </c>
      <c r="ONE15" s="357">
        <f t="shared" si="165"/>
        <v>7.1895779480341221E+49</v>
      </c>
      <c r="ONF15" s="357">
        <f t="shared" si="165"/>
        <v>0</v>
      </c>
      <c r="ONG15" s="357">
        <f t="shared" si="165"/>
        <v>7.333369506994805E+49</v>
      </c>
      <c r="ONH15" s="357">
        <f t="shared" si="165"/>
        <v>0</v>
      </c>
      <c r="ONI15" s="357">
        <f t="shared" si="165"/>
        <v>7.4800368971347016E+49</v>
      </c>
      <c r="ONJ15" s="357">
        <f t="shared" si="165"/>
        <v>0</v>
      </c>
      <c r="ONK15" s="357">
        <f t="shared" si="165"/>
        <v>7.6296376350773955E+49</v>
      </c>
      <c r="ONL15" s="357">
        <f t="shared" si="165"/>
        <v>0</v>
      </c>
      <c r="ONM15" s="357">
        <f t="shared" si="165"/>
        <v>7.7822303877789437E+49</v>
      </c>
      <c r="ONN15" s="357">
        <f t="shared" si="165"/>
        <v>0</v>
      </c>
      <c r="ONO15" s="357">
        <f t="shared" si="165"/>
        <v>7.937874995534523E+49</v>
      </c>
      <c r="ONP15" s="357">
        <f t="shared" si="165"/>
        <v>0</v>
      </c>
      <c r="ONQ15" s="357">
        <f t="shared" si="165"/>
        <v>8.0966324954452131E+49</v>
      </c>
      <c r="ONR15" s="357">
        <f t="shared" si="165"/>
        <v>0</v>
      </c>
      <c r="ONS15" s="357">
        <f t="shared" si="165"/>
        <v>8.2585651453541176E+49</v>
      </c>
      <c r="ONT15" s="357">
        <f t="shared" si="165"/>
        <v>0</v>
      </c>
      <c r="ONU15" s="357">
        <f t="shared" si="165"/>
        <v>8.4237364482611997E+49</v>
      </c>
      <c r="ONV15" s="357">
        <f t="shared" si="165"/>
        <v>0</v>
      </c>
      <c r="ONW15" s="357">
        <f t="shared" si="165"/>
        <v>8.5922111772264234E+49</v>
      </c>
      <c r="ONX15" s="357">
        <f t="shared" si="165"/>
        <v>0</v>
      </c>
      <c r="ONY15" s="357">
        <f t="shared" si="165"/>
        <v>8.7640554007709522E+49</v>
      </c>
      <c r="ONZ15" s="357">
        <f t="shared" si="165"/>
        <v>0</v>
      </c>
      <c r="OOA15" s="357">
        <f t="shared" si="165"/>
        <v>8.9393365087863717E+49</v>
      </c>
      <c r="OOB15" s="357">
        <f t="shared" si="165"/>
        <v>0</v>
      </c>
      <c r="OOC15" s="357">
        <f t="shared" si="165"/>
        <v>9.1181232389620989E+49</v>
      </c>
      <c r="OOD15" s="357">
        <f t="shared" si="165"/>
        <v>0</v>
      </c>
      <c r="OOE15" s="357">
        <f t="shared" si="165"/>
        <v>9.3004857037413415E+49</v>
      </c>
      <c r="OOF15" s="357">
        <f t="shared" si="165"/>
        <v>0</v>
      </c>
      <c r="OOG15" s="357">
        <f t="shared" si="165"/>
        <v>9.4864954178161679E+49</v>
      </c>
      <c r="OOH15" s="357">
        <f t="shared" si="165"/>
        <v>0</v>
      </c>
      <c r="OOI15" s="357">
        <f t="shared" si="165"/>
        <v>9.6762253261724906E+49</v>
      </c>
      <c r="OOJ15" s="357">
        <f t="shared" si="165"/>
        <v>0</v>
      </c>
      <c r="OOK15" s="357">
        <f t="shared" si="165"/>
        <v>9.869749832695941E+49</v>
      </c>
      <c r="OOL15" s="357">
        <f t="shared" si="165"/>
        <v>0</v>
      </c>
      <c r="OOM15" s="357">
        <f t="shared" si="165"/>
        <v>1.006714482934986E+50</v>
      </c>
      <c r="OON15" s="357">
        <f t="shared" si="165"/>
        <v>0</v>
      </c>
      <c r="OOO15" s="357">
        <f t="shared" si="165"/>
        <v>1.0268487725936857E+50</v>
      </c>
      <c r="OOP15" s="357">
        <f t="shared" si="165"/>
        <v>0</v>
      </c>
      <c r="OOQ15" s="357">
        <f t="shared" si="165"/>
        <v>1.0473857480455594E+50</v>
      </c>
      <c r="OOR15" s="357">
        <f t="shared" si="165"/>
        <v>0</v>
      </c>
      <c r="OOS15" s="357">
        <f t="shared" si="165"/>
        <v>1.0683334630064705E+50</v>
      </c>
      <c r="OOT15" s="357">
        <f t="shared" si="165"/>
        <v>0</v>
      </c>
      <c r="OOU15" s="357">
        <f t="shared" si="165"/>
        <v>1.0897001322666E+50</v>
      </c>
      <c r="OOV15" s="357">
        <f t="shared" si="165"/>
        <v>0</v>
      </c>
      <c r="OOW15" s="357">
        <f t="shared" si="165"/>
        <v>1.111494134911932E+50</v>
      </c>
      <c r="OOX15" s="357">
        <f t="shared" si="165"/>
        <v>0</v>
      </c>
      <c r="OOY15" s="357">
        <f t="shared" si="165"/>
        <v>1.1337240176101707E+50</v>
      </c>
      <c r="OOZ15" s="357">
        <f t="shared" si="165"/>
        <v>0</v>
      </c>
      <c r="OPA15" s="357">
        <f t="shared" si="165"/>
        <v>1.1563984979623742E+50</v>
      </c>
      <c r="OPB15" s="357">
        <f t="shared" si="165"/>
        <v>0</v>
      </c>
      <c r="OPC15" s="357">
        <f t="shared" si="165"/>
        <v>1.1795264679216217E+50</v>
      </c>
      <c r="OPD15" s="357">
        <f t="shared" si="165"/>
        <v>0</v>
      </c>
      <c r="OPE15" s="357">
        <f t="shared" si="165"/>
        <v>1.2031169972800541E+50</v>
      </c>
      <c r="OPF15" s="357">
        <f t="shared" si="165"/>
        <v>0</v>
      </c>
      <c r="OPG15" s="357">
        <f t="shared" si="165"/>
        <v>1.2271793372256553E+50</v>
      </c>
      <c r="OPH15" s="357">
        <f t="shared" si="165"/>
        <v>0</v>
      </c>
      <c r="OPI15" s="357">
        <f t="shared" si="165"/>
        <v>1.2517229239701685E+50</v>
      </c>
      <c r="OPJ15" s="357">
        <f t="shared" si="165"/>
        <v>0</v>
      </c>
      <c r="OPK15" s="357">
        <f t="shared" si="165"/>
        <v>1.2767573824495719E+50</v>
      </c>
      <c r="OPL15" s="357">
        <f t="shared" ref="OPL15:ORW15" si="166">OPJ15*1.02</f>
        <v>0</v>
      </c>
      <c r="OPM15" s="357">
        <f t="shared" si="166"/>
        <v>1.3022925300985634E+50</v>
      </c>
      <c r="OPN15" s="357">
        <f t="shared" si="166"/>
        <v>0</v>
      </c>
      <c r="OPO15" s="357">
        <f t="shared" si="166"/>
        <v>1.3283383807005346E+50</v>
      </c>
      <c r="OPP15" s="357">
        <f t="shared" si="166"/>
        <v>0</v>
      </c>
      <c r="OPQ15" s="357">
        <f t="shared" si="166"/>
        <v>1.3549051483145454E+50</v>
      </c>
      <c r="OPR15" s="357">
        <f t="shared" si="166"/>
        <v>0</v>
      </c>
      <c r="OPS15" s="357">
        <f t="shared" si="166"/>
        <v>1.3820032512808364E+50</v>
      </c>
      <c r="OPT15" s="357">
        <f t="shared" si="166"/>
        <v>0</v>
      </c>
      <c r="OPU15" s="357">
        <f t="shared" si="166"/>
        <v>1.4096433163064531E+50</v>
      </c>
      <c r="OPV15" s="357">
        <f t="shared" si="166"/>
        <v>0</v>
      </c>
      <c r="OPW15" s="357">
        <f t="shared" si="166"/>
        <v>1.4378361826325821E+50</v>
      </c>
      <c r="OPX15" s="357">
        <f t="shared" si="166"/>
        <v>0</v>
      </c>
      <c r="OPY15" s="357">
        <f t="shared" si="166"/>
        <v>1.4665929062852337E+50</v>
      </c>
      <c r="OPZ15" s="357">
        <f t="shared" si="166"/>
        <v>0</v>
      </c>
      <c r="OQA15" s="357">
        <f t="shared" si="166"/>
        <v>1.4959247644109385E+50</v>
      </c>
      <c r="OQB15" s="357">
        <f t="shared" si="166"/>
        <v>0</v>
      </c>
      <c r="OQC15" s="357">
        <f t="shared" si="166"/>
        <v>1.5258432596991574E+50</v>
      </c>
      <c r="OQD15" s="357">
        <f t="shared" si="166"/>
        <v>0</v>
      </c>
      <c r="OQE15" s="357">
        <f t="shared" si="166"/>
        <v>1.5563601248931405E+50</v>
      </c>
      <c r="OQF15" s="357">
        <f t="shared" si="166"/>
        <v>0</v>
      </c>
      <c r="OQG15" s="357">
        <f t="shared" si="166"/>
        <v>1.5874873273910034E+50</v>
      </c>
      <c r="OQH15" s="357">
        <f t="shared" si="166"/>
        <v>0</v>
      </c>
      <c r="OQI15" s="357">
        <f t="shared" si="166"/>
        <v>1.6192370739388235E+50</v>
      </c>
      <c r="OQJ15" s="357">
        <f t="shared" si="166"/>
        <v>0</v>
      </c>
      <c r="OQK15" s="357">
        <f t="shared" si="166"/>
        <v>1.6516218154176001E+50</v>
      </c>
      <c r="OQL15" s="357">
        <f t="shared" si="166"/>
        <v>0</v>
      </c>
      <c r="OQM15" s="357">
        <f t="shared" si="166"/>
        <v>1.684654251725952E+50</v>
      </c>
      <c r="OQN15" s="357">
        <f t="shared" si="166"/>
        <v>0</v>
      </c>
      <c r="OQO15" s="357">
        <f t="shared" si="166"/>
        <v>1.718347336760471E+50</v>
      </c>
      <c r="OQP15" s="357">
        <f t="shared" si="166"/>
        <v>0</v>
      </c>
      <c r="OQQ15" s="357">
        <f t="shared" si="166"/>
        <v>1.7527142834956806E+50</v>
      </c>
      <c r="OQR15" s="357">
        <f t="shared" si="166"/>
        <v>0</v>
      </c>
      <c r="OQS15" s="357">
        <f t="shared" si="166"/>
        <v>1.7877685691655943E+50</v>
      </c>
      <c r="OQT15" s="357">
        <f t="shared" si="166"/>
        <v>0</v>
      </c>
      <c r="OQU15" s="357">
        <f t="shared" si="166"/>
        <v>1.8235239405489062E+50</v>
      </c>
      <c r="OQV15" s="357">
        <f t="shared" si="166"/>
        <v>0</v>
      </c>
      <c r="OQW15" s="357">
        <f t="shared" si="166"/>
        <v>1.8599944193598844E+50</v>
      </c>
      <c r="OQX15" s="357">
        <f t="shared" si="166"/>
        <v>0</v>
      </c>
      <c r="OQY15" s="357">
        <f t="shared" si="166"/>
        <v>1.8971943077470822E+50</v>
      </c>
      <c r="OQZ15" s="357">
        <f t="shared" si="166"/>
        <v>0</v>
      </c>
      <c r="ORA15" s="357">
        <f t="shared" si="166"/>
        <v>1.9351381939020238E+50</v>
      </c>
      <c r="ORB15" s="357">
        <f t="shared" si="166"/>
        <v>0</v>
      </c>
      <c r="ORC15" s="357">
        <f t="shared" si="166"/>
        <v>1.9738409577800645E+50</v>
      </c>
      <c r="ORD15" s="357">
        <f t="shared" si="166"/>
        <v>0</v>
      </c>
      <c r="ORE15" s="357">
        <f t="shared" si="166"/>
        <v>2.0133177769356657E+50</v>
      </c>
      <c r="ORF15" s="357">
        <f t="shared" si="166"/>
        <v>0</v>
      </c>
      <c r="ORG15" s="357">
        <f t="shared" si="166"/>
        <v>2.0535841324743792E+50</v>
      </c>
      <c r="ORH15" s="357">
        <f t="shared" si="166"/>
        <v>0</v>
      </c>
      <c r="ORI15" s="357">
        <f t="shared" si="166"/>
        <v>2.0946558151238667E+50</v>
      </c>
      <c r="ORJ15" s="357">
        <f t="shared" si="166"/>
        <v>0</v>
      </c>
      <c r="ORK15" s="357">
        <f t="shared" si="166"/>
        <v>2.1365489314263442E+50</v>
      </c>
      <c r="ORL15" s="357">
        <f t="shared" si="166"/>
        <v>0</v>
      </c>
      <c r="ORM15" s="357">
        <f t="shared" si="166"/>
        <v>2.1792799100548712E+50</v>
      </c>
      <c r="ORN15" s="357">
        <f t="shared" si="166"/>
        <v>0</v>
      </c>
      <c r="ORO15" s="357">
        <f t="shared" si="166"/>
        <v>2.2228655082559686E+50</v>
      </c>
      <c r="ORP15" s="357">
        <f t="shared" si="166"/>
        <v>0</v>
      </c>
      <c r="ORQ15" s="357">
        <f t="shared" si="166"/>
        <v>2.267322818421088E+50</v>
      </c>
      <c r="ORR15" s="357">
        <f t="shared" si="166"/>
        <v>0</v>
      </c>
      <c r="ORS15" s="357">
        <f t="shared" si="166"/>
        <v>2.3126692747895098E+50</v>
      </c>
      <c r="ORT15" s="357">
        <f t="shared" si="166"/>
        <v>0</v>
      </c>
      <c r="ORU15" s="357">
        <f t="shared" si="166"/>
        <v>2.3589226602853001E+50</v>
      </c>
      <c r="ORV15" s="357">
        <f t="shared" si="166"/>
        <v>0</v>
      </c>
      <c r="ORW15" s="357">
        <f t="shared" si="166"/>
        <v>2.4061011134910063E+50</v>
      </c>
      <c r="ORX15" s="357">
        <f t="shared" ref="ORX15:OUI15" si="167">ORV15*1.02</f>
        <v>0</v>
      </c>
      <c r="ORY15" s="357">
        <f t="shared" si="167"/>
        <v>2.4542231357608264E+50</v>
      </c>
      <c r="ORZ15" s="357">
        <f t="shared" si="167"/>
        <v>0</v>
      </c>
      <c r="OSA15" s="357">
        <f t="shared" si="167"/>
        <v>2.503307598476043E+50</v>
      </c>
      <c r="OSB15" s="357">
        <f t="shared" si="167"/>
        <v>0</v>
      </c>
      <c r="OSC15" s="357">
        <f t="shared" si="167"/>
        <v>2.5533737504455639E+50</v>
      </c>
      <c r="OSD15" s="357">
        <f t="shared" si="167"/>
        <v>0</v>
      </c>
      <c r="OSE15" s="357">
        <f t="shared" si="167"/>
        <v>2.6044412254544751E+50</v>
      </c>
      <c r="OSF15" s="357">
        <f t="shared" si="167"/>
        <v>0</v>
      </c>
      <c r="OSG15" s="357">
        <f t="shared" si="167"/>
        <v>2.6565300499635646E+50</v>
      </c>
      <c r="OSH15" s="357">
        <f t="shared" si="167"/>
        <v>0</v>
      </c>
      <c r="OSI15" s="357">
        <f t="shared" si="167"/>
        <v>2.709660650962836E+50</v>
      </c>
      <c r="OSJ15" s="357">
        <f t="shared" si="167"/>
        <v>0</v>
      </c>
      <c r="OSK15" s="357">
        <f t="shared" si="167"/>
        <v>2.7638538639820929E+50</v>
      </c>
      <c r="OSL15" s="357">
        <f t="shared" si="167"/>
        <v>0</v>
      </c>
      <c r="OSM15" s="357">
        <f t="shared" si="167"/>
        <v>2.8191309412617348E+50</v>
      </c>
      <c r="OSN15" s="357">
        <f t="shared" si="167"/>
        <v>0</v>
      </c>
      <c r="OSO15" s="357">
        <f t="shared" si="167"/>
        <v>2.8755135600869696E+50</v>
      </c>
      <c r="OSP15" s="357">
        <f t="shared" si="167"/>
        <v>0</v>
      </c>
      <c r="OSQ15" s="357">
        <f t="shared" si="167"/>
        <v>2.933023831288709E+50</v>
      </c>
      <c r="OSR15" s="357">
        <f t="shared" si="167"/>
        <v>0</v>
      </c>
      <c r="OSS15" s="357">
        <f t="shared" si="167"/>
        <v>2.9916843079144834E+50</v>
      </c>
      <c r="OST15" s="357">
        <f t="shared" si="167"/>
        <v>0</v>
      </c>
      <c r="OSU15" s="357">
        <f t="shared" si="167"/>
        <v>3.0515179940727732E+50</v>
      </c>
      <c r="OSV15" s="357">
        <f t="shared" si="167"/>
        <v>0</v>
      </c>
      <c r="OSW15" s="357">
        <f t="shared" si="167"/>
        <v>3.1125483539542288E+50</v>
      </c>
      <c r="OSX15" s="357">
        <f t="shared" si="167"/>
        <v>0</v>
      </c>
      <c r="OSY15" s="357">
        <f t="shared" si="167"/>
        <v>3.1747993210333133E+50</v>
      </c>
      <c r="OSZ15" s="357">
        <f t="shared" si="167"/>
        <v>0</v>
      </c>
      <c r="OTA15" s="357">
        <f t="shared" si="167"/>
        <v>3.2382953074539795E+50</v>
      </c>
      <c r="OTB15" s="357">
        <f t="shared" si="167"/>
        <v>0</v>
      </c>
      <c r="OTC15" s="357">
        <f t="shared" si="167"/>
        <v>3.303061213603059E+50</v>
      </c>
      <c r="OTD15" s="357">
        <f t="shared" si="167"/>
        <v>0</v>
      </c>
      <c r="OTE15" s="357">
        <f t="shared" si="167"/>
        <v>3.3691224378751204E+50</v>
      </c>
      <c r="OTF15" s="357">
        <f t="shared" si="167"/>
        <v>0</v>
      </c>
      <c r="OTG15" s="357">
        <f t="shared" si="167"/>
        <v>3.4365048866326231E+50</v>
      </c>
      <c r="OTH15" s="357">
        <f t="shared" si="167"/>
        <v>0</v>
      </c>
      <c r="OTI15" s="357">
        <f t="shared" si="167"/>
        <v>3.5052349843652756E+50</v>
      </c>
      <c r="OTJ15" s="357">
        <f t="shared" si="167"/>
        <v>0</v>
      </c>
      <c r="OTK15" s="357">
        <f t="shared" si="167"/>
        <v>3.575339684052581E+50</v>
      </c>
      <c r="OTL15" s="357">
        <f t="shared" si="167"/>
        <v>0</v>
      </c>
      <c r="OTM15" s="357">
        <f t="shared" si="167"/>
        <v>3.6468464777336328E+50</v>
      </c>
      <c r="OTN15" s="357">
        <f t="shared" si="167"/>
        <v>0</v>
      </c>
      <c r="OTO15" s="357">
        <f t="shared" si="167"/>
        <v>3.7197834072883054E+50</v>
      </c>
      <c r="OTP15" s="357">
        <f t="shared" si="167"/>
        <v>0</v>
      </c>
      <c r="OTQ15" s="357">
        <f t="shared" si="167"/>
        <v>3.7941790754340715E+50</v>
      </c>
      <c r="OTR15" s="357">
        <f t="shared" si="167"/>
        <v>0</v>
      </c>
      <c r="OTS15" s="357">
        <f t="shared" si="167"/>
        <v>3.8700626569427534E+50</v>
      </c>
      <c r="OTT15" s="357">
        <f t="shared" si="167"/>
        <v>0</v>
      </c>
      <c r="OTU15" s="357">
        <f t="shared" si="167"/>
        <v>3.9474639100816085E+50</v>
      </c>
      <c r="OTV15" s="357">
        <f t="shared" si="167"/>
        <v>0</v>
      </c>
      <c r="OTW15" s="357">
        <f t="shared" si="167"/>
        <v>4.0264131882832405E+50</v>
      </c>
      <c r="OTX15" s="357">
        <f t="shared" si="167"/>
        <v>0</v>
      </c>
      <c r="OTY15" s="357">
        <f t="shared" si="167"/>
        <v>4.1069414520489056E+50</v>
      </c>
      <c r="OTZ15" s="357">
        <f t="shared" si="167"/>
        <v>0</v>
      </c>
      <c r="OUA15" s="357">
        <f t="shared" si="167"/>
        <v>4.1890802810898835E+50</v>
      </c>
      <c r="OUB15" s="357">
        <f t="shared" si="167"/>
        <v>0</v>
      </c>
      <c r="OUC15" s="357">
        <f t="shared" si="167"/>
        <v>4.2728618867116813E+50</v>
      </c>
      <c r="OUD15" s="357">
        <f t="shared" si="167"/>
        <v>0</v>
      </c>
      <c r="OUE15" s="357">
        <f t="shared" si="167"/>
        <v>4.3583191244459148E+50</v>
      </c>
      <c r="OUF15" s="357">
        <f t="shared" si="167"/>
        <v>0</v>
      </c>
      <c r="OUG15" s="357">
        <f t="shared" si="167"/>
        <v>4.4454855069348328E+50</v>
      </c>
      <c r="OUH15" s="357">
        <f t="shared" si="167"/>
        <v>0</v>
      </c>
      <c r="OUI15" s="357">
        <f t="shared" si="167"/>
        <v>4.5343952170735296E+50</v>
      </c>
      <c r="OUJ15" s="357">
        <f t="shared" ref="OUJ15:OWU15" si="168">OUH15*1.02</f>
        <v>0</v>
      </c>
      <c r="OUK15" s="357">
        <f t="shared" si="168"/>
        <v>4.6250831214150001E+50</v>
      </c>
      <c r="OUL15" s="357">
        <f t="shared" si="168"/>
        <v>0</v>
      </c>
      <c r="OUM15" s="357">
        <f t="shared" si="168"/>
        <v>4.7175847838433E+50</v>
      </c>
      <c r="OUN15" s="357">
        <f t="shared" si="168"/>
        <v>0</v>
      </c>
      <c r="OUO15" s="357">
        <f t="shared" si="168"/>
        <v>4.8119364795201664E+50</v>
      </c>
      <c r="OUP15" s="357">
        <f t="shared" si="168"/>
        <v>0</v>
      </c>
      <c r="OUQ15" s="357">
        <f t="shared" si="168"/>
        <v>4.9081752091105699E+50</v>
      </c>
      <c r="OUR15" s="357">
        <f t="shared" si="168"/>
        <v>0</v>
      </c>
      <c r="OUS15" s="357">
        <f t="shared" si="168"/>
        <v>5.0063387132927812E+50</v>
      </c>
      <c r="OUT15" s="357">
        <f t="shared" si="168"/>
        <v>0</v>
      </c>
      <c r="OUU15" s="357">
        <f t="shared" si="168"/>
        <v>5.1064654875586373E+50</v>
      </c>
      <c r="OUV15" s="357">
        <f t="shared" si="168"/>
        <v>0</v>
      </c>
      <c r="OUW15" s="357">
        <f t="shared" si="168"/>
        <v>5.2085947973098098E+50</v>
      </c>
      <c r="OUX15" s="357">
        <f t="shared" si="168"/>
        <v>0</v>
      </c>
      <c r="OUY15" s="357">
        <f t="shared" si="168"/>
        <v>5.3127666932560063E+50</v>
      </c>
      <c r="OUZ15" s="357">
        <f t="shared" si="168"/>
        <v>0</v>
      </c>
      <c r="OVA15" s="357">
        <f t="shared" si="168"/>
        <v>5.4190220271211263E+50</v>
      </c>
      <c r="OVB15" s="357">
        <f t="shared" si="168"/>
        <v>0</v>
      </c>
      <c r="OVC15" s="357">
        <f t="shared" si="168"/>
        <v>5.5274024676635492E+50</v>
      </c>
      <c r="OVD15" s="357">
        <f t="shared" si="168"/>
        <v>0</v>
      </c>
      <c r="OVE15" s="357">
        <f t="shared" si="168"/>
        <v>5.6379505170168201E+50</v>
      </c>
      <c r="OVF15" s="357">
        <f t="shared" si="168"/>
        <v>0</v>
      </c>
      <c r="OVG15" s="357">
        <f t="shared" si="168"/>
        <v>5.750709527357157E+50</v>
      </c>
      <c r="OVH15" s="357">
        <f t="shared" si="168"/>
        <v>0</v>
      </c>
      <c r="OVI15" s="357">
        <f t="shared" si="168"/>
        <v>5.8657237179043006E+50</v>
      </c>
      <c r="OVJ15" s="357">
        <f t="shared" si="168"/>
        <v>0</v>
      </c>
      <c r="OVK15" s="357">
        <f t="shared" si="168"/>
        <v>5.9830381922623866E+50</v>
      </c>
      <c r="OVL15" s="357">
        <f t="shared" si="168"/>
        <v>0</v>
      </c>
      <c r="OVM15" s="357">
        <f t="shared" si="168"/>
        <v>6.1026989561076347E+50</v>
      </c>
      <c r="OVN15" s="357">
        <f t="shared" si="168"/>
        <v>0</v>
      </c>
      <c r="OVO15" s="357">
        <f t="shared" si="168"/>
        <v>6.2247529352297872E+50</v>
      </c>
      <c r="OVP15" s="357">
        <f t="shared" si="168"/>
        <v>0</v>
      </c>
      <c r="OVQ15" s="357">
        <f t="shared" si="168"/>
        <v>6.3492479939343827E+50</v>
      </c>
      <c r="OVR15" s="357">
        <f t="shared" si="168"/>
        <v>0</v>
      </c>
      <c r="OVS15" s="357">
        <f t="shared" si="168"/>
        <v>6.4762329538130702E+50</v>
      </c>
      <c r="OVT15" s="357">
        <f t="shared" si="168"/>
        <v>0</v>
      </c>
      <c r="OVU15" s="357">
        <f t="shared" si="168"/>
        <v>6.6057576128893317E+50</v>
      </c>
      <c r="OVV15" s="357">
        <f t="shared" si="168"/>
        <v>0</v>
      </c>
      <c r="OVW15" s="357">
        <f t="shared" si="168"/>
        <v>6.7378727651471184E+50</v>
      </c>
      <c r="OVX15" s="357">
        <f t="shared" si="168"/>
        <v>0</v>
      </c>
      <c r="OVY15" s="357">
        <f t="shared" si="168"/>
        <v>6.872630220450061E+50</v>
      </c>
      <c r="OVZ15" s="357">
        <f t="shared" si="168"/>
        <v>0</v>
      </c>
      <c r="OWA15" s="357">
        <f t="shared" si="168"/>
        <v>7.0100828248590624E+50</v>
      </c>
      <c r="OWB15" s="357">
        <f t="shared" si="168"/>
        <v>0</v>
      </c>
      <c r="OWC15" s="357">
        <f t="shared" si="168"/>
        <v>7.1502844813562435E+50</v>
      </c>
      <c r="OWD15" s="357">
        <f t="shared" si="168"/>
        <v>0</v>
      </c>
      <c r="OWE15" s="357">
        <f t="shared" si="168"/>
        <v>7.2932901709833685E+50</v>
      </c>
      <c r="OWF15" s="357">
        <f t="shared" si="168"/>
        <v>0</v>
      </c>
      <c r="OWG15" s="357">
        <f t="shared" si="168"/>
        <v>7.4391559744030362E+50</v>
      </c>
      <c r="OWH15" s="357">
        <f t="shared" si="168"/>
        <v>0</v>
      </c>
      <c r="OWI15" s="357">
        <f t="shared" si="168"/>
        <v>7.5879390938910976E+50</v>
      </c>
      <c r="OWJ15" s="357">
        <f t="shared" si="168"/>
        <v>0</v>
      </c>
      <c r="OWK15" s="357">
        <f t="shared" si="168"/>
        <v>7.739697875768919E+50</v>
      </c>
      <c r="OWL15" s="357">
        <f t="shared" si="168"/>
        <v>0</v>
      </c>
      <c r="OWM15" s="357">
        <f t="shared" si="168"/>
        <v>7.8944918332842969E+50</v>
      </c>
      <c r="OWN15" s="357">
        <f t="shared" si="168"/>
        <v>0</v>
      </c>
      <c r="OWO15" s="357">
        <f t="shared" si="168"/>
        <v>8.0523816699499829E+50</v>
      </c>
      <c r="OWP15" s="357">
        <f t="shared" si="168"/>
        <v>0</v>
      </c>
      <c r="OWQ15" s="357">
        <f t="shared" si="168"/>
        <v>8.2134293033489821E+50</v>
      </c>
      <c r="OWR15" s="357">
        <f t="shared" si="168"/>
        <v>0</v>
      </c>
      <c r="OWS15" s="357">
        <f t="shared" si="168"/>
        <v>8.3776978894159613E+50</v>
      </c>
      <c r="OWT15" s="357">
        <f t="shared" si="168"/>
        <v>0</v>
      </c>
      <c r="OWU15" s="357">
        <f t="shared" si="168"/>
        <v>8.5452518472042811E+50</v>
      </c>
      <c r="OWV15" s="357">
        <f t="shared" ref="OWV15:OZG15" si="169">OWT15*1.02</f>
        <v>0</v>
      </c>
      <c r="OWW15" s="357">
        <f t="shared" si="169"/>
        <v>8.7161568841483673E+50</v>
      </c>
      <c r="OWX15" s="357">
        <f t="shared" si="169"/>
        <v>0</v>
      </c>
      <c r="OWY15" s="357">
        <f t="shared" si="169"/>
        <v>8.8904800218313342E+50</v>
      </c>
      <c r="OWZ15" s="357">
        <f t="shared" si="169"/>
        <v>0</v>
      </c>
      <c r="OXA15" s="357">
        <f t="shared" si="169"/>
        <v>9.0682896222679607E+50</v>
      </c>
      <c r="OXB15" s="357">
        <f t="shared" si="169"/>
        <v>0</v>
      </c>
      <c r="OXC15" s="357">
        <f t="shared" si="169"/>
        <v>9.2496554147133203E+50</v>
      </c>
      <c r="OXD15" s="357">
        <f t="shared" si="169"/>
        <v>0</v>
      </c>
      <c r="OXE15" s="357">
        <f t="shared" si="169"/>
        <v>9.4346485230075876E+50</v>
      </c>
      <c r="OXF15" s="357">
        <f t="shared" si="169"/>
        <v>0</v>
      </c>
      <c r="OXG15" s="357">
        <f t="shared" si="169"/>
        <v>9.6233414934677393E+50</v>
      </c>
      <c r="OXH15" s="357">
        <f t="shared" si="169"/>
        <v>0</v>
      </c>
      <c r="OXI15" s="357">
        <f t="shared" si="169"/>
        <v>9.8158083233370947E+50</v>
      </c>
      <c r="OXJ15" s="357">
        <f t="shared" si="169"/>
        <v>0</v>
      </c>
      <c r="OXK15" s="357">
        <f t="shared" si="169"/>
        <v>1.0012124489803836E+51</v>
      </c>
      <c r="OXL15" s="357">
        <f t="shared" si="169"/>
        <v>0</v>
      </c>
      <c r="OXM15" s="357">
        <f t="shared" si="169"/>
        <v>1.0212366979599914E+51</v>
      </c>
      <c r="OXN15" s="357">
        <f t="shared" si="169"/>
        <v>0</v>
      </c>
      <c r="OXO15" s="357">
        <f t="shared" si="169"/>
        <v>1.0416614319191912E+51</v>
      </c>
      <c r="OXP15" s="357">
        <f t="shared" si="169"/>
        <v>0</v>
      </c>
      <c r="OXQ15" s="357">
        <f t="shared" si="169"/>
        <v>1.0624946605575751E+51</v>
      </c>
      <c r="OXR15" s="357">
        <f t="shared" si="169"/>
        <v>0</v>
      </c>
      <c r="OXS15" s="357">
        <f t="shared" si="169"/>
        <v>1.0837445537687266E+51</v>
      </c>
      <c r="OXT15" s="357">
        <f t="shared" si="169"/>
        <v>0</v>
      </c>
      <c r="OXU15" s="357">
        <f t="shared" si="169"/>
        <v>1.1054194448441012E+51</v>
      </c>
      <c r="OXV15" s="357">
        <f t="shared" si="169"/>
        <v>0</v>
      </c>
      <c r="OXW15" s="357">
        <f t="shared" si="169"/>
        <v>1.1275278337409832E+51</v>
      </c>
      <c r="OXX15" s="357">
        <f t="shared" si="169"/>
        <v>0</v>
      </c>
      <c r="OXY15" s="357">
        <f t="shared" si="169"/>
        <v>1.150078390415803E+51</v>
      </c>
      <c r="OXZ15" s="357">
        <f t="shared" si="169"/>
        <v>0</v>
      </c>
      <c r="OYA15" s="357">
        <f t="shared" si="169"/>
        <v>1.173079958224119E+51</v>
      </c>
      <c r="OYB15" s="357">
        <f t="shared" si="169"/>
        <v>0</v>
      </c>
      <c r="OYC15" s="357">
        <f t="shared" si="169"/>
        <v>1.1965415573886014E+51</v>
      </c>
      <c r="OYD15" s="357">
        <f t="shared" si="169"/>
        <v>0</v>
      </c>
      <c r="OYE15" s="357">
        <f t="shared" si="169"/>
        <v>1.2204723885363735E+51</v>
      </c>
      <c r="OYF15" s="357">
        <f t="shared" si="169"/>
        <v>0</v>
      </c>
      <c r="OYG15" s="357">
        <f t="shared" si="169"/>
        <v>1.244881836307101E+51</v>
      </c>
      <c r="OYH15" s="357">
        <f t="shared" si="169"/>
        <v>0</v>
      </c>
      <c r="OYI15" s="357">
        <f t="shared" si="169"/>
        <v>1.269779473033243E+51</v>
      </c>
      <c r="OYJ15" s="357">
        <f t="shared" si="169"/>
        <v>0</v>
      </c>
      <c r="OYK15" s="357">
        <f t="shared" si="169"/>
        <v>1.295175062493908E+51</v>
      </c>
      <c r="OYL15" s="357">
        <f t="shared" si="169"/>
        <v>0</v>
      </c>
      <c r="OYM15" s="357">
        <f t="shared" si="169"/>
        <v>1.3210785637437861E+51</v>
      </c>
      <c r="OYN15" s="357">
        <f t="shared" si="169"/>
        <v>0</v>
      </c>
      <c r="OYO15" s="357">
        <f t="shared" si="169"/>
        <v>1.3475001350186618E+51</v>
      </c>
      <c r="OYP15" s="357">
        <f t="shared" si="169"/>
        <v>0</v>
      </c>
      <c r="OYQ15" s="357">
        <f t="shared" si="169"/>
        <v>1.3744501377190351E+51</v>
      </c>
      <c r="OYR15" s="357">
        <f t="shared" si="169"/>
        <v>0</v>
      </c>
      <c r="OYS15" s="357">
        <f t="shared" si="169"/>
        <v>1.4019391404734159E+51</v>
      </c>
      <c r="OYT15" s="357">
        <f t="shared" si="169"/>
        <v>0</v>
      </c>
      <c r="OYU15" s="357">
        <f t="shared" si="169"/>
        <v>1.4299779232828842E+51</v>
      </c>
      <c r="OYV15" s="357">
        <f t="shared" si="169"/>
        <v>0</v>
      </c>
      <c r="OYW15" s="357">
        <f t="shared" si="169"/>
        <v>1.4585774817485419E+51</v>
      </c>
      <c r="OYX15" s="357">
        <f t="shared" si="169"/>
        <v>0</v>
      </c>
      <c r="OYY15" s="357">
        <f t="shared" si="169"/>
        <v>1.4877490313835128E+51</v>
      </c>
      <c r="OYZ15" s="357">
        <f t="shared" si="169"/>
        <v>0</v>
      </c>
      <c r="OZA15" s="357">
        <f t="shared" si="169"/>
        <v>1.517504012011183E+51</v>
      </c>
      <c r="OZB15" s="357">
        <f t="shared" si="169"/>
        <v>0</v>
      </c>
      <c r="OZC15" s="357">
        <f t="shared" si="169"/>
        <v>1.5478540922514066E+51</v>
      </c>
      <c r="OZD15" s="357">
        <f t="shared" si="169"/>
        <v>0</v>
      </c>
      <c r="OZE15" s="357">
        <f t="shared" si="169"/>
        <v>1.5788111740964347E+51</v>
      </c>
      <c r="OZF15" s="357">
        <f t="shared" si="169"/>
        <v>0</v>
      </c>
      <c r="OZG15" s="357">
        <f t="shared" si="169"/>
        <v>1.6103873975783636E+51</v>
      </c>
      <c r="OZH15" s="357">
        <f t="shared" ref="OZH15:PBS15" si="170">OZF15*1.02</f>
        <v>0</v>
      </c>
      <c r="OZI15" s="357">
        <f t="shared" si="170"/>
        <v>1.6425951455299308E+51</v>
      </c>
      <c r="OZJ15" s="357">
        <f t="shared" si="170"/>
        <v>0</v>
      </c>
      <c r="OZK15" s="357">
        <f t="shared" si="170"/>
        <v>1.6754470484405295E+51</v>
      </c>
      <c r="OZL15" s="357">
        <f t="shared" si="170"/>
        <v>0</v>
      </c>
      <c r="OZM15" s="357">
        <f t="shared" si="170"/>
        <v>1.70895598940934E+51</v>
      </c>
      <c r="OZN15" s="357">
        <f t="shared" si="170"/>
        <v>0</v>
      </c>
      <c r="OZO15" s="357">
        <f t="shared" si="170"/>
        <v>1.7431351091975268E+51</v>
      </c>
      <c r="OZP15" s="357">
        <f t="shared" si="170"/>
        <v>0</v>
      </c>
      <c r="OZQ15" s="357">
        <f t="shared" si="170"/>
        <v>1.7779978113814772E+51</v>
      </c>
      <c r="OZR15" s="357">
        <f t="shared" si="170"/>
        <v>0</v>
      </c>
      <c r="OZS15" s="357">
        <f t="shared" si="170"/>
        <v>1.8135577676091068E+51</v>
      </c>
      <c r="OZT15" s="357">
        <f t="shared" si="170"/>
        <v>0</v>
      </c>
      <c r="OZU15" s="357">
        <f t="shared" si="170"/>
        <v>1.8498289229612891E+51</v>
      </c>
      <c r="OZV15" s="357">
        <f t="shared" si="170"/>
        <v>0</v>
      </c>
      <c r="OZW15" s="357">
        <f t="shared" si="170"/>
        <v>1.8868255014205149E+51</v>
      </c>
      <c r="OZX15" s="357">
        <f t="shared" si="170"/>
        <v>0</v>
      </c>
      <c r="OZY15" s="357">
        <f t="shared" si="170"/>
        <v>1.9245620114489252E+51</v>
      </c>
      <c r="OZZ15" s="357">
        <f t="shared" si="170"/>
        <v>0</v>
      </c>
      <c r="PAA15" s="357">
        <f t="shared" si="170"/>
        <v>1.9630532516779038E+51</v>
      </c>
      <c r="PAB15" s="357">
        <f t="shared" si="170"/>
        <v>0</v>
      </c>
      <c r="PAC15" s="357">
        <f t="shared" si="170"/>
        <v>2.0023143167114619E+51</v>
      </c>
      <c r="PAD15" s="357">
        <f t="shared" si="170"/>
        <v>0</v>
      </c>
      <c r="PAE15" s="357">
        <f t="shared" si="170"/>
        <v>2.0423606030456913E+51</v>
      </c>
      <c r="PAF15" s="357">
        <f t="shared" si="170"/>
        <v>0</v>
      </c>
      <c r="PAG15" s="357">
        <f t="shared" si="170"/>
        <v>2.0832078151066051E+51</v>
      </c>
      <c r="PAH15" s="357">
        <f t="shared" si="170"/>
        <v>0</v>
      </c>
      <c r="PAI15" s="357">
        <f t="shared" si="170"/>
        <v>2.1248719714087373E+51</v>
      </c>
      <c r="PAJ15" s="357">
        <f t="shared" si="170"/>
        <v>0</v>
      </c>
      <c r="PAK15" s="357">
        <f t="shared" si="170"/>
        <v>2.1673694108369119E+51</v>
      </c>
      <c r="PAL15" s="357">
        <f t="shared" si="170"/>
        <v>0</v>
      </c>
      <c r="PAM15" s="357">
        <f t="shared" si="170"/>
        <v>2.2107167990536503E+51</v>
      </c>
      <c r="PAN15" s="357">
        <f t="shared" si="170"/>
        <v>0</v>
      </c>
      <c r="PAO15" s="357">
        <f t="shared" si="170"/>
        <v>2.2549311350347235E+51</v>
      </c>
      <c r="PAP15" s="357">
        <f t="shared" si="170"/>
        <v>0</v>
      </c>
      <c r="PAQ15" s="357">
        <f t="shared" si="170"/>
        <v>2.3000297577354179E+51</v>
      </c>
      <c r="PAR15" s="357">
        <f t="shared" si="170"/>
        <v>0</v>
      </c>
      <c r="PAS15" s="357">
        <f t="shared" si="170"/>
        <v>2.3460303528901262E+51</v>
      </c>
      <c r="PAT15" s="357">
        <f t="shared" si="170"/>
        <v>0</v>
      </c>
      <c r="PAU15" s="357">
        <f t="shared" si="170"/>
        <v>2.3929509599479287E+51</v>
      </c>
      <c r="PAV15" s="357">
        <f t="shared" si="170"/>
        <v>0</v>
      </c>
      <c r="PAW15" s="357">
        <f t="shared" si="170"/>
        <v>2.4408099791468872E+51</v>
      </c>
      <c r="PAX15" s="357">
        <f t="shared" si="170"/>
        <v>0</v>
      </c>
      <c r="PAY15" s="357">
        <f t="shared" si="170"/>
        <v>2.4896261787298249E+51</v>
      </c>
      <c r="PAZ15" s="357">
        <f t="shared" si="170"/>
        <v>0</v>
      </c>
      <c r="PBA15" s="357">
        <f t="shared" si="170"/>
        <v>2.5394187023044215E+51</v>
      </c>
      <c r="PBB15" s="357">
        <f t="shared" si="170"/>
        <v>0</v>
      </c>
      <c r="PBC15" s="357">
        <f t="shared" si="170"/>
        <v>2.5902070763505099E+51</v>
      </c>
      <c r="PBD15" s="357">
        <f t="shared" si="170"/>
        <v>0</v>
      </c>
      <c r="PBE15" s="357">
        <f t="shared" si="170"/>
        <v>2.6420112178775201E+51</v>
      </c>
      <c r="PBF15" s="357">
        <f t="shared" si="170"/>
        <v>0</v>
      </c>
      <c r="PBG15" s="357">
        <f t="shared" si="170"/>
        <v>2.6948514422350706E+51</v>
      </c>
      <c r="PBH15" s="357">
        <f t="shared" si="170"/>
        <v>0</v>
      </c>
      <c r="PBI15" s="357">
        <f t="shared" si="170"/>
        <v>2.748748471079772E+51</v>
      </c>
      <c r="PBJ15" s="357">
        <f t="shared" si="170"/>
        <v>0</v>
      </c>
      <c r="PBK15" s="357">
        <f t="shared" si="170"/>
        <v>2.8037234405013676E+51</v>
      </c>
      <c r="PBL15" s="357">
        <f t="shared" si="170"/>
        <v>0</v>
      </c>
      <c r="PBM15" s="357">
        <f t="shared" si="170"/>
        <v>2.8597979093113949E+51</v>
      </c>
      <c r="PBN15" s="357">
        <f t="shared" si="170"/>
        <v>0</v>
      </c>
      <c r="PBO15" s="357">
        <f t="shared" si="170"/>
        <v>2.916993867497623E+51</v>
      </c>
      <c r="PBP15" s="357">
        <f t="shared" si="170"/>
        <v>0</v>
      </c>
      <c r="PBQ15" s="357">
        <f t="shared" si="170"/>
        <v>2.9753337448475756E+51</v>
      </c>
      <c r="PBR15" s="357">
        <f t="shared" si="170"/>
        <v>0</v>
      </c>
      <c r="PBS15" s="357">
        <f t="shared" si="170"/>
        <v>3.034840419744527E+51</v>
      </c>
      <c r="PBT15" s="357">
        <f t="shared" ref="PBT15:PEE15" si="171">PBR15*1.02</f>
        <v>0</v>
      </c>
      <c r="PBU15" s="357">
        <f t="shared" si="171"/>
        <v>3.0955372281394176E+51</v>
      </c>
      <c r="PBV15" s="357">
        <f t="shared" si="171"/>
        <v>0</v>
      </c>
      <c r="PBW15" s="357">
        <f t="shared" si="171"/>
        <v>3.1574479727022059E+51</v>
      </c>
      <c r="PBX15" s="357">
        <f t="shared" si="171"/>
        <v>0</v>
      </c>
      <c r="PBY15" s="357">
        <f t="shared" si="171"/>
        <v>3.2205969321562499E+51</v>
      </c>
      <c r="PBZ15" s="357">
        <f t="shared" si="171"/>
        <v>0</v>
      </c>
      <c r="PCA15" s="357">
        <f t="shared" si="171"/>
        <v>3.2850088707993751E+51</v>
      </c>
      <c r="PCB15" s="357">
        <f t="shared" si="171"/>
        <v>0</v>
      </c>
      <c r="PCC15" s="357">
        <f t="shared" si="171"/>
        <v>3.3507090482153629E+51</v>
      </c>
      <c r="PCD15" s="357">
        <f t="shared" si="171"/>
        <v>0</v>
      </c>
      <c r="PCE15" s="357">
        <f t="shared" si="171"/>
        <v>3.4177232291796702E+51</v>
      </c>
      <c r="PCF15" s="357">
        <f t="shared" si="171"/>
        <v>0</v>
      </c>
      <c r="PCG15" s="357">
        <f t="shared" si="171"/>
        <v>3.4860776937632636E+51</v>
      </c>
      <c r="PCH15" s="357">
        <f t="shared" si="171"/>
        <v>0</v>
      </c>
      <c r="PCI15" s="357">
        <f t="shared" si="171"/>
        <v>3.5557992476385286E+51</v>
      </c>
      <c r="PCJ15" s="357">
        <f t="shared" si="171"/>
        <v>0</v>
      </c>
      <c r="PCK15" s="357">
        <f t="shared" si="171"/>
        <v>3.6269152325912991E+51</v>
      </c>
      <c r="PCL15" s="357">
        <f t="shared" si="171"/>
        <v>0</v>
      </c>
      <c r="PCM15" s="357">
        <f t="shared" si="171"/>
        <v>3.6994535372431252E+51</v>
      </c>
      <c r="PCN15" s="357">
        <f t="shared" si="171"/>
        <v>0</v>
      </c>
      <c r="PCO15" s="357">
        <f t="shared" si="171"/>
        <v>3.7734426079879878E+51</v>
      </c>
      <c r="PCP15" s="357">
        <f t="shared" si="171"/>
        <v>0</v>
      </c>
      <c r="PCQ15" s="357">
        <f t="shared" si="171"/>
        <v>3.8489114601477474E+51</v>
      </c>
      <c r="PCR15" s="357">
        <f t="shared" si="171"/>
        <v>0</v>
      </c>
      <c r="PCS15" s="357">
        <f t="shared" si="171"/>
        <v>3.9258896893507022E+51</v>
      </c>
      <c r="PCT15" s="357">
        <f t="shared" si="171"/>
        <v>0</v>
      </c>
      <c r="PCU15" s="357">
        <f t="shared" si="171"/>
        <v>4.004407483137716E+51</v>
      </c>
      <c r="PCV15" s="357">
        <f t="shared" si="171"/>
        <v>0</v>
      </c>
      <c r="PCW15" s="357">
        <f t="shared" si="171"/>
        <v>4.0844956328004701E+51</v>
      </c>
      <c r="PCX15" s="357">
        <f t="shared" si="171"/>
        <v>0</v>
      </c>
      <c r="PCY15" s="357">
        <f t="shared" si="171"/>
        <v>4.1661855454564798E+51</v>
      </c>
      <c r="PCZ15" s="357">
        <f t="shared" si="171"/>
        <v>0</v>
      </c>
      <c r="PDA15" s="357">
        <f t="shared" si="171"/>
        <v>4.2495092563656094E+51</v>
      </c>
      <c r="PDB15" s="357">
        <f t="shared" si="171"/>
        <v>0</v>
      </c>
      <c r="PDC15" s="357">
        <f t="shared" si="171"/>
        <v>4.3344994414929218E+51</v>
      </c>
      <c r="PDD15" s="357">
        <f t="shared" si="171"/>
        <v>0</v>
      </c>
      <c r="PDE15" s="357">
        <f t="shared" si="171"/>
        <v>4.4211894303227805E+51</v>
      </c>
      <c r="PDF15" s="357">
        <f t="shared" si="171"/>
        <v>0</v>
      </c>
      <c r="PDG15" s="357">
        <f t="shared" si="171"/>
        <v>4.5096132189292363E+51</v>
      </c>
      <c r="PDH15" s="357">
        <f t="shared" si="171"/>
        <v>0</v>
      </c>
      <c r="PDI15" s="357">
        <f t="shared" si="171"/>
        <v>4.5998054833078213E+51</v>
      </c>
      <c r="PDJ15" s="357">
        <f t="shared" si="171"/>
        <v>0</v>
      </c>
      <c r="PDK15" s="357">
        <f t="shared" si="171"/>
        <v>4.6918015929739777E+51</v>
      </c>
      <c r="PDL15" s="357">
        <f t="shared" si="171"/>
        <v>0</v>
      </c>
      <c r="PDM15" s="357">
        <f t="shared" si="171"/>
        <v>4.7856376248334573E+51</v>
      </c>
      <c r="PDN15" s="357">
        <f t="shared" si="171"/>
        <v>0</v>
      </c>
      <c r="PDO15" s="357">
        <f t="shared" si="171"/>
        <v>4.8813503773301267E+51</v>
      </c>
      <c r="PDP15" s="357">
        <f t="shared" si="171"/>
        <v>0</v>
      </c>
      <c r="PDQ15" s="357">
        <f t="shared" si="171"/>
        <v>4.9789773848767295E+51</v>
      </c>
      <c r="PDR15" s="357">
        <f t="shared" si="171"/>
        <v>0</v>
      </c>
      <c r="PDS15" s="357">
        <f t="shared" si="171"/>
        <v>5.0785569325742642E+51</v>
      </c>
      <c r="PDT15" s="357">
        <f t="shared" si="171"/>
        <v>0</v>
      </c>
      <c r="PDU15" s="357">
        <f t="shared" si="171"/>
        <v>5.1801280712257498E+51</v>
      </c>
      <c r="PDV15" s="357">
        <f t="shared" si="171"/>
        <v>0</v>
      </c>
      <c r="PDW15" s="357">
        <f t="shared" si="171"/>
        <v>5.2837306326502651E+51</v>
      </c>
      <c r="PDX15" s="357">
        <f t="shared" si="171"/>
        <v>0</v>
      </c>
      <c r="PDY15" s="357">
        <f t="shared" si="171"/>
        <v>5.3894052453032706E+51</v>
      </c>
      <c r="PDZ15" s="357">
        <f t="shared" si="171"/>
        <v>0</v>
      </c>
      <c r="PEA15" s="357">
        <f t="shared" si="171"/>
        <v>5.4971933502093363E+51</v>
      </c>
      <c r="PEB15" s="357">
        <f t="shared" si="171"/>
        <v>0</v>
      </c>
      <c r="PEC15" s="357">
        <f t="shared" si="171"/>
        <v>5.6071372172135228E+51</v>
      </c>
      <c r="PED15" s="357">
        <f t="shared" si="171"/>
        <v>0</v>
      </c>
      <c r="PEE15" s="357">
        <f t="shared" si="171"/>
        <v>5.7192799615577936E+51</v>
      </c>
      <c r="PEF15" s="357">
        <f t="shared" ref="PEF15:PGQ15" si="172">PED15*1.02</f>
        <v>0</v>
      </c>
      <c r="PEG15" s="357">
        <f t="shared" si="172"/>
        <v>5.8336655607889497E+51</v>
      </c>
      <c r="PEH15" s="357">
        <f t="shared" si="172"/>
        <v>0</v>
      </c>
      <c r="PEI15" s="357">
        <f t="shared" si="172"/>
        <v>5.9503388720047287E+51</v>
      </c>
      <c r="PEJ15" s="357">
        <f t="shared" si="172"/>
        <v>0</v>
      </c>
      <c r="PEK15" s="357">
        <f t="shared" si="172"/>
        <v>6.069345649444823E+51</v>
      </c>
      <c r="PEL15" s="357">
        <f t="shared" si="172"/>
        <v>0</v>
      </c>
      <c r="PEM15" s="357">
        <f t="shared" si="172"/>
        <v>6.1907325624337198E+51</v>
      </c>
      <c r="PEN15" s="357">
        <f t="shared" si="172"/>
        <v>0</v>
      </c>
      <c r="PEO15" s="357">
        <f t="shared" si="172"/>
        <v>6.3145472136823942E+51</v>
      </c>
      <c r="PEP15" s="357">
        <f t="shared" si="172"/>
        <v>0</v>
      </c>
      <c r="PEQ15" s="357">
        <f t="shared" si="172"/>
        <v>6.4408381579560425E+51</v>
      </c>
      <c r="PER15" s="357">
        <f t="shared" si="172"/>
        <v>0</v>
      </c>
      <c r="PES15" s="357">
        <f t="shared" si="172"/>
        <v>6.5696549211151635E+51</v>
      </c>
      <c r="PET15" s="357">
        <f t="shared" si="172"/>
        <v>0</v>
      </c>
      <c r="PEU15" s="357">
        <f t="shared" si="172"/>
        <v>6.7010480195374671E+51</v>
      </c>
      <c r="PEV15" s="357">
        <f t="shared" si="172"/>
        <v>0</v>
      </c>
      <c r="PEW15" s="357">
        <f t="shared" si="172"/>
        <v>6.8350689799282162E+51</v>
      </c>
      <c r="PEX15" s="357">
        <f t="shared" si="172"/>
        <v>0</v>
      </c>
      <c r="PEY15" s="357">
        <f t="shared" si="172"/>
        <v>6.9717703595267802E+51</v>
      </c>
      <c r="PEZ15" s="357">
        <f t="shared" si="172"/>
        <v>0</v>
      </c>
      <c r="PFA15" s="357">
        <f t="shared" si="172"/>
        <v>7.1112057667173155E+51</v>
      </c>
      <c r="PFB15" s="357">
        <f t="shared" si="172"/>
        <v>0</v>
      </c>
      <c r="PFC15" s="357">
        <f t="shared" si="172"/>
        <v>7.2534298820516621E+51</v>
      </c>
      <c r="PFD15" s="357">
        <f t="shared" si="172"/>
        <v>0</v>
      </c>
      <c r="PFE15" s="357">
        <f t="shared" si="172"/>
        <v>7.3984984796926961E+51</v>
      </c>
      <c r="PFF15" s="357">
        <f t="shared" si="172"/>
        <v>0</v>
      </c>
      <c r="PFG15" s="357">
        <f t="shared" si="172"/>
        <v>7.5464684492865495E+51</v>
      </c>
      <c r="PFH15" s="357">
        <f t="shared" si="172"/>
        <v>0</v>
      </c>
      <c r="PFI15" s="357">
        <f t="shared" si="172"/>
        <v>7.697397818272281E+51</v>
      </c>
      <c r="PFJ15" s="357">
        <f t="shared" si="172"/>
        <v>0</v>
      </c>
      <c r="PFK15" s="357">
        <f t="shared" si="172"/>
        <v>7.8513457746377265E+51</v>
      </c>
      <c r="PFL15" s="357">
        <f t="shared" si="172"/>
        <v>0</v>
      </c>
      <c r="PFM15" s="357">
        <f t="shared" si="172"/>
        <v>8.0083726901304807E+51</v>
      </c>
      <c r="PFN15" s="357">
        <f t="shared" si="172"/>
        <v>0</v>
      </c>
      <c r="PFO15" s="357">
        <f t="shared" si="172"/>
        <v>8.1685401439330907E+51</v>
      </c>
      <c r="PFP15" s="357">
        <f t="shared" si="172"/>
        <v>0</v>
      </c>
      <c r="PFQ15" s="357">
        <f t="shared" si="172"/>
        <v>8.3319109468117528E+51</v>
      </c>
      <c r="PFR15" s="357">
        <f t="shared" si="172"/>
        <v>0</v>
      </c>
      <c r="PFS15" s="357">
        <f t="shared" si="172"/>
        <v>8.4985491657479873E+51</v>
      </c>
      <c r="PFT15" s="357">
        <f t="shared" si="172"/>
        <v>0</v>
      </c>
      <c r="PFU15" s="357">
        <f t="shared" si="172"/>
        <v>8.6685201490629478E+51</v>
      </c>
      <c r="PFV15" s="357">
        <f t="shared" si="172"/>
        <v>0</v>
      </c>
      <c r="PFW15" s="357">
        <f t="shared" si="172"/>
        <v>8.8418905520442065E+51</v>
      </c>
      <c r="PFX15" s="357">
        <f t="shared" si="172"/>
        <v>0</v>
      </c>
      <c r="PFY15" s="357">
        <f t="shared" si="172"/>
        <v>9.0187283630850912E+51</v>
      </c>
      <c r="PFZ15" s="357">
        <f t="shared" si="172"/>
        <v>0</v>
      </c>
      <c r="PGA15" s="357">
        <f t="shared" si="172"/>
        <v>9.1991029303467931E+51</v>
      </c>
      <c r="PGB15" s="357">
        <f t="shared" si="172"/>
        <v>0</v>
      </c>
      <c r="PGC15" s="357">
        <f t="shared" si="172"/>
        <v>9.3830849889537287E+51</v>
      </c>
      <c r="PGD15" s="357">
        <f t="shared" si="172"/>
        <v>0</v>
      </c>
      <c r="PGE15" s="357">
        <f t="shared" si="172"/>
        <v>9.5707466887328038E+51</v>
      </c>
      <c r="PGF15" s="357">
        <f t="shared" si="172"/>
        <v>0</v>
      </c>
      <c r="PGG15" s="357">
        <f t="shared" si="172"/>
        <v>9.7621616225074605E+51</v>
      </c>
      <c r="PGH15" s="357">
        <f t="shared" si="172"/>
        <v>0</v>
      </c>
      <c r="PGI15" s="357">
        <f t="shared" si="172"/>
        <v>9.9574048549576095E+51</v>
      </c>
      <c r="PGJ15" s="357">
        <f t="shared" si="172"/>
        <v>0</v>
      </c>
      <c r="PGK15" s="357">
        <f t="shared" si="172"/>
        <v>1.0156552952056762E+52</v>
      </c>
      <c r="PGL15" s="357">
        <f t="shared" si="172"/>
        <v>0</v>
      </c>
      <c r="PGM15" s="357">
        <f t="shared" si="172"/>
        <v>1.0359684011097898E+52</v>
      </c>
      <c r="PGN15" s="357">
        <f t="shared" si="172"/>
        <v>0</v>
      </c>
      <c r="PGO15" s="357">
        <f t="shared" si="172"/>
        <v>1.0566877691319855E+52</v>
      </c>
      <c r="PGP15" s="357">
        <f t="shared" si="172"/>
        <v>0</v>
      </c>
      <c r="PGQ15" s="357">
        <f t="shared" si="172"/>
        <v>1.0778215245146253E+52</v>
      </c>
      <c r="PGR15" s="357">
        <f t="shared" ref="PGR15:PJC15" si="173">PGP15*1.02</f>
        <v>0</v>
      </c>
      <c r="PGS15" s="357">
        <f t="shared" si="173"/>
        <v>1.0993779550049178E+52</v>
      </c>
      <c r="PGT15" s="357">
        <f t="shared" si="173"/>
        <v>0</v>
      </c>
      <c r="PGU15" s="357">
        <f t="shared" si="173"/>
        <v>1.1213655141050162E+52</v>
      </c>
      <c r="PGV15" s="357">
        <f t="shared" si="173"/>
        <v>0</v>
      </c>
      <c r="PGW15" s="357">
        <f t="shared" si="173"/>
        <v>1.1437928243871165E+52</v>
      </c>
      <c r="PGX15" s="357">
        <f t="shared" si="173"/>
        <v>0</v>
      </c>
      <c r="PGY15" s="357">
        <f t="shared" si="173"/>
        <v>1.1666686808748589E+52</v>
      </c>
      <c r="PGZ15" s="357">
        <f t="shared" si="173"/>
        <v>0</v>
      </c>
      <c r="PHA15" s="357">
        <f t="shared" si="173"/>
        <v>1.190002054492356E+52</v>
      </c>
      <c r="PHB15" s="357">
        <f t="shared" si="173"/>
        <v>0</v>
      </c>
      <c r="PHC15" s="357">
        <f t="shared" si="173"/>
        <v>1.2138020955822031E+52</v>
      </c>
      <c r="PHD15" s="357">
        <f t="shared" si="173"/>
        <v>0</v>
      </c>
      <c r="PHE15" s="357">
        <f t="shared" si="173"/>
        <v>1.2380781374938473E+52</v>
      </c>
      <c r="PHF15" s="357">
        <f t="shared" si="173"/>
        <v>0</v>
      </c>
      <c r="PHG15" s="357">
        <f t="shared" si="173"/>
        <v>1.2628397002437242E+52</v>
      </c>
      <c r="PHH15" s="357">
        <f t="shared" si="173"/>
        <v>0</v>
      </c>
      <c r="PHI15" s="357">
        <f t="shared" si="173"/>
        <v>1.2880964942485987E+52</v>
      </c>
      <c r="PHJ15" s="357">
        <f t="shared" si="173"/>
        <v>0</v>
      </c>
      <c r="PHK15" s="357">
        <f t="shared" si="173"/>
        <v>1.3138584241335706E+52</v>
      </c>
      <c r="PHL15" s="357">
        <f t="shared" si="173"/>
        <v>0</v>
      </c>
      <c r="PHM15" s="357">
        <f t="shared" si="173"/>
        <v>1.340135592616242E+52</v>
      </c>
      <c r="PHN15" s="357">
        <f t="shared" si="173"/>
        <v>0</v>
      </c>
      <c r="PHO15" s="357">
        <f t="shared" si="173"/>
        <v>1.3669383044685667E+52</v>
      </c>
      <c r="PHP15" s="357">
        <f t="shared" si="173"/>
        <v>0</v>
      </c>
      <c r="PHQ15" s="357">
        <f t="shared" si="173"/>
        <v>1.394277070557938E+52</v>
      </c>
      <c r="PHR15" s="357">
        <f t="shared" si="173"/>
        <v>0</v>
      </c>
      <c r="PHS15" s="357">
        <f t="shared" si="173"/>
        <v>1.4221626119690968E+52</v>
      </c>
      <c r="PHT15" s="357">
        <f t="shared" si="173"/>
        <v>0</v>
      </c>
      <c r="PHU15" s="357">
        <f t="shared" si="173"/>
        <v>1.4506058642084787E+52</v>
      </c>
      <c r="PHV15" s="357">
        <f t="shared" si="173"/>
        <v>0</v>
      </c>
      <c r="PHW15" s="357">
        <f t="shared" si="173"/>
        <v>1.4796179814926483E+52</v>
      </c>
      <c r="PHX15" s="357">
        <f t="shared" si="173"/>
        <v>0</v>
      </c>
      <c r="PHY15" s="357">
        <f t="shared" si="173"/>
        <v>1.5092103411225014E+52</v>
      </c>
      <c r="PHZ15" s="357">
        <f t="shared" si="173"/>
        <v>0</v>
      </c>
      <c r="PIA15" s="357">
        <f t="shared" si="173"/>
        <v>1.5393945479449514E+52</v>
      </c>
      <c r="PIB15" s="357">
        <f t="shared" si="173"/>
        <v>0</v>
      </c>
      <c r="PIC15" s="357">
        <f t="shared" si="173"/>
        <v>1.5701824389038505E+52</v>
      </c>
      <c r="PID15" s="357">
        <f t="shared" si="173"/>
        <v>0</v>
      </c>
      <c r="PIE15" s="357">
        <f t="shared" si="173"/>
        <v>1.6015860876819276E+52</v>
      </c>
      <c r="PIF15" s="357">
        <f t="shared" si="173"/>
        <v>0</v>
      </c>
      <c r="PIG15" s="357">
        <f t="shared" si="173"/>
        <v>1.6336178094355661E+52</v>
      </c>
      <c r="PIH15" s="357">
        <f t="shared" si="173"/>
        <v>0</v>
      </c>
      <c r="PII15" s="357">
        <f t="shared" si="173"/>
        <v>1.6662901656242774E+52</v>
      </c>
      <c r="PIJ15" s="357">
        <f t="shared" si="173"/>
        <v>0</v>
      </c>
      <c r="PIK15" s="357">
        <f t="shared" si="173"/>
        <v>1.699615968936763E+52</v>
      </c>
      <c r="PIL15" s="357">
        <f t="shared" si="173"/>
        <v>0</v>
      </c>
      <c r="PIM15" s="357">
        <f t="shared" si="173"/>
        <v>1.7336082883154983E+52</v>
      </c>
      <c r="PIN15" s="357">
        <f t="shared" si="173"/>
        <v>0</v>
      </c>
      <c r="PIO15" s="357">
        <f t="shared" si="173"/>
        <v>1.7682804540818083E+52</v>
      </c>
      <c r="PIP15" s="357">
        <f t="shared" si="173"/>
        <v>0</v>
      </c>
      <c r="PIQ15" s="357">
        <f t="shared" si="173"/>
        <v>1.8036460631634445E+52</v>
      </c>
      <c r="PIR15" s="357">
        <f t="shared" si="173"/>
        <v>0</v>
      </c>
      <c r="PIS15" s="357">
        <f t="shared" si="173"/>
        <v>1.8397189844267134E+52</v>
      </c>
      <c r="PIT15" s="357">
        <f t="shared" si="173"/>
        <v>0</v>
      </c>
      <c r="PIU15" s="357">
        <f t="shared" si="173"/>
        <v>1.8765133641152478E+52</v>
      </c>
      <c r="PIV15" s="357">
        <f t="shared" si="173"/>
        <v>0</v>
      </c>
      <c r="PIW15" s="357">
        <f t="shared" si="173"/>
        <v>1.9140436313975527E+52</v>
      </c>
      <c r="PIX15" s="357">
        <f t="shared" si="173"/>
        <v>0</v>
      </c>
      <c r="PIY15" s="357">
        <f t="shared" si="173"/>
        <v>1.9523245040255038E+52</v>
      </c>
      <c r="PIZ15" s="357">
        <f t="shared" si="173"/>
        <v>0</v>
      </c>
      <c r="PJA15" s="357">
        <f t="shared" si="173"/>
        <v>1.9913709941060139E+52</v>
      </c>
      <c r="PJB15" s="357">
        <f t="shared" si="173"/>
        <v>0</v>
      </c>
      <c r="PJC15" s="357">
        <f t="shared" si="173"/>
        <v>2.0311984139881343E+52</v>
      </c>
      <c r="PJD15" s="357">
        <f t="shared" ref="PJD15:PLO15" si="174">PJB15*1.02</f>
        <v>0</v>
      </c>
      <c r="PJE15" s="357">
        <f t="shared" si="174"/>
        <v>2.0718223822678971E+52</v>
      </c>
      <c r="PJF15" s="357">
        <f t="shared" si="174"/>
        <v>0</v>
      </c>
      <c r="PJG15" s="357">
        <f t="shared" si="174"/>
        <v>2.1132588299132551E+52</v>
      </c>
      <c r="PJH15" s="357">
        <f t="shared" si="174"/>
        <v>0</v>
      </c>
      <c r="PJI15" s="357">
        <f t="shared" si="174"/>
        <v>2.1555240065115202E+52</v>
      </c>
      <c r="PJJ15" s="357">
        <f t="shared" si="174"/>
        <v>0</v>
      </c>
      <c r="PJK15" s="357">
        <f t="shared" si="174"/>
        <v>2.1986344866417507E+52</v>
      </c>
      <c r="PJL15" s="357">
        <f t="shared" si="174"/>
        <v>0</v>
      </c>
      <c r="PJM15" s="357">
        <f t="shared" si="174"/>
        <v>2.2426071763745857E+52</v>
      </c>
      <c r="PJN15" s="357">
        <f t="shared" si="174"/>
        <v>0</v>
      </c>
      <c r="PJO15" s="357">
        <f t="shared" si="174"/>
        <v>2.2874593199020774E+52</v>
      </c>
      <c r="PJP15" s="357">
        <f t="shared" si="174"/>
        <v>0</v>
      </c>
      <c r="PJQ15" s="357">
        <f t="shared" si="174"/>
        <v>2.333208506300119E+52</v>
      </c>
      <c r="PJR15" s="357">
        <f t="shared" si="174"/>
        <v>0</v>
      </c>
      <c r="PJS15" s="357">
        <f t="shared" si="174"/>
        <v>2.3798726764261214E+52</v>
      </c>
      <c r="PJT15" s="357">
        <f t="shared" si="174"/>
        <v>0</v>
      </c>
      <c r="PJU15" s="357">
        <f t="shared" si="174"/>
        <v>2.427470129954644E+52</v>
      </c>
      <c r="PJV15" s="357">
        <f t="shared" si="174"/>
        <v>0</v>
      </c>
      <c r="PJW15" s="357">
        <f t="shared" si="174"/>
        <v>2.4760195325537369E+52</v>
      </c>
      <c r="PJX15" s="357">
        <f t="shared" si="174"/>
        <v>0</v>
      </c>
      <c r="PJY15" s="357">
        <f t="shared" si="174"/>
        <v>2.5255399232048117E+52</v>
      </c>
      <c r="PJZ15" s="357">
        <f t="shared" si="174"/>
        <v>0</v>
      </c>
      <c r="PKA15" s="357">
        <f t="shared" si="174"/>
        <v>2.5760507216689079E+52</v>
      </c>
      <c r="PKB15" s="357">
        <f t="shared" si="174"/>
        <v>0</v>
      </c>
      <c r="PKC15" s="357">
        <f t="shared" si="174"/>
        <v>2.6275717361022859E+52</v>
      </c>
      <c r="PKD15" s="357">
        <f t="shared" si="174"/>
        <v>0</v>
      </c>
      <c r="PKE15" s="357">
        <f t="shared" si="174"/>
        <v>2.6801231708243319E+52</v>
      </c>
      <c r="PKF15" s="357">
        <f t="shared" si="174"/>
        <v>0</v>
      </c>
      <c r="PKG15" s="357">
        <f t="shared" si="174"/>
        <v>2.7337256342408183E+52</v>
      </c>
      <c r="PKH15" s="357">
        <f t="shared" si="174"/>
        <v>0</v>
      </c>
      <c r="PKI15" s="357">
        <f t="shared" si="174"/>
        <v>2.7884001469256346E+52</v>
      </c>
      <c r="PKJ15" s="357">
        <f t="shared" si="174"/>
        <v>0</v>
      </c>
      <c r="PKK15" s="357">
        <f t="shared" si="174"/>
        <v>2.8441681498641474E+52</v>
      </c>
      <c r="PKL15" s="357">
        <f t="shared" si="174"/>
        <v>0</v>
      </c>
      <c r="PKM15" s="357">
        <f t="shared" si="174"/>
        <v>2.9010515128614307E+52</v>
      </c>
      <c r="PKN15" s="357">
        <f t="shared" si="174"/>
        <v>0</v>
      </c>
      <c r="PKO15" s="357">
        <f t="shared" si="174"/>
        <v>2.9590725431186593E+52</v>
      </c>
      <c r="PKP15" s="357">
        <f t="shared" si="174"/>
        <v>0</v>
      </c>
      <c r="PKQ15" s="357">
        <f t="shared" si="174"/>
        <v>3.0182539939810323E+52</v>
      </c>
      <c r="PKR15" s="357">
        <f t="shared" si="174"/>
        <v>0</v>
      </c>
      <c r="PKS15" s="357">
        <f t="shared" si="174"/>
        <v>3.0786190738606527E+52</v>
      </c>
      <c r="PKT15" s="357">
        <f t="shared" si="174"/>
        <v>0</v>
      </c>
      <c r="PKU15" s="357">
        <f t="shared" si="174"/>
        <v>3.1401914553378658E+52</v>
      </c>
      <c r="PKV15" s="357">
        <f t="shared" si="174"/>
        <v>0</v>
      </c>
      <c r="PKW15" s="357">
        <f t="shared" si="174"/>
        <v>3.2029952844446233E+52</v>
      </c>
      <c r="PKX15" s="357">
        <f t="shared" si="174"/>
        <v>0</v>
      </c>
      <c r="PKY15" s="357">
        <f t="shared" si="174"/>
        <v>3.267055190133516E+52</v>
      </c>
      <c r="PKZ15" s="357">
        <f t="shared" si="174"/>
        <v>0</v>
      </c>
      <c r="PLA15" s="357">
        <f t="shared" si="174"/>
        <v>3.3323962939361865E+52</v>
      </c>
      <c r="PLB15" s="357">
        <f t="shared" si="174"/>
        <v>0</v>
      </c>
      <c r="PLC15" s="357">
        <f t="shared" si="174"/>
        <v>3.3990442198149104E+52</v>
      </c>
      <c r="PLD15" s="357">
        <f t="shared" si="174"/>
        <v>0</v>
      </c>
      <c r="PLE15" s="357">
        <f t="shared" si="174"/>
        <v>3.4670251042112089E+52</v>
      </c>
      <c r="PLF15" s="357">
        <f t="shared" si="174"/>
        <v>0</v>
      </c>
      <c r="PLG15" s="357">
        <f t="shared" si="174"/>
        <v>3.5363656062954334E+52</v>
      </c>
      <c r="PLH15" s="357">
        <f t="shared" si="174"/>
        <v>0</v>
      </c>
      <c r="PLI15" s="357">
        <f t="shared" si="174"/>
        <v>3.6070929184213423E+52</v>
      </c>
      <c r="PLJ15" s="357">
        <f t="shared" si="174"/>
        <v>0</v>
      </c>
      <c r="PLK15" s="357">
        <f t="shared" si="174"/>
        <v>3.6792347767897693E+52</v>
      </c>
      <c r="PLL15" s="357">
        <f t="shared" si="174"/>
        <v>0</v>
      </c>
      <c r="PLM15" s="357">
        <f t="shared" si="174"/>
        <v>3.7528194723255648E+52</v>
      </c>
      <c r="PLN15" s="357">
        <f t="shared" si="174"/>
        <v>0</v>
      </c>
      <c r="PLO15" s="357">
        <f t="shared" si="174"/>
        <v>3.8278758617720764E+52</v>
      </c>
      <c r="PLP15" s="357">
        <f t="shared" ref="PLP15:POA15" si="175">PLN15*1.02</f>
        <v>0</v>
      </c>
      <c r="PLQ15" s="357">
        <f t="shared" si="175"/>
        <v>3.9044333790075177E+52</v>
      </c>
      <c r="PLR15" s="357">
        <f t="shared" si="175"/>
        <v>0</v>
      </c>
      <c r="PLS15" s="357">
        <f t="shared" si="175"/>
        <v>3.9825220465876681E+52</v>
      </c>
      <c r="PLT15" s="357">
        <f t="shared" si="175"/>
        <v>0</v>
      </c>
      <c r="PLU15" s="357">
        <f t="shared" si="175"/>
        <v>4.0621724875194217E+52</v>
      </c>
      <c r="PLV15" s="357">
        <f t="shared" si="175"/>
        <v>0</v>
      </c>
      <c r="PLW15" s="357">
        <f t="shared" si="175"/>
        <v>4.1434159372698103E+52</v>
      </c>
      <c r="PLX15" s="357">
        <f t="shared" si="175"/>
        <v>0</v>
      </c>
      <c r="PLY15" s="357">
        <f t="shared" si="175"/>
        <v>4.2262842560152064E+52</v>
      </c>
      <c r="PLZ15" s="357">
        <f t="shared" si="175"/>
        <v>0</v>
      </c>
      <c r="PMA15" s="357">
        <f t="shared" si="175"/>
        <v>4.3108099411355107E+52</v>
      </c>
      <c r="PMB15" s="357">
        <f t="shared" si="175"/>
        <v>0</v>
      </c>
      <c r="PMC15" s="357">
        <f t="shared" si="175"/>
        <v>4.3970261399582208E+52</v>
      </c>
      <c r="PMD15" s="357">
        <f t="shared" si="175"/>
        <v>0</v>
      </c>
      <c r="PME15" s="357">
        <f t="shared" si="175"/>
        <v>4.4849666627573852E+52</v>
      </c>
      <c r="PMF15" s="357">
        <f t="shared" si="175"/>
        <v>0</v>
      </c>
      <c r="PMG15" s="357">
        <f t="shared" si="175"/>
        <v>4.5746659960125329E+52</v>
      </c>
      <c r="PMH15" s="357">
        <f t="shared" si="175"/>
        <v>0</v>
      </c>
      <c r="PMI15" s="357">
        <f t="shared" si="175"/>
        <v>4.6661593159327838E+52</v>
      </c>
      <c r="PMJ15" s="357">
        <f t="shared" si="175"/>
        <v>0</v>
      </c>
      <c r="PMK15" s="357">
        <f t="shared" si="175"/>
        <v>4.7594825022514396E+52</v>
      </c>
      <c r="PML15" s="357">
        <f t="shared" si="175"/>
        <v>0</v>
      </c>
      <c r="PMM15" s="357">
        <f t="shared" si="175"/>
        <v>4.8546721522964689E+52</v>
      </c>
      <c r="PMN15" s="357">
        <f t="shared" si="175"/>
        <v>0</v>
      </c>
      <c r="PMO15" s="357">
        <f t="shared" si="175"/>
        <v>4.9517655953423979E+52</v>
      </c>
      <c r="PMP15" s="357">
        <f t="shared" si="175"/>
        <v>0</v>
      </c>
      <c r="PMQ15" s="357">
        <f t="shared" si="175"/>
        <v>5.0508009072492454E+52</v>
      </c>
      <c r="PMR15" s="357">
        <f t="shared" si="175"/>
        <v>0</v>
      </c>
      <c r="PMS15" s="357">
        <f t="shared" si="175"/>
        <v>5.1518169253942301E+52</v>
      </c>
      <c r="PMT15" s="357">
        <f t="shared" si="175"/>
        <v>0</v>
      </c>
      <c r="PMU15" s="357">
        <f t="shared" si="175"/>
        <v>5.2548532639021147E+52</v>
      </c>
      <c r="PMV15" s="357">
        <f t="shared" si="175"/>
        <v>0</v>
      </c>
      <c r="PMW15" s="357">
        <f t="shared" si="175"/>
        <v>5.3599503291801571E+52</v>
      </c>
      <c r="PMX15" s="357">
        <f t="shared" si="175"/>
        <v>0</v>
      </c>
      <c r="PMY15" s="357">
        <f t="shared" si="175"/>
        <v>5.4671493357637599E+52</v>
      </c>
      <c r="PMZ15" s="357">
        <f t="shared" si="175"/>
        <v>0</v>
      </c>
      <c r="PNA15" s="357">
        <f t="shared" si="175"/>
        <v>5.5764923224790351E+52</v>
      </c>
      <c r="PNB15" s="357">
        <f t="shared" si="175"/>
        <v>0</v>
      </c>
      <c r="PNC15" s="357">
        <f t="shared" si="175"/>
        <v>5.6880221689286164E+52</v>
      </c>
      <c r="PND15" s="357">
        <f t="shared" si="175"/>
        <v>0</v>
      </c>
      <c r="PNE15" s="357">
        <f t="shared" si="175"/>
        <v>5.8017826123071884E+52</v>
      </c>
      <c r="PNF15" s="357">
        <f t="shared" si="175"/>
        <v>0</v>
      </c>
      <c r="PNG15" s="357">
        <f t="shared" si="175"/>
        <v>5.9178182645533319E+52</v>
      </c>
      <c r="PNH15" s="357">
        <f t="shared" si="175"/>
        <v>0</v>
      </c>
      <c r="PNI15" s="357">
        <f t="shared" si="175"/>
        <v>6.0361746298443982E+52</v>
      </c>
      <c r="PNJ15" s="357">
        <f t="shared" si="175"/>
        <v>0</v>
      </c>
      <c r="PNK15" s="357">
        <f t="shared" si="175"/>
        <v>6.1568981224412868E+52</v>
      </c>
      <c r="PNL15" s="357">
        <f t="shared" si="175"/>
        <v>0</v>
      </c>
      <c r="PNM15" s="357">
        <f t="shared" si="175"/>
        <v>6.2800360848901122E+52</v>
      </c>
      <c r="PNN15" s="357">
        <f t="shared" si="175"/>
        <v>0</v>
      </c>
      <c r="PNO15" s="357">
        <f t="shared" si="175"/>
        <v>6.4056368065879144E+52</v>
      </c>
      <c r="PNP15" s="357">
        <f t="shared" si="175"/>
        <v>0</v>
      </c>
      <c r="PNQ15" s="357">
        <f t="shared" si="175"/>
        <v>6.5337495427196731E+52</v>
      </c>
      <c r="PNR15" s="357">
        <f t="shared" si="175"/>
        <v>0</v>
      </c>
      <c r="PNS15" s="357">
        <f t="shared" si="175"/>
        <v>6.6644245335740667E+52</v>
      </c>
      <c r="PNT15" s="357">
        <f t="shared" si="175"/>
        <v>0</v>
      </c>
      <c r="PNU15" s="357">
        <f t="shared" si="175"/>
        <v>6.7977130242455476E+52</v>
      </c>
      <c r="PNV15" s="357">
        <f t="shared" si="175"/>
        <v>0</v>
      </c>
      <c r="PNW15" s="357">
        <f t="shared" si="175"/>
        <v>6.9336672847304589E+52</v>
      </c>
      <c r="PNX15" s="357">
        <f t="shared" si="175"/>
        <v>0</v>
      </c>
      <c r="PNY15" s="357">
        <f t="shared" si="175"/>
        <v>7.0723406304250687E+52</v>
      </c>
      <c r="PNZ15" s="357">
        <f t="shared" si="175"/>
        <v>0</v>
      </c>
      <c r="POA15" s="357">
        <f t="shared" si="175"/>
        <v>7.2137874430335705E+52</v>
      </c>
      <c r="POB15" s="357">
        <f t="shared" ref="POB15:PQM15" si="176">PNZ15*1.02</f>
        <v>0</v>
      </c>
      <c r="POC15" s="357">
        <f t="shared" si="176"/>
        <v>7.3580631918942425E+52</v>
      </c>
      <c r="POD15" s="357">
        <f t="shared" si="176"/>
        <v>0</v>
      </c>
      <c r="POE15" s="357">
        <f t="shared" si="176"/>
        <v>7.5052244557321279E+52</v>
      </c>
      <c r="POF15" s="357">
        <f t="shared" si="176"/>
        <v>0</v>
      </c>
      <c r="POG15" s="357">
        <f t="shared" si="176"/>
        <v>7.6553289448467701E+52</v>
      </c>
      <c r="POH15" s="357">
        <f t="shared" si="176"/>
        <v>0</v>
      </c>
      <c r="POI15" s="357">
        <f t="shared" si="176"/>
        <v>7.808435523743706E+52</v>
      </c>
      <c r="POJ15" s="357">
        <f t="shared" si="176"/>
        <v>0</v>
      </c>
      <c r="POK15" s="357">
        <f t="shared" si="176"/>
        <v>7.9646042342185804E+52</v>
      </c>
      <c r="POL15" s="357">
        <f t="shared" si="176"/>
        <v>0</v>
      </c>
      <c r="POM15" s="357">
        <f t="shared" si="176"/>
        <v>8.1238963189029527E+52</v>
      </c>
      <c r="PON15" s="357">
        <f t="shared" si="176"/>
        <v>0</v>
      </c>
      <c r="POO15" s="357">
        <f t="shared" si="176"/>
        <v>8.2863742452810113E+52</v>
      </c>
      <c r="POP15" s="357">
        <f t="shared" si="176"/>
        <v>0</v>
      </c>
      <c r="POQ15" s="357">
        <f t="shared" si="176"/>
        <v>8.4521017301866315E+52</v>
      </c>
      <c r="POR15" s="357">
        <f t="shared" si="176"/>
        <v>0</v>
      </c>
      <c r="POS15" s="357">
        <f t="shared" si="176"/>
        <v>8.6211437647903645E+52</v>
      </c>
      <c r="POT15" s="357">
        <f t="shared" si="176"/>
        <v>0</v>
      </c>
      <c r="POU15" s="357">
        <f t="shared" si="176"/>
        <v>8.793566640086172E+52</v>
      </c>
      <c r="POV15" s="357">
        <f t="shared" si="176"/>
        <v>0</v>
      </c>
      <c r="POW15" s="357">
        <f t="shared" si="176"/>
        <v>8.9694379728878956E+52</v>
      </c>
      <c r="POX15" s="357">
        <f t="shared" si="176"/>
        <v>0</v>
      </c>
      <c r="POY15" s="357">
        <f t="shared" si="176"/>
        <v>9.1488267323456534E+52</v>
      </c>
      <c r="POZ15" s="357">
        <f t="shared" si="176"/>
        <v>0</v>
      </c>
      <c r="PPA15" s="357">
        <f t="shared" si="176"/>
        <v>9.3318032669925666E+52</v>
      </c>
      <c r="PPB15" s="357">
        <f t="shared" si="176"/>
        <v>0</v>
      </c>
      <c r="PPC15" s="357">
        <f t="shared" si="176"/>
        <v>9.5184393323324183E+52</v>
      </c>
      <c r="PPD15" s="357">
        <f t="shared" si="176"/>
        <v>0</v>
      </c>
      <c r="PPE15" s="357">
        <f t="shared" si="176"/>
        <v>9.7088081189790669E+52</v>
      </c>
      <c r="PPF15" s="357">
        <f t="shared" si="176"/>
        <v>0</v>
      </c>
      <c r="PPG15" s="357">
        <f t="shared" si="176"/>
        <v>9.902984281358649E+52</v>
      </c>
      <c r="PPH15" s="357">
        <f t="shared" si="176"/>
        <v>0</v>
      </c>
      <c r="PPI15" s="357">
        <f t="shared" si="176"/>
        <v>1.0101043966985822E+53</v>
      </c>
      <c r="PPJ15" s="357">
        <f t="shared" si="176"/>
        <v>0</v>
      </c>
      <c r="PPK15" s="357">
        <f t="shared" si="176"/>
        <v>1.0303064846325538E+53</v>
      </c>
      <c r="PPL15" s="357">
        <f t="shared" si="176"/>
        <v>0</v>
      </c>
      <c r="PPM15" s="357">
        <f t="shared" si="176"/>
        <v>1.0509126143252049E+53</v>
      </c>
      <c r="PPN15" s="357">
        <f t="shared" si="176"/>
        <v>0</v>
      </c>
      <c r="PPO15" s="357">
        <f t="shared" si="176"/>
        <v>1.0719308666117091E+53</v>
      </c>
      <c r="PPP15" s="357">
        <f t="shared" si="176"/>
        <v>0</v>
      </c>
      <c r="PPQ15" s="357">
        <f t="shared" si="176"/>
        <v>1.0933694839439432E+53</v>
      </c>
      <c r="PPR15" s="357">
        <f t="shared" si="176"/>
        <v>0</v>
      </c>
      <c r="PPS15" s="357">
        <f t="shared" si="176"/>
        <v>1.1152368736228221E+53</v>
      </c>
      <c r="PPT15" s="357">
        <f t="shared" si="176"/>
        <v>0</v>
      </c>
      <c r="PPU15" s="357">
        <f t="shared" si="176"/>
        <v>1.1375416110952785E+53</v>
      </c>
      <c r="PPV15" s="357">
        <f t="shared" si="176"/>
        <v>0</v>
      </c>
      <c r="PPW15" s="357">
        <f t="shared" si="176"/>
        <v>1.1602924433171842E+53</v>
      </c>
      <c r="PPX15" s="357">
        <f t="shared" si="176"/>
        <v>0</v>
      </c>
      <c r="PPY15" s="357">
        <f t="shared" si="176"/>
        <v>1.1834982921835278E+53</v>
      </c>
      <c r="PPZ15" s="357">
        <f t="shared" si="176"/>
        <v>0</v>
      </c>
      <c r="PQA15" s="357">
        <f t="shared" si="176"/>
        <v>1.2071682580271984E+53</v>
      </c>
      <c r="PQB15" s="357">
        <f t="shared" si="176"/>
        <v>0</v>
      </c>
      <c r="PQC15" s="357">
        <f t="shared" si="176"/>
        <v>1.2313116231877423E+53</v>
      </c>
      <c r="PQD15" s="357">
        <f t="shared" si="176"/>
        <v>0</v>
      </c>
      <c r="PQE15" s="357">
        <f t="shared" si="176"/>
        <v>1.2559378556514972E+53</v>
      </c>
      <c r="PQF15" s="357">
        <f t="shared" si="176"/>
        <v>0</v>
      </c>
      <c r="PQG15" s="357">
        <f t="shared" si="176"/>
        <v>1.2810566127645272E+53</v>
      </c>
      <c r="PQH15" s="357">
        <f t="shared" si="176"/>
        <v>0</v>
      </c>
      <c r="PQI15" s="357">
        <f t="shared" si="176"/>
        <v>1.3066777450198178E+53</v>
      </c>
      <c r="PQJ15" s="357">
        <f t="shared" si="176"/>
        <v>0</v>
      </c>
      <c r="PQK15" s="357">
        <f t="shared" si="176"/>
        <v>1.3328112999202141E+53</v>
      </c>
      <c r="PQL15" s="357">
        <f t="shared" si="176"/>
        <v>0</v>
      </c>
      <c r="PQM15" s="357">
        <f t="shared" si="176"/>
        <v>1.3594675259186185E+53</v>
      </c>
      <c r="PQN15" s="357">
        <f t="shared" ref="PQN15:PSY15" si="177">PQL15*1.02</f>
        <v>0</v>
      </c>
      <c r="PQO15" s="357">
        <f t="shared" si="177"/>
        <v>1.3866568764369908E+53</v>
      </c>
      <c r="PQP15" s="357">
        <f t="shared" si="177"/>
        <v>0</v>
      </c>
      <c r="PQQ15" s="357">
        <f t="shared" si="177"/>
        <v>1.4143900139657307E+53</v>
      </c>
      <c r="PQR15" s="357">
        <f t="shared" si="177"/>
        <v>0</v>
      </c>
      <c r="PQS15" s="357">
        <f t="shared" si="177"/>
        <v>1.4426778142450453E+53</v>
      </c>
      <c r="PQT15" s="357">
        <f t="shared" si="177"/>
        <v>0</v>
      </c>
      <c r="PQU15" s="357">
        <f t="shared" si="177"/>
        <v>1.4715313705299463E+53</v>
      </c>
      <c r="PQV15" s="357">
        <f t="shared" si="177"/>
        <v>0</v>
      </c>
      <c r="PQW15" s="357">
        <f t="shared" si="177"/>
        <v>1.5009619979405454E+53</v>
      </c>
      <c r="PQX15" s="357">
        <f t="shared" si="177"/>
        <v>0</v>
      </c>
      <c r="PQY15" s="357">
        <f t="shared" si="177"/>
        <v>1.5309812378993563E+53</v>
      </c>
      <c r="PQZ15" s="357">
        <f t="shared" si="177"/>
        <v>0</v>
      </c>
      <c r="PRA15" s="357">
        <f t="shared" si="177"/>
        <v>1.5616008626573436E+53</v>
      </c>
      <c r="PRB15" s="357">
        <f t="shared" si="177"/>
        <v>0</v>
      </c>
      <c r="PRC15" s="357">
        <f t="shared" si="177"/>
        <v>1.5928328799104906E+53</v>
      </c>
      <c r="PRD15" s="357">
        <f t="shared" si="177"/>
        <v>0</v>
      </c>
      <c r="PRE15" s="357">
        <f t="shared" si="177"/>
        <v>1.6246895375087004E+53</v>
      </c>
      <c r="PRF15" s="357">
        <f t="shared" si="177"/>
        <v>0</v>
      </c>
      <c r="PRG15" s="357">
        <f t="shared" si="177"/>
        <v>1.6571833282588743E+53</v>
      </c>
      <c r="PRH15" s="357">
        <f t="shared" si="177"/>
        <v>0</v>
      </c>
      <c r="PRI15" s="357">
        <f t="shared" si="177"/>
        <v>1.6903269948240519E+53</v>
      </c>
      <c r="PRJ15" s="357">
        <f t="shared" si="177"/>
        <v>0</v>
      </c>
      <c r="PRK15" s="357">
        <f t="shared" si="177"/>
        <v>1.7241335347205329E+53</v>
      </c>
      <c r="PRL15" s="357">
        <f t="shared" si="177"/>
        <v>0</v>
      </c>
      <c r="PRM15" s="357">
        <f t="shared" si="177"/>
        <v>1.7586162054149436E+53</v>
      </c>
      <c r="PRN15" s="357">
        <f t="shared" si="177"/>
        <v>0</v>
      </c>
      <c r="PRO15" s="357">
        <f t="shared" si="177"/>
        <v>1.7937885295232426E+53</v>
      </c>
      <c r="PRP15" s="357">
        <f t="shared" si="177"/>
        <v>0</v>
      </c>
      <c r="PRQ15" s="357">
        <f t="shared" si="177"/>
        <v>1.8296643001137074E+53</v>
      </c>
      <c r="PRR15" s="357">
        <f t="shared" si="177"/>
        <v>0</v>
      </c>
      <c r="PRS15" s="357">
        <f t="shared" si="177"/>
        <v>1.8662575861159815E+53</v>
      </c>
      <c r="PRT15" s="357">
        <f t="shared" si="177"/>
        <v>0</v>
      </c>
      <c r="PRU15" s="357">
        <f t="shared" si="177"/>
        <v>1.9035827378383011E+53</v>
      </c>
      <c r="PRV15" s="357">
        <f t="shared" si="177"/>
        <v>0</v>
      </c>
      <c r="PRW15" s="357">
        <f t="shared" si="177"/>
        <v>1.9416543925950672E+53</v>
      </c>
      <c r="PRX15" s="357">
        <f t="shared" si="177"/>
        <v>0</v>
      </c>
      <c r="PRY15" s="357">
        <f t="shared" si="177"/>
        <v>1.9804874804469684E+53</v>
      </c>
      <c r="PRZ15" s="357">
        <f t="shared" si="177"/>
        <v>0</v>
      </c>
      <c r="PSA15" s="357">
        <f t="shared" si="177"/>
        <v>2.0200972300559078E+53</v>
      </c>
      <c r="PSB15" s="357">
        <f t="shared" si="177"/>
        <v>0</v>
      </c>
      <c r="PSC15" s="357">
        <f t="shared" si="177"/>
        <v>2.060499174657026E+53</v>
      </c>
      <c r="PSD15" s="357">
        <f t="shared" si="177"/>
        <v>0</v>
      </c>
      <c r="PSE15" s="357">
        <f t="shared" si="177"/>
        <v>2.1017091581501666E+53</v>
      </c>
      <c r="PSF15" s="357">
        <f t="shared" si="177"/>
        <v>0</v>
      </c>
      <c r="PSG15" s="357">
        <f t="shared" si="177"/>
        <v>2.1437433413131702E+53</v>
      </c>
      <c r="PSH15" s="357">
        <f t="shared" si="177"/>
        <v>0</v>
      </c>
      <c r="PSI15" s="357">
        <f t="shared" si="177"/>
        <v>2.1866182081394336E+53</v>
      </c>
      <c r="PSJ15" s="357">
        <f t="shared" si="177"/>
        <v>0</v>
      </c>
      <c r="PSK15" s="357">
        <f t="shared" si="177"/>
        <v>2.2303505723022221E+53</v>
      </c>
      <c r="PSL15" s="357">
        <f t="shared" si="177"/>
        <v>0</v>
      </c>
      <c r="PSM15" s="357">
        <f t="shared" si="177"/>
        <v>2.2749575837482667E+53</v>
      </c>
      <c r="PSN15" s="357">
        <f t="shared" si="177"/>
        <v>0</v>
      </c>
      <c r="PSO15" s="357">
        <f t="shared" si="177"/>
        <v>2.3204567354232319E+53</v>
      </c>
      <c r="PSP15" s="357">
        <f t="shared" si="177"/>
        <v>0</v>
      </c>
      <c r="PSQ15" s="357">
        <f t="shared" si="177"/>
        <v>2.3668658701316967E+53</v>
      </c>
      <c r="PSR15" s="357">
        <f t="shared" si="177"/>
        <v>0</v>
      </c>
      <c r="PSS15" s="357">
        <f t="shared" si="177"/>
        <v>2.4142031875343309E+53</v>
      </c>
      <c r="PST15" s="357">
        <f t="shared" si="177"/>
        <v>0</v>
      </c>
      <c r="PSU15" s="357">
        <f t="shared" si="177"/>
        <v>2.4624872512850177E+53</v>
      </c>
      <c r="PSV15" s="357">
        <f t="shared" si="177"/>
        <v>0</v>
      </c>
      <c r="PSW15" s="357">
        <f t="shared" si="177"/>
        <v>2.5117369963107182E+53</v>
      </c>
      <c r="PSX15" s="357">
        <f t="shared" si="177"/>
        <v>0</v>
      </c>
      <c r="PSY15" s="357">
        <f t="shared" si="177"/>
        <v>2.5619717362369327E+53</v>
      </c>
      <c r="PSZ15" s="357">
        <f t="shared" ref="PSZ15:PVK15" si="178">PSX15*1.02</f>
        <v>0</v>
      </c>
      <c r="PTA15" s="357">
        <f t="shared" si="178"/>
        <v>2.6132111709616712E+53</v>
      </c>
      <c r="PTB15" s="357">
        <f t="shared" si="178"/>
        <v>0</v>
      </c>
      <c r="PTC15" s="357">
        <f t="shared" si="178"/>
        <v>2.6654753943809048E+53</v>
      </c>
      <c r="PTD15" s="357">
        <f t="shared" si="178"/>
        <v>0</v>
      </c>
      <c r="PTE15" s="357">
        <f t="shared" si="178"/>
        <v>2.7187849022685231E+53</v>
      </c>
      <c r="PTF15" s="357">
        <f t="shared" si="178"/>
        <v>0</v>
      </c>
      <c r="PTG15" s="357">
        <f t="shared" si="178"/>
        <v>2.7731606003138936E+53</v>
      </c>
      <c r="PTH15" s="357">
        <f t="shared" si="178"/>
        <v>0</v>
      </c>
      <c r="PTI15" s="357">
        <f t="shared" si="178"/>
        <v>2.8286238123201715E+53</v>
      </c>
      <c r="PTJ15" s="357">
        <f t="shared" si="178"/>
        <v>0</v>
      </c>
      <c r="PTK15" s="357">
        <f t="shared" si="178"/>
        <v>2.8851962885665751E+53</v>
      </c>
      <c r="PTL15" s="357">
        <f t="shared" si="178"/>
        <v>0</v>
      </c>
      <c r="PTM15" s="357">
        <f t="shared" si="178"/>
        <v>2.9429002143379068E+53</v>
      </c>
      <c r="PTN15" s="357">
        <f t="shared" si="178"/>
        <v>0</v>
      </c>
      <c r="PTO15" s="357">
        <f t="shared" si="178"/>
        <v>3.0017582186246648E+53</v>
      </c>
      <c r="PTP15" s="357">
        <f t="shared" si="178"/>
        <v>0</v>
      </c>
      <c r="PTQ15" s="357">
        <f t="shared" si="178"/>
        <v>3.0617933829971582E+53</v>
      </c>
      <c r="PTR15" s="357">
        <f t="shared" si="178"/>
        <v>0</v>
      </c>
      <c r="PTS15" s="357">
        <f t="shared" si="178"/>
        <v>3.1230292506571015E+53</v>
      </c>
      <c r="PTT15" s="357">
        <f t="shared" si="178"/>
        <v>0</v>
      </c>
      <c r="PTU15" s="357">
        <f t="shared" si="178"/>
        <v>3.1854898356702438E+53</v>
      </c>
      <c r="PTV15" s="357">
        <f t="shared" si="178"/>
        <v>0</v>
      </c>
      <c r="PTW15" s="357">
        <f t="shared" si="178"/>
        <v>3.2491996323836488E+53</v>
      </c>
      <c r="PTX15" s="357">
        <f t="shared" si="178"/>
        <v>0</v>
      </c>
      <c r="PTY15" s="357">
        <f t="shared" si="178"/>
        <v>3.3141836250313217E+53</v>
      </c>
      <c r="PTZ15" s="357">
        <f t="shared" si="178"/>
        <v>0</v>
      </c>
      <c r="PUA15" s="357">
        <f t="shared" si="178"/>
        <v>3.3804672975319481E+53</v>
      </c>
      <c r="PUB15" s="357">
        <f t="shared" si="178"/>
        <v>0</v>
      </c>
      <c r="PUC15" s="357">
        <f t="shared" si="178"/>
        <v>3.4480766434825873E+53</v>
      </c>
      <c r="PUD15" s="357">
        <f t="shared" si="178"/>
        <v>0</v>
      </c>
      <c r="PUE15" s="357">
        <f t="shared" si="178"/>
        <v>3.5170381763522389E+53</v>
      </c>
      <c r="PUF15" s="357">
        <f t="shared" si="178"/>
        <v>0</v>
      </c>
      <c r="PUG15" s="357">
        <f t="shared" si="178"/>
        <v>3.5873789398792836E+53</v>
      </c>
      <c r="PUH15" s="357">
        <f t="shared" si="178"/>
        <v>0</v>
      </c>
      <c r="PUI15" s="357">
        <f t="shared" si="178"/>
        <v>3.6591265186768694E+53</v>
      </c>
      <c r="PUJ15" s="357">
        <f t="shared" si="178"/>
        <v>0</v>
      </c>
      <c r="PUK15" s="357">
        <f t="shared" si="178"/>
        <v>3.7323090490504067E+53</v>
      </c>
      <c r="PUL15" s="357">
        <f t="shared" si="178"/>
        <v>0</v>
      </c>
      <c r="PUM15" s="357">
        <f t="shared" si="178"/>
        <v>3.8069552300314147E+53</v>
      </c>
      <c r="PUN15" s="357">
        <f t="shared" si="178"/>
        <v>0</v>
      </c>
      <c r="PUO15" s="357">
        <f t="shared" si="178"/>
        <v>3.8830943346320431E+53</v>
      </c>
      <c r="PUP15" s="357">
        <f t="shared" si="178"/>
        <v>0</v>
      </c>
      <c r="PUQ15" s="357">
        <f t="shared" si="178"/>
        <v>3.9607562213246841E+53</v>
      </c>
      <c r="PUR15" s="357">
        <f t="shared" si="178"/>
        <v>0</v>
      </c>
      <c r="PUS15" s="357">
        <f t="shared" si="178"/>
        <v>4.0399713457511778E+53</v>
      </c>
      <c r="PUT15" s="357">
        <f t="shared" si="178"/>
        <v>0</v>
      </c>
      <c r="PUU15" s="357">
        <f t="shared" si="178"/>
        <v>4.1207707726662018E+53</v>
      </c>
      <c r="PUV15" s="357">
        <f t="shared" si="178"/>
        <v>0</v>
      </c>
      <c r="PUW15" s="357">
        <f t="shared" si="178"/>
        <v>4.2031861881195256E+53</v>
      </c>
      <c r="PUX15" s="357">
        <f t="shared" si="178"/>
        <v>0</v>
      </c>
      <c r="PUY15" s="357">
        <f t="shared" si="178"/>
        <v>4.2872499118819159E+53</v>
      </c>
      <c r="PUZ15" s="357">
        <f t="shared" si="178"/>
        <v>0</v>
      </c>
      <c r="PVA15" s="357">
        <f t="shared" si="178"/>
        <v>4.3729949101195543E+53</v>
      </c>
      <c r="PVB15" s="357">
        <f t="shared" si="178"/>
        <v>0</v>
      </c>
      <c r="PVC15" s="357">
        <f t="shared" si="178"/>
        <v>4.4604548083219453E+53</v>
      </c>
      <c r="PVD15" s="357">
        <f t="shared" si="178"/>
        <v>0</v>
      </c>
      <c r="PVE15" s="357">
        <f t="shared" si="178"/>
        <v>4.5496639044883841E+53</v>
      </c>
      <c r="PVF15" s="357">
        <f t="shared" si="178"/>
        <v>0</v>
      </c>
      <c r="PVG15" s="357">
        <f t="shared" si="178"/>
        <v>4.6406571825781515E+53</v>
      </c>
      <c r="PVH15" s="357">
        <f t="shared" si="178"/>
        <v>0</v>
      </c>
      <c r="PVI15" s="357">
        <f t="shared" si="178"/>
        <v>4.7334703262297147E+53</v>
      </c>
      <c r="PVJ15" s="357">
        <f t="shared" si="178"/>
        <v>0</v>
      </c>
      <c r="PVK15" s="357">
        <f t="shared" si="178"/>
        <v>4.8281397327543089E+53</v>
      </c>
      <c r="PVL15" s="357">
        <f t="shared" ref="PVL15:PXW15" si="179">PVJ15*1.02</f>
        <v>0</v>
      </c>
      <c r="PVM15" s="357">
        <f t="shared" si="179"/>
        <v>4.9247025274093947E+53</v>
      </c>
      <c r="PVN15" s="357">
        <f t="shared" si="179"/>
        <v>0</v>
      </c>
      <c r="PVO15" s="357">
        <f t="shared" si="179"/>
        <v>5.0231965779575829E+53</v>
      </c>
      <c r="PVP15" s="357">
        <f t="shared" si="179"/>
        <v>0</v>
      </c>
      <c r="PVQ15" s="357">
        <f t="shared" si="179"/>
        <v>5.1236605095167348E+53</v>
      </c>
      <c r="PVR15" s="357">
        <f t="shared" si="179"/>
        <v>0</v>
      </c>
      <c r="PVS15" s="357">
        <f t="shared" si="179"/>
        <v>5.2261337197070692E+53</v>
      </c>
      <c r="PVT15" s="357">
        <f t="shared" si="179"/>
        <v>0</v>
      </c>
      <c r="PVU15" s="357">
        <f t="shared" si="179"/>
        <v>5.330656394101211E+53</v>
      </c>
      <c r="PVV15" s="357">
        <f t="shared" si="179"/>
        <v>0</v>
      </c>
      <c r="PVW15" s="357">
        <f t="shared" si="179"/>
        <v>5.4372695219832356E+53</v>
      </c>
      <c r="PVX15" s="357">
        <f t="shared" si="179"/>
        <v>0</v>
      </c>
      <c r="PVY15" s="357">
        <f t="shared" si="179"/>
        <v>5.5460149124229004E+53</v>
      </c>
      <c r="PVZ15" s="357">
        <f t="shared" si="179"/>
        <v>0</v>
      </c>
      <c r="PWA15" s="357">
        <f t="shared" si="179"/>
        <v>5.6569352106713587E+53</v>
      </c>
      <c r="PWB15" s="357">
        <f t="shared" si="179"/>
        <v>0</v>
      </c>
      <c r="PWC15" s="357">
        <f t="shared" si="179"/>
        <v>5.7700739148847855E+53</v>
      </c>
      <c r="PWD15" s="357">
        <f t="shared" si="179"/>
        <v>0</v>
      </c>
      <c r="PWE15" s="357">
        <f t="shared" si="179"/>
        <v>5.8854753931824811E+53</v>
      </c>
      <c r="PWF15" s="357">
        <f t="shared" si="179"/>
        <v>0</v>
      </c>
      <c r="PWG15" s="357">
        <f t="shared" si="179"/>
        <v>6.003184901046131E+53</v>
      </c>
      <c r="PWH15" s="357">
        <f t="shared" si="179"/>
        <v>0</v>
      </c>
      <c r="PWI15" s="357">
        <f t="shared" si="179"/>
        <v>6.1232485990670539E+53</v>
      </c>
      <c r="PWJ15" s="357">
        <f t="shared" si="179"/>
        <v>0</v>
      </c>
      <c r="PWK15" s="357">
        <f t="shared" si="179"/>
        <v>6.2457135710483949E+53</v>
      </c>
      <c r="PWL15" s="357">
        <f t="shared" si="179"/>
        <v>0</v>
      </c>
      <c r="PWM15" s="357">
        <f t="shared" si="179"/>
        <v>6.370627842469363E+53</v>
      </c>
      <c r="PWN15" s="357">
        <f t="shared" si="179"/>
        <v>0</v>
      </c>
      <c r="PWO15" s="357">
        <f t="shared" si="179"/>
        <v>6.4980403993187501E+53</v>
      </c>
      <c r="PWP15" s="357">
        <f t="shared" si="179"/>
        <v>0</v>
      </c>
      <c r="PWQ15" s="357">
        <f t="shared" si="179"/>
        <v>6.6280012073051252E+53</v>
      </c>
      <c r="PWR15" s="357">
        <f t="shared" si="179"/>
        <v>0</v>
      </c>
      <c r="PWS15" s="357">
        <f t="shared" si="179"/>
        <v>6.7605612314512281E+53</v>
      </c>
      <c r="PWT15" s="357">
        <f t="shared" si="179"/>
        <v>0</v>
      </c>
      <c r="PWU15" s="357">
        <f t="shared" si="179"/>
        <v>6.8957724560802529E+53</v>
      </c>
      <c r="PWV15" s="357">
        <f t="shared" si="179"/>
        <v>0</v>
      </c>
      <c r="PWW15" s="357">
        <f t="shared" si="179"/>
        <v>7.0336879052018585E+53</v>
      </c>
      <c r="PWX15" s="357">
        <f t="shared" si="179"/>
        <v>0</v>
      </c>
      <c r="PWY15" s="357">
        <f t="shared" si="179"/>
        <v>7.174361663305896E+53</v>
      </c>
      <c r="PWZ15" s="357">
        <f t="shared" si="179"/>
        <v>0</v>
      </c>
      <c r="PXA15" s="357">
        <f t="shared" si="179"/>
        <v>7.3178488965720144E+53</v>
      </c>
      <c r="PXB15" s="357">
        <f t="shared" si="179"/>
        <v>0</v>
      </c>
      <c r="PXC15" s="357">
        <f t="shared" si="179"/>
        <v>7.4642058745034544E+53</v>
      </c>
      <c r="PXD15" s="357">
        <f t="shared" si="179"/>
        <v>0</v>
      </c>
      <c r="PXE15" s="357">
        <f t="shared" si="179"/>
        <v>7.6134899919935237E+53</v>
      </c>
      <c r="PXF15" s="357">
        <f t="shared" si="179"/>
        <v>0</v>
      </c>
      <c r="PXG15" s="357">
        <f t="shared" si="179"/>
        <v>7.765759791833394E+53</v>
      </c>
      <c r="PXH15" s="357">
        <f t="shared" si="179"/>
        <v>0</v>
      </c>
      <c r="PXI15" s="357">
        <f t="shared" si="179"/>
        <v>7.9210749876700615E+53</v>
      </c>
      <c r="PXJ15" s="357">
        <f t="shared" si="179"/>
        <v>0</v>
      </c>
      <c r="PXK15" s="357">
        <f t="shared" si="179"/>
        <v>8.0794964874234631E+53</v>
      </c>
      <c r="PXL15" s="357">
        <f t="shared" si="179"/>
        <v>0</v>
      </c>
      <c r="PXM15" s="357">
        <f t="shared" si="179"/>
        <v>8.2410864171719325E+53</v>
      </c>
      <c r="PXN15" s="357">
        <f t="shared" si="179"/>
        <v>0</v>
      </c>
      <c r="PXO15" s="357">
        <f t="shared" si="179"/>
        <v>8.4059081455153712E+53</v>
      </c>
      <c r="PXP15" s="357">
        <f t="shared" si="179"/>
        <v>0</v>
      </c>
      <c r="PXQ15" s="357">
        <f t="shared" si="179"/>
        <v>8.5740263084256792E+53</v>
      </c>
      <c r="PXR15" s="357">
        <f t="shared" si="179"/>
        <v>0</v>
      </c>
      <c r="PXS15" s="357">
        <f t="shared" si="179"/>
        <v>8.7455068345941935E+53</v>
      </c>
      <c r="PXT15" s="357">
        <f t="shared" si="179"/>
        <v>0</v>
      </c>
      <c r="PXU15" s="357">
        <f t="shared" si="179"/>
        <v>8.9204169712860777E+53</v>
      </c>
      <c r="PXV15" s="357">
        <f t="shared" si="179"/>
        <v>0</v>
      </c>
      <c r="PXW15" s="357">
        <f t="shared" si="179"/>
        <v>9.0988253107118002E+53</v>
      </c>
      <c r="PXX15" s="357">
        <f t="shared" ref="PXX15:QAI15" si="180">PXV15*1.02</f>
        <v>0</v>
      </c>
      <c r="PXY15" s="357">
        <f t="shared" si="180"/>
        <v>9.2808018169260368E+53</v>
      </c>
      <c r="PXZ15" s="357">
        <f t="shared" si="180"/>
        <v>0</v>
      </c>
      <c r="PYA15" s="357">
        <f t="shared" si="180"/>
        <v>9.4664178532645579E+53</v>
      </c>
      <c r="PYB15" s="357">
        <f t="shared" si="180"/>
        <v>0</v>
      </c>
      <c r="PYC15" s="357">
        <f t="shared" si="180"/>
        <v>9.6557462103298485E+53</v>
      </c>
      <c r="PYD15" s="357">
        <f t="shared" si="180"/>
        <v>0</v>
      </c>
      <c r="PYE15" s="357">
        <f t="shared" si="180"/>
        <v>9.8488611345364463E+53</v>
      </c>
      <c r="PYF15" s="357">
        <f t="shared" si="180"/>
        <v>0</v>
      </c>
      <c r="PYG15" s="357">
        <f t="shared" si="180"/>
        <v>1.0045838357227176E+54</v>
      </c>
      <c r="PYH15" s="357">
        <f t="shared" si="180"/>
        <v>0</v>
      </c>
      <c r="PYI15" s="357">
        <f t="shared" si="180"/>
        <v>1.0246755124371719E+54</v>
      </c>
      <c r="PYJ15" s="357">
        <f t="shared" si="180"/>
        <v>0</v>
      </c>
      <c r="PYK15" s="357">
        <f t="shared" si="180"/>
        <v>1.0451690226859154E+54</v>
      </c>
      <c r="PYL15" s="357">
        <f t="shared" si="180"/>
        <v>0</v>
      </c>
      <c r="PYM15" s="357">
        <f t="shared" si="180"/>
        <v>1.0660724031396338E+54</v>
      </c>
      <c r="PYN15" s="357">
        <f t="shared" si="180"/>
        <v>0</v>
      </c>
      <c r="PYO15" s="357">
        <f t="shared" si="180"/>
        <v>1.0873938512024265E+54</v>
      </c>
      <c r="PYP15" s="357">
        <f t="shared" si="180"/>
        <v>0</v>
      </c>
      <c r="PYQ15" s="357">
        <f t="shared" si="180"/>
        <v>1.1091417282264749E+54</v>
      </c>
      <c r="PYR15" s="357">
        <f t="shared" si="180"/>
        <v>0</v>
      </c>
      <c r="PYS15" s="357">
        <f t="shared" si="180"/>
        <v>1.1313245627910044E+54</v>
      </c>
      <c r="PYT15" s="357">
        <f t="shared" si="180"/>
        <v>0</v>
      </c>
      <c r="PYU15" s="357">
        <f t="shared" si="180"/>
        <v>1.1539510540468245E+54</v>
      </c>
      <c r="PYV15" s="357">
        <f t="shared" si="180"/>
        <v>0</v>
      </c>
      <c r="PYW15" s="357">
        <f t="shared" si="180"/>
        <v>1.1770300751277611E+54</v>
      </c>
      <c r="PYX15" s="357">
        <f t="shared" si="180"/>
        <v>0</v>
      </c>
      <c r="PYY15" s="357">
        <f t="shared" si="180"/>
        <v>1.2005706766303164E+54</v>
      </c>
      <c r="PYZ15" s="357">
        <f t="shared" si="180"/>
        <v>0</v>
      </c>
      <c r="PZA15" s="357">
        <f t="shared" si="180"/>
        <v>1.2245820901629227E+54</v>
      </c>
      <c r="PZB15" s="357">
        <f t="shared" si="180"/>
        <v>0</v>
      </c>
      <c r="PZC15" s="357">
        <f t="shared" si="180"/>
        <v>1.2490737319661813E+54</v>
      </c>
      <c r="PZD15" s="357">
        <f t="shared" si="180"/>
        <v>0</v>
      </c>
      <c r="PZE15" s="357">
        <f t="shared" si="180"/>
        <v>1.2740552066055049E+54</v>
      </c>
      <c r="PZF15" s="357">
        <f t="shared" si="180"/>
        <v>0</v>
      </c>
      <c r="PZG15" s="357">
        <f t="shared" si="180"/>
        <v>1.299536310737615E+54</v>
      </c>
      <c r="PZH15" s="357">
        <f t="shared" si="180"/>
        <v>0</v>
      </c>
      <c r="PZI15" s="357">
        <f t="shared" si="180"/>
        <v>1.3255270369523672E+54</v>
      </c>
      <c r="PZJ15" s="357">
        <f t="shared" si="180"/>
        <v>0</v>
      </c>
      <c r="PZK15" s="357">
        <f t="shared" si="180"/>
        <v>1.3520375776914145E+54</v>
      </c>
      <c r="PZL15" s="357">
        <f t="shared" si="180"/>
        <v>0</v>
      </c>
      <c r="PZM15" s="357">
        <f t="shared" si="180"/>
        <v>1.3790783292452428E+54</v>
      </c>
      <c r="PZN15" s="357">
        <f t="shared" si="180"/>
        <v>0</v>
      </c>
      <c r="PZO15" s="357">
        <f t="shared" si="180"/>
        <v>1.4066598958301477E+54</v>
      </c>
      <c r="PZP15" s="357">
        <f t="shared" si="180"/>
        <v>0</v>
      </c>
      <c r="PZQ15" s="357">
        <f t="shared" si="180"/>
        <v>1.4347930937467507E+54</v>
      </c>
      <c r="PZR15" s="357">
        <f t="shared" si="180"/>
        <v>0</v>
      </c>
      <c r="PZS15" s="357">
        <f t="shared" si="180"/>
        <v>1.4634889556216857E+54</v>
      </c>
      <c r="PZT15" s="357">
        <f t="shared" si="180"/>
        <v>0</v>
      </c>
      <c r="PZU15" s="357">
        <f t="shared" si="180"/>
        <v>1.4927587347341194E+54</v>
      </c>
      <c r="PZV15" s="357">
        <f t="shared" si="180"/>
        <v>0</v>
      </c>
      <c r="PZW15" s="357">
        <f t="shared" si="180"/>
        <v>1.5226139094288018E+54</v>
      </c>
      <c r="PZX15" s="357">
        <f t="shared" si="180"/>
        <v>0</v>
      </c>
      <c r="PZY15" s="357">
        <f t="shared" si="180"/>
        <v>1.5530661876173777E+54</v>
      </c>
      <c r="PZZ15" s="357">
        <f t="shared" si="180"/>
        <v>0</v>
      </c>
      <c r="QAA15" s="357">
        <f t="shared" si="180"/>
        <v>1.5841275113697254E+54</v>
      </c>
      <c r="QAB15" s="357">
        <f t="shared" si="180"/>
        <v>0</v>
      </c>
      <c r="QAC15" s="357">
        <f t="shared" si="180"/>
        <v>1.6158100615971199E+54</v>
      </c>
      <c r="QAD15" s="357">
        <f t="shared" si="180"/>
        <v>0</v>
      </c>
      <c r="QAE15" s="357">
        <f t="shared" si="180"/>
        <v>1.6481262628290621E+54</v>
      </c>
      <c r="QAF15" s="357">
        <f t="shared" si="180"/>
        <v>0</v>
      </c>
      <c r="QAG15" s="357">
        <f t="shared" si="180"/>
        <v>1.6810887880856435E+54</v>
      </c>
      <c r="QAH15" s="357">
        <f t="shared" si="180"/>
        <v>0</v>
      </c>
      <c r="QAI15" s="357">
        <f t="shared" si="180"/>
        <v>1.7147105638473564E+54</v>
      </c>
      <c r="QAJ15" s="357">
        <f t="shared" ref="QAJ15:QCU15" si="181">QAH15*1.02</f>
        <v>0</v>
      </c>
      <c r="QAK15" s="357">
        <f t="shared" si="181"/>
        <v>1.7490047751243034E+54</v>
      </c>
      <c r="QAL15" s="357">
        <f t="shared" si="181"/>
        <v>0</v>
      </c>
      <c r="QAM15" s="357">
        <f t="shared" si="181"/>
        <v>1.7839848706267894E+54</v>
      </c>
      <c r="QAN15" s="357">
        <f t="shared" si="181"/>
        <v>0</v>
      </c>
      <c r="QAO15" s="357">
        <f t="shared" si="181"/>
        <v>1.8196645680393252E+54</v>
      </c>
      <c r="QAP15" s="357">
        <f t="shared" si="181"/>
        <v>0</v>
      </c>
      <c r="QAQ15" s="357">
        <f t="shared" si="181"/>
        <v>1.8560578594001116E+54</v>
      </c>
      <c r="QAR15" s="357">
        <f t="shared" si="181"/>
        <v>0</v>
      </c>
      <c r="QAS15" s="357">
        <f t="shared" si="181"/>
        <v>1.8931790165881139E+54</v>
      </c>
      <c r="QAT15" s="357">
        <f t="shared" si="181"/>
        <v>0</v>
      </c>
      <c r="QAU15" s="357">
        <f t="shared" si="181"/>
        <v>1.9310425969198761E+54</v>
      </c>
      <c r="QAV15" s="357">
        <f t="shared" si="181"/>
        <v>0</v>
      </c>
      <c r="QAW15" s="357">
        <f t="shared" si="181"/>
        <v>1.9696634488582738E+54</v>
      </c>
      <c r="QAX15" s="357">
        <f t="shared" si="181"/>
        <v>0</v>
      </c>
      <c r="QAY15" s="357">
        <f t="shared" si="181"/>
        <v>2.0090567178354392E+54</v>
      </c>
      <c r="QAZ15" s="357">
        <f t="shared" si="181"/>
        <v>0</v>
      </c>
      <c r="QBA15" s="357">
        <f t="shared" si="181"/>
        <v>2.0492378521921479E+54</v>
      </c>
      <c r="QBB15" s="357">
        <f t="shared" si="181"/>
        <v>0</v>
      </c>
      <c r="QBC15" s="357">
        <f t="shared" si="181"/>
        <v>2.0902226092359907E+54</v>
      </c>
      <c r="QBD15" s="357">
        <f t="shared" si="181"/>
        <v>0</v>
      </c>
      <c r="QBE15" s="357">
        <f t="shared" si="181"/>
        <v>2.1320270614207107E+54</v>
      </c>
      <c r="QBF15" s="357">
        <f t="shared" si="181"/>
        <v>0</v>
      </c>
      <c r="QBG15" s="357">
        <f t="shared" si="181"/>
        <v>2.1746676026491248E+54</v>
      </c>
      <c r="QBH15" s="357">
        <f t="shared" si="181"/>
        <v>0</v>
      </c>
      <c r="QBI15" s="357">
        <f t="shared" si="181"/>
        <v>2.2181609547021074E+54</v>
      </c>
      <c r="QBJ15" s="357">
        <f t="shared" si="181"/>
        <v>0</v>
      </c>
      <c r="QBK15" s="357">
        <f t="shared" si="181"/>
        <v>2.2625241737961495E+54</v>
      </c>
      <c r="QBL15" s="357">
        <f t="shared" si="181"/>
        <v>0</v>
      </c>
      <c r="QBM15" s="357">
        <f t="shared" si="181"/>
        <v>2.3077746572720726E+54</v>
      </c>
      <c r="QBN15" s="357">
        <f t="shared" si="181"/>
        <v>0</v>
      </c>
      <c r="QBO15" s="357">
        <f t="shared" si="181"/>
        <v>2.353930150417514E+54</v>
      </c>
      <c r="QBP15" s="357">
        <f t="shared" si="181"/>
        <v>0</v>
      </c>
      <c r="QBQ15" s="357">
        <f t="shared" si="181"/>
        <v>2.4010087534258642E+54</v>
      </c>
      <c r="QBR15" s="357">
        <f t="shared" si="181"/>
        <v>0</v>
      </c>
      <c r="QBS15" s="357">
        <f t="shared" si="181"/>
        <v>2.4490289284943814E+54</v>
      </c>
      <c r="QBT15" s="357">
        <f t="shared" si="181"/>
        <v>0</v>
      </c>
      <c r="QBU15" s="357">
        <f t="shared" si="181"/>
        <v>2.4980095070642689E+54</v>
      </c>
      <c r="QBV15" s="357">
        <f t="shared" si="181"/>
        <v>0</v>
      </c>
      <c r="QBW15" s="357">
        <f t="shared" si="181"/>
        <v>2.5479696972055544E+54</v>
      </c>
      <c r="QBX15" s="357">
        <f t="shared" si="181"/>
        <v>0</v>
      </c>
      <c r="QBY15" s="357">
        <f t="shared" si="181"/>
        <v>2.5989290911496654E+54</v>
      </c>
      <c r="QBZ15" s="357">
        <f t="shared" si="181"/>
        <v>0</v>
      </c>
      <c r="QCA15" s="357">
        <f t="shared" si="181"/>
        <v>2.6509076729726588E+54</v>
      </c>
      <c r="QCB15" s="357">
        <f t="shared" si="181"/>
        <v>0</v>
      </c>
      <c r="QCC15" s="357">
        <f t="shared" si="181"/>
        <v>2.703925826432112E+54</v>
      </c>
      <c r="QCD15" s="357">
        <f t="shared" si="181"/>
        <v>0</v>
      </c>
      <c r="QCE15" s="357">
        <f t="shared" si="181"/>
        <v>2.7580043429607544E+54</v>
      </c>
      <c r="QCF15" s="357">
        <f t="shared" si="181"/>
        <v>0</v>
      </c>
      <c r="QCG15" s="357">
        <f t="shared" si="181"/>
        <v>2.8131644298199695E+54</v>
      </c>
      <c r="QCH15" s="357">
        <f t="shared" si="181"/>
        <v>0</v>
      </c>
      <c r="QCI15" s="357">
        <f t="shared" si="181"/>
        <v>2.8694277184163689E+54</v>
      </c>
      <c r="QCJ15" s="357">
        <f t="shared" si="181"/>
        <v>0</v>
      </c>
      <c r="QCK15" s="357">
        <f t="shared" si="181"/>
        <v>2.9268162727846965E+54</v>
      </c>
      <c r="QCL15" s="357">
        <f t="shared" si="181"/>
        <v>0</v>
      </c>
      <c r="QCM15" s="357">
        <f t="shared" si="181"/>
        <v>2.9853525982403906E+54</v>
      </c>
      <c r="QCN15" s="357">
        <f t="shared" si="181"/>
        <v>0</v>
      </c>
      <c r="QCO15" s="357">
        <f t="shared" si="181"/>
        <v>3.0450596502051984E+54</v>
      </c>
      <c r="QCP15" s="357">
        <f t="shared" si="181"/>
        <v>0</v>
      </c>
      <c r="QCQ15" s="357">
        <f t="shared" si="181"/>
        <v>3.1059608432093027E+54</v>
      </c>
      <c r="QCR15" s="357">
        <f t="shared" si="181"/>
        <v>0</v>
      </c>
      <c r="QCS15" s="357">
        <f t="shared" si="181"/>
        <v>3.1680800600734887E+54</v>
      </c>
      <c r="QCT15" s="357">
        <f t="shared" si="181"/>
        <v>0</v>
      </c>
      <c r="QCU15" s="357">
        <f t="shared" si="181"/>
        <v>3.2314416612749585E+54</v>
      </c>
      <c r="QCV15" s="357">
        <f t="shared" ref="QCV15:QFG15" si="182">QCT15*1.02</f>
        <v>0</v>
      </c>
      <c r="QCW15" s="357">
        <f t="shared" si="182"/>
        <v>3.296070494500458E+54</v>
      </c>
      <c r="QCX15" s="357">
        <f t="shared" si="182"/>
        <v>0</v>
      </c>
      <c r="QCY15" s="357">
        <f t="shared" si="182"/>
        <v>3.3619919043904673E+54</v>
      </c>
      <c r="QCZ15" s="357">
        <f t="shared" si="182"/>
        <v>0</v>
      </c>
      <c r="QDA15" s="357">
        <f t="shared" si="182"/>
        <v>3.429231742478277E+54</v>
      </c>
      <c r="QDB15" s="357">
        <f t="shared" si="182"/>
        <v>0</v>
      </c>
      <c r="QDC15" s="357">
        <f t="shared" si="182"/>
        <v>3.4978163773278424E+54</v>
      </c>
      <c r="QDD15" s="357">
        <f t="shared" si="182"/>
        <v>0</v>
      </c>
      <c r="QDE15" s="357">
        <f t="shared" si="182"/>
        <v>3.5677727048743993E+54</v>
      </c>
      <c r="QDF15" s="357">
        <f t="shared" si="182"/>
        <v>0</v>
      </c>
      <c r="QDG15" s="357">
        <f t="shared" si="182"/>
        <v>3.6391281589718872E+54</v>
      </c>
      <c r="QDH15" s="357">
        <f t="shared" si="182"/>
        <v>0</v>
      </c>
      <c r="QDI15" s="357">
        <f t="shared" si="182"/>
        <v>3.7119107221513248E+54</v>
      </c>
      <c r="QDJ15" s="357">
        <f t="shared" si="182"/>
        <v>0</v>
      </c>
      <c r="QDK15" s="357">
        <f t="shared" si="182"/>
        <v>3.7861489365943513E+54</v>
      </c>
      <c r="QDL15" s="357">
        <f t="shared" si="182"/>
        <v>0</v>
      </c>
      <c r="QDM15" s="357">
        <f t="shared" si="182"/>
        <v>3.8618719153262385E+54</v>
      </c>
      <c r="QDN15" s="357">
        <f t="shared" si="182"/>
        <v>0</v>
      </c>
      <c r="QDO15" s="357">
        <f t="shared" si="182"/>
        <v>3.9391093536327633E+54</v>
      </c>
      <c r="QDP15" s="357">
        <f t="shared" si="182"/>
        <v>0</v>
      </c>
      <c r="QDQ15" s="357">
        <f t="shared" si="182"/>
        <v>4.0178915407054188E+54</v>
      </c>
      <c r="QDR15" s="357">
        <f t="shared" si="182"/>
        <v>0</v>
      </c>
      <c r="QDS15" s="357">
        <f t="shared" si="182"/>
        <v>4.0982493715195272E+54</v>
      </c>
      <c r="QDT15" s="357">
        <f t="shared" si="182"/>
        <v>0</v>
      </c>
      <c r="QDU15" s="357">
        <f t="shared" si="182"/>
        <v>4.1802143589499178E+54</v>
      </c>
      <c r="QDV15" s="357">
        <f t="shared" si="182"/>
        <v>0</v>
      </c>
      <c r="QDW15" s="357">
        <f t="shared" si="182"/>
        <v>4.2638186461289162E+54</v>
      </c>
      <c r="QDX15" s="357">
        <f t="shared" si="182"/>
        <v>0</v>
      </c>
      <c r="QDY15" s="357">
        <f t="shared" si="182"/>
        <v>4.3490950190514946E+54</v>
      </c>
      <c r="QDZ15" s="357">
        <f t="shared" si="182"/>
        <v>0</v>
      </c>
      <c r="QEA15" s="357">
        <f t="shared" si="182"/>
        <v>4.4360769194325248E+54</v>
      </c>
      <c r="QEB15" s="357">
        <f t="shared" si="182"/>
        <v>0</v>
      </c>
      <c r="QEC15" s="357">
        <f t="shared" si="182"/>
        <v>4.5247984578211755E+54</v>
      </c>
      <c r="QED15" s="357">
        <f t="shared" si="182"/>
        <v>0</v>
      </c>
      <c r="QEE15" s="357">
        <f t="shared" si="182"/>
        <v>4.6152944269775992E+54</v>
      </c>
      <c r="QEF15" s="357">
        <f t="shared" si="182"/>
        <v>0</v>
      </c>
      <c r="QEG15" s="357">
        <f t="shared" si="182"/>
        <v>4.7076003155171513E+54</v>
      </c>
      <c r="QEH15" s="357">
        <f t="shared" si="182"/>
        <v>0</v>
      </c>
      <c r="QEI15" s="357">
        <f t="shared" si="182"/>
        <v>4.8017523218274945E+54</v>
      </c>
      <c r="QEJ15" s="357">
        <f t="shared" si="182"/>
        <v>0</v>
      </c>
      <c r="QEK15" s="357">
        <f t="shared" si="182"/>
        <v>4.8977873682640447E+54</v>
      </c>
      <c r="QEL15" s="357">
        <f t="shared" si="182"/>
        <v>0</v>
      </c>
      <c r="QEM15" s="357">
        <f t="shared" si="182"/>
        <v>4.9957431156293259E+54</v>
      </c>
      <c r="QEN15" s="357">
        <f t="shared" si="182"/>
        <v>0</v>
      </c>
      <c r="QEO15" s="357">
        <f t="shared" si="182"/>
        <v>5.0956579779419123E+54</v>
      </c>
      <c r="QEP15" s="357">
        <f t="shared" si="182"/>
        <v>0</v>
      </c>
      <c r="QEQ15" s="357">
        <f t="shared" si="182"/>
        <v>5.1975711375007505E+54</v>
      </c>
      <c r="QER15" s="357">
        <f t="shared" si="182"/>
        <v>0</v>
      </c>
      <c r="QES15" s="357">
        <f t="shared" si="182"/>
        <v>5.3015225602507658E+54</v>
      </c>
      <c r="QET15" s="357">
        <f t="shared" si="182"/>
        <v>0</v>
      </c>
      <c r="QEU15" s="357">
        <f t="shared" si="182"/>
        <v>5.4075530114557811E+54</v>
      </c>
      <c r="QEV15" s="357">
        <f t="shared" si="182"/>
        <v>0</v>
      </c>
      <c r="QEW15" s="357">
        <f t="shared" si="182"/>
        <v>5.5157040716848967E+54</v>
      </c>
      <c r="QEX15" s="357">
        <f t="shared" si="182"/>
        <v>0</v>
      </c>
      <c r="QEY15" s="357">
        <f t="shared" si="182"/>
        <v>5.6260181531185945E+54</v>
      </c>
      <c r="QEZ15" s="357">
        <f t="shared" si="182"/>
        <v>0</v>
      </c>
      <c r="QFA15" s="357">
        <f t="shared" si="182"/>
        <v>5.7385385161809666E+54</v>
      </c>
      <c r="QFB15" s="357">
        <f t="shared" si="182"/>
        <v>0</v>
      </c>
      <c r="QFC15" s="357">
        <f t="shared" si="182"/>
        <v>5.853309286504586E+54</v>
      </c>
      <c r="QFD15" s="357">
        <f t="shared" si="182"/>
        <v>0</v>
      </c>
      <c r="QFE15" s="357">
        <f t="shared" si="182"/>
        <v>5.9703754722346781E+54</v>
      </c>
      <c r="QFF15" s="357">
        <f t="shared" si="182"/>
        <v>0</v>
      </c>
      <c r="QFG15" s="357">
        <f t="shared" si="182"/>
        <v>6.0897829816793715E+54</v>
      </c>
      <c r="QFH15" s="357">
        <f t="shared" ref="QFH15:QHS15" si="183">QFF15*1.02</f>
        <v>0</v>
      </c>
      <c r="QFI15" s="357">
        <f t="shared" si="183"/>
        <v>6.2115786413129588E+54</v>
      </c>
      <c r="QFJ15" s="357">
        <f t="shared" si="183"/>
        <v>0</v>
      </c>
      <c r="QFK15" s="357">
        <f t="shared" si="183"/>
        <v>6.3358102141392179E+54</v>
      </c>
      <c r="QFL15" s="357">
        <f t="shared" si="183"/>
        <v>0</v>
      </c>
      <c r="QFM15" s="357">
        <f t="shared" si="183"/>
        <v>6.4625264184220023E+54</v>
      </c>
      <c r="QFN15" s="357">
        <f t="shared" si="183"/>
        <v>0</v>
      </c>
      <c r="QFO15" s="357">
        <f t="shared" si="183"/>
        <v>6.5917769467904428E+54</v>
      </c>
      <c r="QFP15" s="357">
        <f t="shared" si="183"/>
        <v>0</v>
      </c>
      <c r="QFQ15" s="357">
        <f t="shared" si="183"/>
        <v>6.7236124857262511E+54</v>
      </c>
      <c r="QFR15" s="357">
        <f t="shared" si="183"/>
        <v>0</v>
      </c>
      <c r="QFS15" s="357">
        <f t="shared" si="183"/>
        <v>6.8580847354407767E+54</v>
      </c>
      <c r="QFT15" s="357">
        <f t="shared" si="183"/>
        <v>0</v>
      </c>
      <c r="QFU15" s="357">
        <f t="shared" si="183"/>
        <v>6.9952464301495923E+54</v>
      </c>
      <c r="QFV15" s="357">
        <f t="shared" si="183"/>
        <v>0</v>
      </c>
      <c r="QFW15" s="357">
        <f t="shared" si="183"/>
        <v>7.1351513587525845E+54</v>
      </c>
      <c r="QFX15" s="357">
        <f t="shared" si="183"/>
        <v>0</v>
      </c>
      <c r="QFY15" s="357">
        <f t="shared" si="183"/>
        <v>7.2778543859276357E+54</v>
      </c>
      <c r="QFZ15" s="357">
        <f t="shared" si="183"/>
        <v>0</v>
      </c>
      <c r="QGA15" s="357">
        <f t="shared" si="183"/>
        <v>7.423411473646188E+54</v>
      </c>
      <c r="QGB15" s="357">
        <f t="shared" si="183"/>
        <v>0</v>
      </c>
      <c r="QGC15" s="357">
        <f t="shared" si="183"/>
        <v>7.5718797031191123E+54</v>
      </c>
      <c r="QGD15" s="357">
        <f t="shared" si="183"/>
        <v>0</v>
      </c>
      <c r="QGE15" s="357">
        <f t="shared" si="183"/>
        <v>7.723317297181495E+54</v>
      </c>
      <c r="QGF15" s="357">
        <f t="shared" si="183"/>
        <v>0</v>
      </c>
      <c r="QGG15" s="357">
        <f t="shared" si="183"/>
        <v>7.8777836431251244E+54</v>
      </c>
      <c r="QGH15" s="357">
        <f t="shared" si="183"/>
        <v>0</v>
      </c>
      <c r="QGI15" s="357">
        <f t="shared" si="183"/>
        <v>8.0353393159876276E+54</v>
      </c>
      <c r="QGJ15" s="357">
        <f t="shared" si="183"/>
        <v>0</v>
      </c>
      <c r="QGK15" s="357">
        <f t="shared" si="183"/>
        <v>8.1960461023073801E+54</v>
      </c>
      <c r="QGL15" s="357">
        <f t="shared" si="183"/>
        <v>0</v>
      </c>
      <c r="QGM15" s="357">
        <f t="shared" si="183"/>
        <v>8.3599670243535278E+54</v>
      </c>
      <c r="QGN15" s="357">
        <f t="shared" si="183"/>
        <v>0</v>
      </c>
      <c r="QGO15" s="357">
        <f t="shared" si="183"/>
        <v>8.527166364840598E+54</v>
      </c>
      <c r="QGP15" s="357">
        <f t="shared" si="183"/>
        <v>0</v>
      </c>
      <c r="QGQ15" s="357">
        <f t="shared" si="183"/>
        <v>8.6977096921374096E+54</v>
      </c>
      <c r="QGR15" s="357">
        <f t="shared" si="183"/>
        <v>0</v>
      </c>
      <c r="QGS15" s="357">
        <f t="shared" si="183"/>
        <v>8.8716638859801574E+54</v>
      </c>
      <c r="QGT15" s="357">
        <f t="shared" si="183"/>
        <v>0</v>
      </c>
      <c r="QGU15" s="357">
        <f t="shared" si="183"/>
        <v>9.0490971636997602E+54</v>
      </c>
      <c r="QGV15" s="357">
        <f t="shared" si="183"/>
        <v>0</v>
      </c>
      <c r="QGW15" s="357">
        <f t="shared" si="183"/>
        <v>9.2300791069737552E+54</v>
      </c>
      <c r="QGX15" s="357">
        <f t="shared" si="183"/>
        <v>0</v>
      </c>
      <c r="QGY15" s="357">
        <f t="shared" si="183"/>
        <v>9.4146806891132304E+54</v>
      </c>
      <c r="QGZ15" s="357">
        <f t="shared" si="183"/>
        <v>0</v>
      </c>
      <c r="QHA15" s="357">
        <f t="shared" si="183"/>
        <v>9.6029743028954957E+54</v>
      </c>
      <c r="QHB15" s="357">
        <f t="shared" si="183"/>
        <v>0</v>
      </c>
      <c r="QHC15" s="357">
        <f t="shared" si="183"/>
        <v>9.7950337889534061E+54</v>
      </c>
      <c r="QHD15" s="357">
        <f t="shared" si="183"/>
        <v>0</v>
      </c>
      <c r="QHE15" s="357">
        <f t="shared" si="183"/>
        <v>9.9909344647324743E+54</v>
      </c>
      <c r="QHF15" s="357">
        <f t="shared" si="183"/>
        <v>0</v>
      </c>
      <c r="QHG15" s="357">
        <f t="shared" si="183"/>
        <v>1.0190753154027124E+55</v>
      </c>
      <c r="QHH15" s="357">
        <f t="shared" si="183"/>
        <v>0</v>
      </c>
      <c r="QHI15" s="357">
        <f t="shared" si="183"/>
        <v>1.0394568217107666E+55</v>
      </c>
      <c r="QHJ15" s="357">
        <f t="shared" si="183"/>
        <v>0</v>
      </c>
      <c r="QHK15" s="357">
        <f t="shared" si="183"/>
        <v>1.0602459581449819E+55</v>
      </c>
      <c r="QHL15" s="357">
        <f t="shared" si="183"/>
        <v>0</v>
      </c>
      <c r="QHM15" s="357">
        <f t="shared" si="183"/>
        <v>1.0814508773078816E+55</v>
      </c>
      <c r="QHN15" s="357">
        <f t="shared" si="183"/>
        <v>0</v>
      </c>
      <c r="QHO15" s="357">
        <f t="shared" si="183"/>
        <v>1.1030798948540393E+55</v>
      </c>
      <c r="QHP15" s="357">
        <f t="shared" si="183"/>
        <v>0</v>
      </c>
      <c r="QHQ15" s="357">
        <f t="shared" si="183"/>
        <v>1.1251414927511201E+55</v>
      </c>
      <c r="QHR15" s="357">
        <f t="shared" si="183"/>
        <v>0</v>
      </c>
      <c r="QHS15" s="357">
        <f t="shared" si="183"/>
        <v>1.1476443226061425E+55</v>
      </c>
      <c r="QHT15" s="357">
        <f t="shared" ref="QHT15:QKE15" si="184">QHR15*1.02</f>
        <v>0</v>
      </c>
      <c r="QHU15" s="357">
        <f t="shared" si="184"/>
        <v>1.1705972090582653E+55</v>
      </c>
      <c r="QHV15" s="357">
        <f t="shared" si="184"/>
        <v>0</v>
      </c>
      <c r="QHW15" s="357">
        <f t="shared" si="184"/>
        <v>1.1940091532394307E+55</v>
      </c>
      <c r="QHX15" s="357">
        <f t="shared" si="184"/>
        <v>0</v>
      </c>
      <c r="QHY15" s="357">
        <f t="shared" si="184"/>
        <v>1.2178893363042193E+55</v>
      </c>
      <c r="QHZ15" s="357">
        <f t="shared" si="184"/>
        <v>0</v>
      </c>
      <c r="QIA15" s="357">
        <f t="shared" si="184"/>
        <v>1.2422471230303038E+55</v>
      </c>
      <c r="QIB15" s="357">
        <f t="shared" si="184"/>
        <v>0</v>
      </c>
      <c r="QIC15" s="357">
        <f t="shared" si="184"/>
        <v>1.2670920654909098E+55</v>
      </c>
      <c r="QID15" s="357">
        <f t="shared" si="184"/>
        <v>0</v>
      </c>
      <c r="QIE15" s="357">
        <f t="shared" si="184"/>
        <v>1.292433906800728E+55</v>
      </c>
      <c r="QIF15" s="357">
        <f t="shared" si="184"/>
        <v>0</v>
      </c>
      <c r="QIG15" s="357">
        <f t="shared" si="184"/>
        <v>1.3182825849367426E+55</v>
      </c>
      <c r="QIH15" s="357">
        <f t="shared" si="184"/>
        <v>0</v>
      </c>
      <c r="QII15" s="357">
        <f t="shared" si="184"/>
        <v>1.3446482366354775E+55</v>
      </c>
      <c r="QIJ15" s="357">
        <f t="shared" si="184"/>
        <v>0</v>
      </c>
      <c r="QIK15" s="357">
        <f t="shared" si="184"/>
        <v>1.3715412013681871E+55</v>
      </c>
      <c r="QIL15" s="357">
        <f t="shared" si="184"/>
        <v>0</v>
      </c>
      <c r="QIM15" s="357">
        <f t="shared" si="184"/>
        <v>1.3989720253955509E+55</v>
      </c>
      <c r="QIN15" s="357">
        <f t="shared" si="184"/>
        <v>0</v>
      </c>
      <c r="QIO15" s="357">
        <f t="shared" si="184"/>
        <v>1.4269514659034619E+55</v>
      </c>
      <c r="QIP15" s="357">
        <f t="shared" si="184"/>
        <v>0</v>
      </c>
      <c r="QIQ15" s="357">
        <f t="shared" si="184"/>
        <v>1.4554904952215312E+55</v>
      </c>
      <c r="QIR15" s="357">
        <f t="shared" si="184"/>
        <v>0</v>
      </c>
      <c r="QIS15" s="357">
        <f t="shared" si="184"/>
        <v>1.4846003051259619E+55</v>
      </c>
      <c r="QIT15" s="357">
        <f t="shared" si="184"/>
        <v>0</v>
      </c>
      <c r="QIU15" s="357">
        <f t="shared" si="184"/>
        <v>1.514292311228481E+55</v>
      </c>
      <c r="QIV15" s="357">
        <f t="shared" si="184"/>
        <v>0</v>
      </c>
      <c r="QIW15" s="357">
        <f t="shared" si="184"/>
        <v>1.5445781574530506E+55</v>
      </c>
      <c r="QIX15" s="357">
        <f t="shared" si="184"/>
        <v>0</v>
      </c>
      <c r="QIY15" s="357">
        <f t="shared" si="184"/>
        <v>1.5754697206021118E+55</v>
      </c>
      <c r="QIZ15" s="357">
        <f t="shared" si="184"/>
        <v>0</v>
      </c>
      <c r="QJA15" s="357">
        <f t="shared" si="184"/>
        <v>1.6069791150141539E+55</v>
      </c>
      <c r="QJB15" s="357">
        <f t="shared" si="184"/>
        <v>0</v>
      </c>
      <c r="QJC15" s="357">
        <f t="shared" si="184"/>
        <v>1.6391186973144371E+55</v>
      </c>
      <c r="QJD15" s="357">
        <f t="shared" si="184"/>
        <v>0</v>
      </c>
      <c r="QJE15" s="357">
        <f t="shared" si="184"/>
        <v>1.6719010712607258E+55</v>
      </c>
      <c r="QJF15" s="357">
        <f t="shared" si="184"/>
        <v>0</v>
      </c>
      <c r="QJG15" s="357">
        <f t="shared" si="184"/>
        <v>1.7053390926859404E+55</v>
      </c>
      <c r="QJH15" s="357">
        <f t="shared" si="184"/>
        <v>0</v>
      </c>
      <c r="QJI15" s="357">
        <f t="shared" si="184"/>
        <v>1.7394458745396594E+55</v>
      </c>
      <c r="QJJ15" s="357">
        <f t="shared" si="184"/>
        <v>0</v>
      </c>
      <c r="QJK15" s="357">
        <f t="shared" si="184"/>
        <v>1.7742347920304527E+55</v>
      </c>
      <c r="QJL15" s="357">
        <f t="shared" si="184"/>
        <v>0</v>
      </c>
      <c r="QJM15" s="357">
        <f t="shared" si="184"/>
        <v>1.8097194878710619E+55</v>
      </c>
      <c r="QJN15" s="357">
        <f t="shared" si="184"/>
        <v>0</v>
      </c>
      <c r="QJO15" s="357">
        <f t="shared" si="184"/>
        <v>1.8459138776284832E+55</v>
      </c>
      <c r="QJP15" s="357">
        <f t="shared" si="184"/>
        <v>0</v>
      </c>
      <c r="QJQ15" s="357">
        <f t="shared" si="184"/>
        <v>1.8828321551810529E+55</v>
      </c>
      <c r="QJR15" s="357">
        <f t="shared" si="184"/>
        <v>0</v>
      </c>
      <c r="QJS15" s="357">
        <f t="shared" si="184"/>
        <v>1.9204887982846741E+55</v>
      </c>
      <c r="QJT15" s="357">
        <f t="shared" si="184"/>
        <v>0</v>
      </c>
      <c r="QJU15" s="357">
        <f t="shared" si="184"/>
        <v>1.9588985742503676E+55</v>
      </c>
      <c r="QJV15" s="357">
        <f t="shared" si="184"/>
        <v>0</v>
      </c>
      <c r="QJW15" s="357">
        <f t="shared" si="184"/>
        <v>1.9980765457353749E+55</v>
      </c>
      <c r="QJX15" s="357">
        <f t="shared" si="184"/>
        <v>0</v>
      </c>
      <c r="QJY15" s="357">
        <f t="shared" si="184"/>
        <v>2.0380380766500825E+55</v>
      </c>
      <c r="QJZ15" s="357">
        <f t="shared" si="184"/>
        <v>0</v>
      </c>
      <c r="QKA15" s="357">
        <f t="shared" si="184"/>
        <v>2.0787988381830842E+55</v>
      </c>
      <c r="QKB15" s="357">
        <f t="shared" si="184"/>
        <v>0</v>
      </c>
      <c r="QKC15" s="357">
        <f t="shared" si="184"/>
        <v>2.1203748149467461E+55</v>
      </c>
      <c r="QKD15" s="357">
        <f t="shared" si="184"/>
        <v>0</v>
      </c>
      <c r="QKE15" s="357">
        <f t="shared" si="184"/>
        <v>2.1627823112456811E+55</v>
      </c>
      <c r="QKF15" s="357">
        <f t="shared" ref="QKF15:QMQ15" si="185">QKD15*1.02</f>
        <v>0</v>
      </c>
      <c r="QKG15" s="357">
        <f t="shared" si="185"/>
        <v>2.2060379574705947E+55</v>
      </c>
      <c r="QKH15" s="357">
        <f t="shared" si="185"/>
        <v>0</v>
      </c>
      <c r="QKI15" s="357">
        <f t="shared" si="185"/>
        <v>2.2501587166200066E+55</v>
      </c>
      <c r="QKJ15" s="357">
        <f t="shared" si="185"/>
        <v>0</v>
      </c>
      <c r="QKK15" s="357">
        <f t="shared" si="185"/>
        <v>2.2951618909524068E+55</v>
      </c>
      <c r="QKL15" s="357">
        <f t="shared" si="185"/>
        <v>0</v>
      </c>
      <c r="QKM15" s="357">
        <f t="shared" si="185"/>
        <v>2.3410651287714549E+55</v>
      </c>
      <c r="QKN15" s="357">
        <f t="shared" si="185"/>
        <v>0</v>
      </c>
      <c r="QKO15" s="357">
        <f t="shared" si="185"/>
        <v>2.3878864313468842E+55</v>
      </c>
      <c r="QKP15" s="357">
        <f t="shared" si="185"/>
        <v>0</v>
      </c>
      <c r="QKQ15" s="357">
        <f t="shared" si="185"/>
        <v>2.4356441599738219E+55</v>
      </c>
      <c r="QKR15" s="357">
        <f t="shared" si="185"/>
        <v>0</v>
      </c>
      <c r="QKS15" s="357">
        <f t="shared" si="185"/>
        <v>2.4843570431732984E+55</v>
      </c>
      <c r="QKT15" s="357">
        <f t="shared" si="185"/>
        <v>0</v>
      </c>
      <c r="QKU15" s="357">
        <f t="shared" si="185"/>
        <v>2.5340441840367644E+55</v>
      </c>
      <c r="QKV15" s="357">
        <f t="shared" si="185"/>
        <v>0</v>
      </c>
      <c r="QKW15" s="357">
        <f t="shared" si="185"/>
        <v>2.5847250677174995E+55</v>
      </c>
      <c r="QKX15" s="357">
        <f t="shared" si="185"/>
        <v>0</v>
      </c>
      <c r="QKY15" s="357">
        <f t="shared" si="185"/>
        <v>2.6364195690718497E+55</v>
      </c>
      <c r="QKZ15" s="357">
        <f t="shared" si="185"/>
        <v>0</v>
      </c>
      <c r="QLA15" s="357">
        <f t="shared" si="185"/>
        <v>2.6891479604532866E+55</v>
      </c>
      <c r="QLB15" s="357">
        <f t="shared" si="185"/>
        <v>0</v>
      </c>
      <c r="QLC15" s="357">
        <f t="shared" si="185"/>
        <v>2.7429309196623522E+55</v>
      </c>
      <c r="QLD15" s="357">
        <f t="shared" si="185"/>
        <v>0</v>
      </c>
      <c r="QLE15" s="357">
        <f t="shared" si="185"/>
        <v>2.7977895380555993E+55</v>
      </c>
      <c r="QLF15" s="357">
        <f t="shared" si="185"/>
        <v>0</v>
      </c>
      <c r="QLG15" s="357">
        <f t="shared" si="185"/>
        <v>2.8537453288167112E+55</v>
      </c>
      <c r="QLH15" s="357">
        <f t="shared" si="185"/>
        <v>0</v>
      </c>
      <c r="QLI15" s="357">
        <f t="shared" si="185"/>
        <v>2.9108202353930455E+55</v>
      </c>
      <c r="QLJ15" s="357">
        <f t="shared" si="185"/>
        <v>0</v>
      </c>
      <c r="QLK15" s="357">
        <f t="shared" si="185"/>
        <v>2.9690366401009067E+55</v>
      </c>
      <c r="QLL15" s="357">
        <f t="shared" si="185"/>
        <v>0</v>
      </c>
      <c r="QLM15" s="357">
        <f t="shared" si="185"/>
        <v>3.0284173729029249E+55</v>
      </c>
      <c r="QLN15" s="357">
        <f t="shared" si="185"/>
        <v>0</v>
      </c>
      <c r="QLO15" s="357">
        <f t="shared" si="185"/>
        <v>3.0889857203609833E+55</v>
      </c>
      <c r="QLP15" s="357">
        <f t="shared" si="185"/>
        <v>0</v>
      </c>
      <c r="QLQ15" s="357">
        <f t="shared" si="185"/>
        <v>3.1507654347682028E+55</v>
      </c>
      <c r="QLR15" s="357">
        <f t="shared" si="185"/>
        <v>0</v>
      </c>
      <c r="QLS15" s="357">
        <f t="shared" si="185"/>
        <v>3.213780743463567E+55</v>
      </c>
      <c r="QLT15" s="357">
        <f t="shared" si="185"/>
        <v>0</v>
      </c>
      <c r="QLU15" s="357">
        <f t="shared" si="185"/>
        <v>3.2780563583328385E+55</v>
      </c>
      <c r="QLV15" s="357">
        <f t="shared" si="185"/>
        <v>0</v>
      </c>
      <c r="QLW15" s="357">
        <f t="shared" si="185"/>
        <v>3.3436174854994955E+55</v>
      </c>
      <c r="QLX15" s="357">
        <f t="shared" si="185"/>
        <v>0</v>
      </c>
      <c r="QLY15" s="357">
        <f t="shared" si="185"/>
        <v>3.4104898352094857E+55</v>
      </c>
      <c r="QLZ15" s="357">
        <f t="shared" si="185"/>
        <v>0</v>
      </c>
      <c r="QMA15" s="357">
        <f t="shared" si="185"/>
        <v>3.4786996319136756E+55</v>
      </c>
      <c r="QMB15" s="357">
        <f t="shared" si="185"/>
        <v>0</v>
      </c>
      <c r="QMC15" s="357">
        <f t="shared" si="185"/>
        <v>3.5482736245519494E+55</v>
      </c>
      <c r="QMD15" s="357">
        <f t="shared" si="185"/>
        <v>0</v>
      </c>
      <c r="QME15" s="357">
        <f t="shared" si="185"/>
        <v>3.6192390970429885E+55</v>
      </c>
      <c r="QMF15" s="357">
        <f t="shared" si="185"/>
        <v>0</v>
      </c>
      <c r="QMG15" s="357">
        <f t="shared" si="185"/>
        <v>3.6916238789838481E+55</v>
      </c>
      <c r="QMH15" s="357">
        <f t="shared" si="185"/>
        <v>0</v>
      </c>
      <c r="QMI15" s="357">
        <f t="shared" si="185"/>
        <v>3.7654563565635252E+55</v>
      </c>
      <c r="QMJ15" s="357">
        <f t="shared" si="185"/>
        <v>0</v>
      </c>
      <c r="QMK15" s="357">
        <f t="shared" si="185"/>
        <v>3.8407654836947955E+55</v>
      </c>
      <c r="QML15" s="357">
        <f t="shared" si="185"/>
        <v>0</v>
      </c>
      <c r="QMM15" s="357">
        <f t="shared" si="185"/>
        <v>3.9175807933686917E+55</v>
      </c>
      <c r="QMN15" s="357">
        <f t="shared" si="185"/>
        <v>0</v>
      </c>
      <c r="QMO15" s="357">
        <f t="shared" si="185"/>
        <v>3.9959324092360654E+55</v>
      </c>
      <c r="QMP15" s="357">
        <f t="shared" si="185"/>
        <v>0</v>
      </c>
      <c r="QMQ15" s="357">
        <f t="shared" si="185"/>
        <v>4.075851057420787E+55</v>
      </c>
      <c r="QMR15" s="357">
        <f t="shared" ref="QMR15:QPC15" si="186">QMP15*1.02</f>
        <v>0</v>
      </c>
      <c r="QMS15" s="357">
        <f t="shared" si="186"/>
        <v>4.157368078569203E+55</v>
      </c>
      <c r="QMT15" s="357">
        <f t="shared" si="186"/>
        <v>0</v>
      </c>
      <c r="QMU15" s="357">
        <f t="shared" si="186"/>
        <v>4.2405154401405871E+55</v>
      </c>
      <c r="QMV15" s="357">
        <f t="shared" si="186"/>
        <v>0</v>
      </c>
      <c r="QMW15" s="357">
        <f t="shared" si="186"/>
        <v>4.3253257489433987E+55</v>
      </c>
      <c r="QMX15" s="357">
        <f t="shared" si="186"/>
        <v>0</v>
      </c>
      <c r="QMY15" s="357">
        <f t="shared" si="186"/>
        <v>4.4118322639222668E+55</v>
      </c>
      <c r="QMZ15" s="357">
        <f t="shared" si="186"/>
        <v>0</v>
      </c>
      <c r="QNA15" s="357">
        <f t="shared" si="186"/>
        <v>4.5000689092007121E+55</v>
      </c>
      <c r="QNB15" s="357">
        <f t="shared" si="186"/>
        <v>0</v>
      </c>
      <c r="QNC15" s="357">
        <f t="shared" si="186"/>
        <v>4.5900702873847263E+55</v>
      </c>
      <c r="QND15" s="357">
        <f t="shared" si="186"/>
        <v>0</v>
      </c>
      <c r="QNE15" s="357">
        <f t="shared" si="186"/>
        <v>4.6818716931324209E+55</v>
      </c>
      <c r="QNF15" s="357">
        <f t="shared" si="186"/>
        <v>0</v>
      </c>
      <c r="QNG15" s="357">
        <f t="shared" si="186"/>
        <v>4.7755091269950693E+55</v>
      </c>
      <c r="QNH15" s="357">
        <f t="shared" si="186"/>
        <v>0</v>
      </c>
      <c r="QNI15" s="357">
        <f t="shared" si="186"/>
        <v>4.8710193095349706E+55</v>
      </c>
      <c r="QNJ15" s="357">
        <f t="shared" si="186"/>
        <v>0</v>
      </c>
      <c r="QNK15" s="357">
        <f t="shared" si="186"/>
        <v>4.9684396957256701E+55</v>
      </c>
      <c r="QNL15" s="357">
        <f t="shared" si="186"/>
        <v>0</v>
      </c>
      <c r="QNM15" s="357">
        <f t="shared" si="186"/>
        <v>5.0678084896401833E+55</v>
      </c>
      <c r="QNN15" s="357">
        <f t="shared" si="186"/>
        <v>0</v>
      </c>
      <c r="QNO15" s="357">
        <f t="shared" si="186"/>
        <v>5.1691646594329867E+55</v>
      </c>
      <c r="QNP15" s="357">
        <f t="shared" si="186"/>
        <v>0</v>
      </c>
      <c r="QNQ15" s="357">
        <f t="shared" si="186"/>
        <v>5.272547952621646E+55</v>
      </c>
      <c r="QNR15" s="357">
        <f t="shared" si="186"/>
        <v>0</v>
      </c>
      <c r="QNS15" s="357">
        <f t="shared" si="186"/>
        <v>5.377998911674079E+55</v>
      </c>
      <c r="QNT15" s="357">
        <f t="shared" si="186"/>
        <v>0</v>
      </c>
      <c r="QNU15" s="357">
        <f t="shared" si="186"/>
        <v>5.4855588899075604E+55</v>
      </c>
      <c r="QNV15" s="357">
        <f t="shared" si="186"/>
        <v>0</v>
      </c>
      <c r="QNW15" s="357">
        <f t="shared" si="186"/>
        <v>5.5952700677057116E+55</v>
      </c>
      <c r="QNX15" s="357">
        <f t="shared" si="186"/>
        <v>0</v>
      </c>
      <c r="QNY15" s="357">
        <f t="shared" si="186"/>
        <v>5.7071754690598255E+55</v>
      </c>
      <c r="QNZ15" s="357">
        <f t="shared" si="186"/>
        <v>0</v>
      </c>
      <c r="QOA15" s="357">
        <f t="shared" si="186"/>
        <v>5.821318978441022E+55</v>
      </c>
      <c r="QOB15" s="357">
        <f t="shared" si="186"/>
        <v>0</v>
      </c>
      <c r="QOC15" s="357">
        <f t="shared" si="186"/>
        <v>5.937745358009842E+55</v>
      </c>
      <c r="QOD15" s="357">
        <f t="shared" si="186"/>
        <v>0</v>
      </c>
      <c r="QOE15" s="357">
        <f t="shared" si="186"/>
        <v>6.0565002651700393E+55</v>
      </c>
      <c r="QOF15" s="357">
        <f t="shared" si="186"/>
        <v>0</v>
      </c>
      <c r="QOG15" s="357">
        <f t="shared" si="186"/>
        <v>6.1776302704734399E+55</v>
      </c>
      <c r="QOH15" s="357">
        <f t="shared" si="186"/>
        <v>0</v>
      </c>
      <c r="QOI15" s="357">
        <f t="shared" si="186"/>
        <v>6.301182875882909E+55</v>
      </c>
      <c r="QOJ15" s="357">
        <f t="shared" si="186"/>
        <v>0</v>
      </c>
      <c r="QOK15" s="357">
        <f t="shared" si="186"/>
        <v>6.4272065334005672E+55</v>
      </c>
      <c r="QOL15" s="357">
        <f t="shared" si="186"/>
        <v>0</v>
      </c>
      <c r="QOM15" s="357">
        <f t="shared" si="186"/>
        <v>6.5557506640685788E+55</v>
      </c>
      <c r="QON15" s="357">
        <f t="shared" si="186"/>
        <v>0</v>
      </c>
      <c r="QOO15" s="357">
        <f t="shared" si="186"/>
        <v>6.6868656773499507E+55</v>
      </c>
      <c r="QOP15" s="357">
        <f t="shared" si="186"/>
        <v>0</v>
      </c>
      <c r="QOQ15" s="357">
        <f t="shared" si="186"/>
        <v>6.8206029908969498E+55</v>
      </c>
      <c r="QOR15" s="357">
        <f t="shared" si="186"/>
        <v>0</v>
      </c>
      <c r="QOS15" s="357">
        <f t="shared" si="186"/>
        <v>6.9570150507148888E+55</v>
      </c>
      <c r="QOT15" s="357">
        <f t="shared" si="186"/>
        <v>0</v>
      </c>
      <c r="QOU15" s="357">
        <f t="shared" si="186"/>
        <v>7.0961553517291867E+55</v>
      </c>
      <c r="QOV15" s="357">
        <f t="shared" si="186"/>
        <v>0</v>
      </c>
      <c r="QOW15" s="357">
        <f t="shared" si="186"/>
        <v>7.2380784587637705E+55</v>
      </c>
      <c r="QOX15" s="357">
        <f t="shared" si="186"/>
        <v>0</v>
      </c>
      <c r="QOY15" s="357">
        <f t="shared" si="186"/>
        <v>7.3828400279390461E+55</v>
      </c>
      <c r="QOZ15" s="357">
        <f t="shared" si="186"/>
        <v>0</v>
      </c>
      <c r="QPA15" s="357">
        <f t="shared" si="186"/>
        <v>7.5304968284978271E+55</v>
      </c>
      <c r="QPB15" s="357">
        <f t="shared" si="186"/>
        <v>0</v>
      </c>
      <c r="QPC15" s="357">
        <f t="shared" si="186"/>
        <v>7.6811067650677842E+55</v>
      </c>
      <c r="QPD15" s="357">
        <f t="shared" ref="QPD15:QRO15" si="187">QPB15*1.02</f>
        <v>0</v>
      </c>
      <c r="QPE15" s="357">
        <f t="shared" si="187"/>
        <v>7.8347289003691404E+55</v>
      </c>
      <c r="QPF15" s="357">
        <f t="shared" si="187"/>
        <v>0</v>
      </c>
      <c r="QPG15" s="357">
        <f t="shared" si="187"/>
        <v>7.9914234783765236E+55</v>
      </c>
      <c r="QPH15" s="357">
        <f t="shared" si="187"/>
        <v>0</v>
      </c>
      <c r="QPI15" s="357">
        <f t="shared" si="187"/>
        <v>8.1512519479440545E+55</v>
      </c>
      <c r="QPJ15" s="357">
        <f t="shared" si="187"/>
        <v>0</v>
      </c>
      <c r="QPK15" s="357">
        <f t="shared" si="187"/>
        <v>8.3142769869029357E+55</v>
      </c>
      <c r="QPL15" s="357">
        <f t="shared" si="187"/>
        <v>0</v>
      </c>
      <c r="QPM15" s="357">
        <f t="shared" si="187"/>
        <v>8.4805625266409946E+55</v>
      </c>
      <c r="QPN15" s="357">
        <f t="shared" si="187"/>
        <v>0</v>
      </c>
      <c r="QPO15" s="357">
        <f t="shared" si="187"/>
        <v>8.6501737771738148E+55</v>
      </c>
      <c r="QPP15" s="357">
        <f t="shared" si="187"/>
        <v>0</v>
      </c>
      <c r="QPQ15" s="357">
        <f t="shared" si="187"/>
        <v>8.8231772527172918E+55</v>
      </c>
      <c r="QPR15" s="357">
        <f t="shared" si="187"/>
        <v>0</v>
      </c>
      <c r="QPS15" s="357">
        <f t="shared" si="187"/>
        <v>8.9996407977716377E+55</v>
      </c>
      <c r="QPT15" s="357">
        <f t="shared" si="187"/>
        <v>0</v>
      </c>
      <c r="QPU15" s="357">
        <f t="shared" si="187"/>
        <v>9.1796336137270709E+55</v>
      </c>
      <c r="QPV15" s="357">
        <f t="shared" si="187"/>
        <v>0</v>
      </c>
      <c r="QPW15" s="357">
        <f t="shared" si="187"/>
        <v>9.3632262860016124E+55</v>
      </c>
      <c r="QPX15" s="357">
        <f t="shared" si="187"/>
        <v>0</v>
      </c>
      <c r="QPY15" s="357">
        <f t="shared" si="187"/>
        <v>9.550490811721645E+55</v>
      </c>
      <c r="QPZ15" s="357">
        <f t="shared" si="187"/>
        <v>0</v>
      </c>
      <c r="QQA15" s="357">
        <f t="shared" si="187"/>
        <v>9.7415006279560783E+55</v>
      </c>
      <c r="QQB15" s="357">
        <f t="shared" si="187"/>
        <v>0</v>
      </c>
      <c r="QQC15" s="357">
        <f t="shared" si="187"/>
        <v>9.9363306405152E+55</v>
      </c>
      <c r="QQD15" s="357">
        <f t="shared" si="187"/>
        <v>0</v>
      </c>
      <c r="QQE15" s="357">
        <f t="shared" si="187"/>
        <v>1.0135057253325503E+56</v>
      </c>
      <c r="QQF15" s="357">
        <f t="shared" si="187"/>
        <v>0</v>
      </c>
      <c r="QQG15" s="357">
        <f t="shared" si="187"/>
        <v>1.0337758398392014E+56</v>
      </c>
      <c r="QQH15" s="357">
        <f t="shared" si="187"/>
        <v>0</v>
      </c>
      <c r="QQI15" s="357">
        <f t="shared" si="187"/>
        <v>1.0544513566359854E+56</v>
      </c>
      <c r="QQJ15" s="357">
        <f t="shared" si="187"/>
        <v>0</v>
      </c>
      <c r="QQK15" s="357">
        <f t="shared" si="187"/>
        <v>1.0755403837687052E+56</v>
      </c>
      <c r="QQL15" s="357">
        <f t="shared" si="187"/>
        <v>0</v>
      </c>
      <c r="QQM15" s="357">
        <f t="shared" si="187"/>
        <v>1.0970511914440792E+56</v>
      </c>
      <c r="QQN15" s="357">
        <f t="shared" si="187"/>
        <v>0</v>
      </c>
      <c r="QQO15" s="357">
        <f t="shared" si="187"/>
        <v>1.1189922152729609E+56</v>
      </c>
      <c r="QQP15" s="357">
        <f t="shared" si="187"/>
        <v>0</v>
      </c>
      <c r="QQQ15" s="357">
        <f t="shared" si="187"/>
        <v>1.1413720595784202E+56</v>
      </c>
      <c r="QQR15" s="357">
        <f t="shared" si="187"/>
        <v>0</v>
      </c>
      <c r="QQS15" s="357">
        <f t="shared" si="187"/>
        <v>1.1641995007699887E+56</v>
      </c>
      <c r="QQT15" s="357">
        <f t="shared" si="187"/>
        <v>0</v>
      </c>
      <c r="QQU15" s="357">
        <f t="shared" si="187"/>
        <v>1.1874834907853885E+56</v>
      </c>
      <c r="QQV15" s="357">
        <f t="shared" si="187"/>
        <v>0</v>
      </c>
      <c r="QQW15" s="357">
        <f t="shared" si="187"/>
        <v>1.2112331606010964E+56</v>
      </c>
      <c r="QQX15" s="357">
        <f t="shared" si="187"/>
        <v>0</v>
      </c>
      <c r="QQY15" s="357">
        <f t="shared" si="187"/>
        <v>1.2354578238131184E+56</v>
      </c>
      <c r="QQZ15" s="357">
        <f t="shared" si="187"/>
        <v>0</v>
      </c>
      <c r="QRA15" s="357">
        <f t="shared" si="187"/>
        <v>1.2601669802893808E+56</v>
      </c>
      <c r="QRB15" s="357">
        <f t="shared" si="187"/>
        <v>0</v>
      </c>
      <c r="QRC15" s="357">
        <f t="shared" si="187"/>
        <v>1.2853703198951685E+56</v>
      </c>
      <c r="QRD15" s="357">
        <f t="shared" si="187"/>
        <v>0</v>
      </c>
      <c r="QRE15" s="357">
        <f t="shared" si="187"/>
        <v>1.3110777262930719E+56</v>
      </c>
      <c r="QRF15" s="357">
        <f t="shared" si="187"/>
        <v>0</v>
      </c>
      <c r="QRG15" s="357">
        <f t="shared" si="187"/>
        <v>1.3372992808189333E+56</v>
      </c>
      <c r="QRH15" s="357">
        <f t="shared" si="187"/>
        <v>0</v>
      </c>
      <c r="QRI15" s="357">
        <f t="shared" si="187"/>
        <v>1.3640452664353121E+56</v>
      </c>
      <c r="QRJ15" s="357">
        <f t="shared" si="187"/>
        <v>0</v>
      </c>
      <c r="QRK15" s="357">
        <f t="shared" si="187"/>
        <v>1.3913261717640183E+56</v>
      </c>
      <c r="QRL15" s="357">
        <f t="shared" si="187"/>
        <v>0</v>
      </c>
      <c r="QRM15" s="357">
        <f t="shared" si="187"/>
        <v>1.4191526951992986E+56</v>
      </c>
      <c r="QRN15" s="357">
        <f t="shared" si="187"/>
        <v>0</v>
      </c>
      <c r="QRO15" s="357">
        <f t="shared" si="187"/>
        <v>1.4475357491032846E+56</v>
      </c>
      <c r="QRP15" s="357">
        <f t="shared" ref="QRP15:QUA15" si="188">QRN15*1.02</f>
        <v>0</v>
      </c>
      <c r="QRQ15" s="357">
        <f t="shared" si="188"/>
        <v>1.4764864640853503E+56</v>
      </c>
      <c r="QRR15" s="357">
        <f t="shared" si="188"/>
        <v>0</v>
      </c>
      <c r="QRS15" s="357">
        <f t="shared" si="188"/>
        <v>1.5060161933670573E+56</v>
      </c>
      <c r="QRT15" s="357">
        <f t="shared" si="188"/>
        <v>0</v>
      </c>
      <c r="QRU15" s="357">
        <f t="shared" si="188"/>
        <v>1.5361365172343985E+56</v>
      </c>
      <c r="QRV15" s="357">
        <f t="shared" si="188"/>
        <v>0</v>
      </c>
      <c r="QRW15" s="357">
        <f t="shared" si="188"/>
        <v>1.5668592475790865E+56</v>
      </c>
      <c r="QRX15" s="357">
        <f t="shared" si="188"/>
        <v>0</v>
      </c>
      <c r="QRY15" s="357">
        <f t="shared" si="188"/>
        <v>1.5981964325306682E+56</v>
      </c>
      <c r="QRZ15" s="357">
        <f t="shared" si="188"/>
        <v>0</v>
      </c>
      <c r="QSA15" s="357">
        <f t="shared" si="188"/>
        <v>1.6301603611812817E+56</v>
      </c>
      <c r="QSB15" s="357">
        <f t="shared" si="188"/>
        <v>0</v>
      </c>
      <c r="QSC15" s="357">
        <f t="shared" si="188"/>
        <v>1.6627635684049073E+56</v>
      </c>
      <c r="QSD15" s="357">
        <f t="shared" si="188"/>
        <v>0</v>
      </c>
      <c r="QSE15" s="357">
        <f t="shared" si="188"/>
        <v>1.6960188397730055E+56</v>
      </c>
      <c r="QSF15" s="357">
        <f t="shared" si="188"/>
        <v>0</v>
      </c>
      <c r="QSG15" s="357">
        <f t="shared" si="188"/>
        <v>1.7299392165684657E+56</v>
      </c>
      <c r="QSH15" s="357">
        <f t="shared" si="188"/>
        <v>0</v>
      </c>
      <c r="QSI15" s="357">
        <f t="shared" si="188"/>
        <v>1.7645380008998351E+56</v>
      </c>
      <c r="QSJ15" s="357">
        <f t="shared" si="188"/>
        <v>0</v>
      </c>
      <c r="QSK15" s="357">
        <f t="shared" si="188"/>
        <v>1.7998287609178317E+56</v>
      </c>
      <c r="QSL15" s="357">
        <f t="shared" si="188"/>
        <v>0</v>
      </c>
      <c r="QSM15" s="357">
        <f t="shared" si="188"/>
        <v>1.8358253361361885E+56</v>
      </c>
      <c r="QSN15" s="357">
        <f t="shared" si="188"/>
        <v>0</v>
      </c>
      <c r="QSO15" s="357">
        <f t="shared" si="188"/>
        <v>1.8725418428589123E+56</v>
      </c>
      <c r="QSP15" s="357">
        <f t="shared" si="188"/>
        <v>0</v>
      </c>
      <c r="QSQ15" s="357">
        <f t="shared" si="188"/>
        <v>1.9099926797160906E+56</v>
      </c>
      <c r="QSR15" s="357">
        <f t="shared" si="188"/>
        <v>0</v>
      </c>
      <c r="QSS15" s="357">
        <f t="shared" si="188"/>
        <v>1.9481925333104126E+56</v>
      </c>
      <c r="QST15" s="357">
        <f t="shared" si="188"/>
        <v>0</v>
      </c>
      <c r="QSU15" s="357">
        <f t="shared" si="188"/>
        <v>1.9871563839766209E+56</v>
      </c>
      <c r="QSV15" s="357">
        <f t="shared" si="188"/>
        <v>0</v>
      </c>
      <c r="QSW15" s="357">
        <f t="shared" si="188"/>
        <v>2.0268995116561532E+56</v>
      </c>
      <c r="QSX15" s="357">
        <f t="shared" si="188"/>
        <v>0</v>
      </c>
      <c r="QSY15" s="357">
        <f t="shared" si="188"/>
        <v>2.0674375018892765E+56</v>
      </c>
      <c r="QSZ15" s="357">
        <f t="shared" si="188"/>
        <v>0</v>
      </c>
      <c r="QTA15" s="357">
        <f t="shared" si="188"/>
        <v>2.1087862519270621E+56</v>
      </c>
      <c r="QTB15" s="357">
        <f t="shared" si="188"/>
        <v>0</v>
      </c>
      <c r="QTC15" s="357">
        <f t="shared" si="188"/>
        <v>2.1509619769656033E+56</v>
      </c>
      <c r="QTD15" s="357">
        <f t="shared" si="188"/>
        <v>0</v>
      </c>
      <c r="QTE15" s="357">
        <f t="shared" si="188"/>
        <v>2.1939812165049154E+56</v>
      </c>
      <c r="QTF15" s="357">
        <f t="shared" si="188"/>
        <v>0</v>
      </c>
      <c r="QTG15" s="357">
        <f t="shared" si="188"/>
        <v>2.2378608408350137E+56</v>
      </c>
      <c r="QTH15" s="357">
        <f t="shared" si="188"/>
        <v>0</v>
      </c>
      <c r="QTI15" s="357">
        <f t="shared" si="188"/>
        <v>2.2826180576517142E+56</v>
      </c>
      <c r="QTJ15" s="357">
        <f t="shared" si="188"/>
        <v>0</v>
      </c>
      <c r="QTK15" s="357">
        <f t="shared" si="188"/>
        <v>2.3282704188047486E+56</v>
      </c>
      <c r="QTL15" s="357">
        <f t="shared" si="188"/>
        <v>0</v>
      </c>
      <c r="QTM15" s="357">
        <f t="shared" si="188"/>
        <v>2.3748358271808436E+56</v>
      </c>
      <c r="QTN15" s="357">
        <f t="shared" si="188"/>
        <v>0</v>
      </c>
      <c r="QTO15" s="357">
        <f t="shared" si="188"/>
        <v>2.4223325437244604E+56</v>
      </c>
      <c r="QTP15" s="357">
        <f t="shared" si="188"/>
        <v>0</v>
      </c>
      <c r="QTQ15" s="357">
        <f t="shared" si="188"/>
        <v>2.4707791945989494E+56</v>
      </c>
      <c r="QTR15" s="357">
        <f t="shared" si="188"/>
        <v>0</v>
      </c>
      <c r="QTS15" s="357">
        <f t="shared" si="188"/>
        <v>2.5201947784909283E+56</v>
      </c>
      <c r="QTT15" s="357">
        <f t="shared" si="188"/>
        <v>0</v>
      </c>
      <c r="QTU15" s="357">
        <f t="shared" si="188"/>
        <v>2.5705986740607471E+56</v>
      </c>
      <c r="QTV15" s="357">
        <f t="shared" si="188"/>
        <v>0</v>
      </c>
      <c r="QTW15" s="357">
        <f t="shared" si="188"/>
        <v>2.6220106475419622E+56</v>
      </c>
      <c r="QTX15" s="357">
        <f t="shared" si="188"/>
        <v>0</v>
      </c>
      <c r="QTY15" s="357">
        <f t="shared" si="188"/>
        <v>2.6744508604928015E+56</v>
      </c>
      <c r="QTZ15" s="357">
        <f t="shared" si="188"/>
        <v>0</v>
      </c>
      <c r="QUA15" s="357">
        <f t="shared" si="188"/>
        <v>2.7279398777026577E+56</v>
      </c>
      <c r="QUB15" s="357">
        <f t="shared" ref="QUB15:QWM15" si="189">QTZ15*1.02</f>
        <v>0</v>
      </c>
      <c r="QUC15" s="357">
        <f t="shared" si="189"/>
        <v>2.782498675256711E+56</v>
      </c>
      <c r="QUD15" s="357">
        <f t="shared" si="189"/>
        <v>0</v>
      </c>
      <c r="QUE15" s="357">
        <f t="shared" si="189"/>
        <v>2.8381486487618454E+56</v>
      </c>
      <c r="QUF15" s="357">
        <f t="shared" si="189"/>
        <v>0</v>
      </c>
      <c r="QUG15" s="357">
        <f t="shared" si="189"/>
        <v>2.8949116217370822E+56</v>
      </c>
      <c r="QUH15" s="357">
        <f t="shared" si="189"/>
        <v>0</v>
      </c>
      <c r="QUI15" s="357">
        <f t="shared" si="189"/>
        <v>2.9528098541718239E+56</v>
      </c>
      <c r="QUJ15" s="357">
        <f t="shared" si="189"/>
        <v>0</v>
      </c>
      <c r="QUK15" s="357">
        <f t="shared" si="189"/>
        <v>3.0118660512552605E+56</v>
      </c>
      <c r="QUL15" s="357">
        <f t="shared" si="189"/>
        <v>0</v>
      </c>
      <c r="QUM15" s="357">
        <f t="shared" si="189"/>
        <v>3.0721033722803656E+56</v>
      </c>
      <c r="QUN15" s="357">
        <f t="shared" si="189"/>
        <v>0</v>
      </c>
      <c r="QUO15" s="357">
        <f t="shared" si="189"/>
        <v>3.1335454397259731E+56</v>
      </c>
      <c r="QUP15" s="357">
        <f t="shared" si="189"/>
        <v>0</v>
      </c>
      <c r="QUQ15" s="357">
        <f t="shared" si="189"/>
        <v>3.1962163485204926E+56</v>
      </c>
      <c r="QUR15" s="357">
        <f t="shared" si="189"/>
        <v>0</v>
      </c>
      <c r="QUS15" s="357">
        <f t="shared" si="189"/>
        <v>3.2601406754909024E+56</v>
      </c>
      <c r="QUT15" s="357">
        <f t="shared" si="189"/>
        <v>0</v>
      </c>
      <c r="QUU15" s="357">
        <f t="shared" si="189"/>
        <v>3.3253434890007205E+56</v>
      </c>
      <c r="QUV15" s="357">
        <f t="shared" si="189"/>
        <v>0</v>
      </c>
      <c r="QUW15" s="357">
        <f t="shared" si="189"/>
        <v>3.3918503587807352E+56</v>
      </c>
      <c r="QUX15" s="357">
        <f t="shared" si="189"/>
        <v>0</v>
      </c>
      <c r="QUY15" s="357">
        <f t="shared" si="189"/>
        <v>3.4596873659563501E+56</v>
      </c>
      <c r="QUZ15" s="357">
        <f t="shared" si="189"/>
        <v>0</v>
      </c>
      <c r="QVA15" s="357">
        <f t="shared" si="189"/>
        <v>3.5288811132754772E+56</v>
      </c>
      <c r="QVB15" s="357">
        <f t="shared" si="189"/>
        <v>0</v>
      </c>
      <c r="QVC15" s="357">
        <f t="shared" si="189"/>
        <v>3.5994587355409868E+56</v>
      </c>
      <c r="QVD15" s="357">
        <f t="shared" si="189"/>
        <v>0</v>
      </c>
      <c r="QVE15" s="357">
        <f t="shared" si="189"/>
        <v>3.6714479102518065E+56</v>
      </c>
      <c r="QVF15" s="357">
        <f t="shared" si="189"/>
        <v>0</v>
      </c>
      <c r="QVG15" s="357">
        <f t="shared" si="189"/>
        <v>3.7448768684568425E+56</v>
      </c>
      <c r="QVH15" s="357">
        <f t="shared" si="189"/>
        <v>0</v>
      </c>
      <c r="QVI15" s="357">
        <f t="shared" si="189"/>
        <v>3.8197744058259792E+56</v>
      </c>
      <c r="QVJ15" s="357">
        <f t="shared" si="189"/>
        <v>0</v>
      </c>
      <c r="QVK15" s="357">
        <f t="shared" si="189"/>
        <v>3.8961698939424991E+56</v>
      </c>
      <c r="QVL15" s="357">
        <f t="shared" si="189"/>
        <v>0</v>
      </c>
      <c r="QVM15" s="357">
        <f t="shared" si="189"/>
        <v>3.9740932918213492E+56</v>
      </c>
      <c r="QVN15" s="357">
        <f t="shared" si="189"/>
        <v>0</v>
      </c>
      <c r="QVO15" s="357">
        <f t="shared" si="189"/>
        <v>4.0535751576577766E+56</v>
      </c>
      <c r="QVP15" s="357">
        <f t="shared" si="189"/>
        <v>0</v>
      </c>
      <c r="QVQ15" s="357">
        <f t="shared" si="189"/>
        <v>4.1346466608109318E+56</v>
      </c>
      <c r="QVR15" s="357">
        <f t="shared" si="189"/>
        <v>0</v>
      </c>
      <c r="QVS15" s="357">
        <f t="shared" si="189"/>
        <v>4.2173395940271501E+56</v>
      </c>
      <c r="QVT15" s="357">
        <f t="shared" si="189"/>
        <v>0</v>
      </c>
      <c r="QVU15" s="357">
        <f t="shared" si="189"/>
        <v>4.301686385907693E+56</v>
      </c>
      <c r="QVV15" s="357">
        <f t="shared" si="189"/>
        <v>0</v>
      </c>
      <c r="QVW15" s="357">
        <f t="shared" si="189"/>
        <v>4.3877201136258466E+56</v>
      </c>
      <c r="QVX15" s="357">
        <f t="shared" si="189"/>
        <v>0</v>
      </c>
      <c r="QVY15" s="357">
        <f t="shared" si="189"/>
        <v>4.4754745158983637E+56</v>
      </c>
      <c r="QVZ15" s="357">
        <f t="shared" si="189"/>
        <v>0</v>
      </c>
      <c r="QWA15" s="357">
        <f t="shared" si="189"/>
        <v>4.5649840062163311E+56</v>
      </c>
      <c r="QWB15" s="357">
        <f t="shared" si="189"/>
        <v>0</v>
      </c>
      <c r="QWC15" s="357">
        <f t="shared" si="189"/>
        <v>4.6562836863406579E+56</v>
      </c>
      <c r="QWD15" s="357">
        <f t="shared" si="189"/>
        <v>0</v>
      </c>
      <c r="QWE15" s="357">
        <f t="shared" si="189"/>
        <v>4.7494093600674713E+56</v>
      </c>
      <c r="QWF15" s="357">
        <f t="shared" si="189"/>
        <v>0</v>
      </c>
      <c r="QWG15" s="357">
        <f t="shared" si="189"/>
        <v>4.8443975472688208E+56</v>
      </c>
      <c r="QWH15" s="357">
        <f t="shared" si="189"/>
        <v>0</v>
      </c>
      <c r="QWI15" s="357">
        <f t="shared" si="189"/>
        <v>4.9412854982141972E+56</v>
      </c>
      <c r="QWJ15" s="357">
        <f t="shared" si="189"/>
        <v>0</v>
      </c>
      <c r="QWK15" s="357">
        <f t="shared" si="189"/>
        <v>5.0401112081784813E+56</v>
      </c>
      <c r="QWL15" s="357">
        <f t="shared" si="189"/>
        <v>0</v>
      </c>
      <c r="QWM15" s="357">
        <f t="shared" si="189"/>
        <v>5.140913432342051E+56</v>
      </c>
      <c r="QWN15" s="357">
        <f t="shared" ref="QWN15:QYY15" si="190">QWL15*1.02</f>
        <v>0</v>
      </c>
      <c r="QWO15" s="357">
        <f t="shared" si="190"/>
        <v>5.2437317009888925E+56</v>
      </c>
      <c r="QWP15" s="357">
        <f t="shared" si="190"/>
        <v>0</v>
      </c>
      <c r="QWQ15" s="357">
        <f t="shared" si="190"/>
        <v>5.3486063350086708E+56</v>
      </c>
      <c r="QWR15" s="357">
        <f t="shared" si="190"/>
        <v>0</v>
      </c>
      <c r="QWS15" s="357">
        <f t="shared" si="190"/>
        <v>5.4555784617088441E+56</v>
      </c>
      <c r="QWT15" s="357">
        <f t="shared" si="190"/>
        <v>0</v>
      </c>
      <c r="QWU15" s="357">
        <f t="shared" si="190"/>
        <v>5.5646900309430214E+56</v>
      </c>
      <c r="QWV15" s="357">
        <f t="shared" si="190"/>
        <v>0</v>
      </c>
      <c r="QWW15" s="357">
        <f t="shared" si="190"/>
        <v>5.6759838315618819E+56</v>
      </c>
      <c r="QWX15" s="357">
        <f t="shared" si="190"/>
        <v>0</v>
      </c>
      <c r="QWY15" s="357">
        <f t="shared" si="190"/>
        <v>5.7895035081931192E+56</v>
      </c>
      <c r="QWZ15" s="357">
        <f t="shared" si="190"/>
        <v>0</v>
      </c>
      <c r="QXA15" s="357">
        <f t="shared" si="190"/>
        <v>5.9052935783569821E+56</v>
      </c>
      <c r="QXB15" s="357">
        <f t="shared" si="190"/>
        <v>0</v>
      </c>
      <c r="QXC15" s="357">
        <f t="shared" si="190"/>
        <v>6.0233994499241215E+56</v>
      </c>
      <c r="QXD15" s="357">
        <f t="shared" si="190"/>
        <v>0</v>
      </c>
      <c r="QXE15" s="357">
        <f t="shared" si="190"/>
        <v>6.1438674389226037E+56</v>
      </c>
      <c r="QXF15" s="357">
        <f t="shared" si="190"/>
        <v>0</v>
      </c>
      <c r="QXG15" s="357">
        <f t="shared" si="190"/>
        <v>6.2667447877010558E+56</v>
      </c>
      <c r="QXH15" s="357">
        <f t="shared" si="190"/>
        <v>0</v>
      </c>
      <c r="QXI15" s="357">
        <f t="shared" si="190"/>
        <v>6.392079683455077E+56</v>
      </c>
      <c r="QXJ15" s="357">
        <f t="shared" si="190"/>
        <v>0</v>
      </c>
      <c r="QXK15" s="357">
        <f t="shared" si="190"/>
        <v>6.5199212771241784E+56</v>
      </c>
      <c r="QXL15" s="357">
        <f t="shared" si="190"/>
        <v>0</v>
      </c>
      <c r="QXM15" s="357">
        <f t="shared" si="190"/>
        <v>6.6503197026666623E+56</v>
      </c>
      <c r="QXN15" s="357">
        <f t="shared" si="190"/>
        <v>0</v>
      </c>
      <c r="QXO15" s="357">
        <f t="shared" si="190"/>
        <v>6.7833260967199961E+56</v>
      </c>
      <c r="QXP15" s="357">
        <f t="shared" si="190"/>
        <v>0</v>
      </c>
      <c r="QXQ15" s="357">
        <f t="shared" si="190"/>
        <v>6.9189926186543963E+56</v>
      </c>
      <c r="QXR15" s="357">
        <f t="shared" si="190"/>
        <v>0</v>
      </c>
      <c r="QXS15" s="357">
        <f t="shared" si="190"/>
        <v>7.0573724710274839E+56</v>
      </c>
      <c r="QXT15" s="357">
        <f t="shared" si="190"/>
        <v>0</v>
      </c>
      <c r="QXU15" s="357">
        <f t="shared" si="190"/>
        <v>7.1985199204480341E+56</v>
      </c>
      <c r="QXV15" s="357">
        <f t="shared" si="190"/>
        <v>0</v>
      </c>
      <c r="QXW15" s="357">
        <f t="shared" si="190"/>
        <v>7.3424903188569947E+56</v>
      </c>
      <c r="QXX15" s="357">
        <f t="shared" si="190"/>
        <v>0</v>
      </c>
      <c r="QXY15" s="357">
        <f t="shared" si="190"/>
        <v>7.4893401252341347E+56</v>
      </c>
      <c r="QXZ15" s="357">
        <f t="shared" si="190"/>
        <v>0</v>
      </c>
      <c r="QYA15" s="357">
        <f t="shared" si="190"/>
        <v>7.6391269277388173E+56</v>
      </c>
      <c r="QYB15" s="357">
        <f t="shared" si="190"/>
        <v>0</v>
      </c>
      <c r="QYC15" s="357">
        <f t="shared" si="190"/>
        <v>7.7919094662935933E+56</v>
      </c>
      <c r="QYD15" s="357">
        <f t="shared" si="190"/>
        <v>0</v>
      </c>
      <c r="QYE15" s="357">
        <f t="shared" si="190"/>
        <v>7.9477476556194659E+56</v>
      </c>
      <c r="QYF15" s="357">
        <f t="shared" si="190"/>
        <v>0</v>
      </c>
      <c r="QYG15" s="357">
        <f t="shared" si="190"/>
        <v>8.1067026087318559E+56</v>
      </c>
      <c r="QYH15" s="357">
        <f t="shared" si="190"/>
        <v>0</v>
      </c>
      <c r="QYI15" s="357">
        <f t="shared" si="190"/>
        <v>8.2688366609064939E+56</v>
      </c>
      <c r="QYJ15" s="357">
        <f t="shared" si="190"/>
        <v>0</v>
      </c>
      <c r="QYK15" s="357">
        <f t="shared" si="190"/>
        <v>8.434213394124624E+56</v>
      </c>
      <c r="QYL15" s="357">
        <f t="shared" si="190"/>
        <v>0</v>
      </c>
      <c r="QYM15" s="357">
        <f t="shared" si="190"/>
        <v>8.602897662007116E+56</v>
      </c>
      <c r="QYN15" s="357">
        <f t="shared" si="190"/>
        <v>0</v>
      </c>
      <c r="QYO15" s="357">
        <f t="shared" si="190"/>
        <v>8.7749556152472588E+56</v>
      </c>
      <c r="QYP15" s="357">
        <f t="shared" si="190"/>
        <v>0</v>
      </c>
      <c r="QYQ15" s="357">
        <f t="shared" si="190"/>
        <v>8.9504547275522041E+56</v>
      </c>
      <c r="QYR15" s="357">
        <f t="shared" si="190"/>
        <v>0</v>
      </c>
      <c r="QYS15" s="357">
        <f t="shared" si="190"/>
        <v>9.1294638221032476E+56</v>
      </c>
      <c r="QYT15" s="357">
        <f t="shared" si="190"/>
        <v>0</v>
      </c>
      <c r="QYU15" s="357">
        <f t="shared" si="190"/>
        <v>9.312053098545312E+56</v>
      </c>
      <c r="QYV15" s="357">
        <f t="shared" si="190"/>
        <v>0</v>
      </c>
      <c r="QYW15" s="357">
        <f t="shared" si="190"/>
        <v>9.4982941605162191E+56</v>
      </c>
      <c r="QYX15" s="357">
        <f t="shared" si="190"/>
        <v>0</v>
      </c>
      <c r="QYY15" s="357">
        <f t="shared" si="190"/>
        <v>9.688260043726544E+56</v>
      </c>
      <c r="QYZ15" s="357">
        <f t="shared" ref="QYZ15:RBK15" si="191">QYX15*1.02</f>
        <v>0</v>
      </c>
      <c r="QZA15" s="357">
        <f t="shared" si="191"/>
        <v>9.8820252446010756E+56</v>
      </c>
      <c r="QZB15" s="357">
        <f t="shared" si="191"/>
        <v>0</v>
      </c>
      <c r="QZC15" s="357">
        <f t="shared" si="191"/>
        <v>1.0079665749493097E+57</v>
      </c>
      <c r="QZD15" s="357">
        <f t="shared" si="191"/>
        <v>0</v>
      </c>
      <c r="QZE15" s="357">
        <f t="shared" si="191"/>
        <v>1.0281259064482959E+57</v>
      </c>
      <c r="QZF15" s="357">
        <f t="shared" si="191"/>
        <v>0</v>
      </c>
      <c r="QZG15" s="357">
        <f t="shared" si="191"/>
        <v>1.0486884245772619E+57</v>
      </c>
      <c r="QZH15" s="357">
        <f t="shared" si="191"/>
        <v>0</v>
      </c>
      <c r="QZI15" s="357">
        <f t="shared" si="191"/>
        <v>1.0696621930688072E+57</v>
      </c>
      <c r="QZJ15" s="357">
        <f t="shared" si="191"/>
        <v>0</v>
      </c>
      <c r="QZK15" s="357">
        <f t="shared" si="191"/>
        <v>1.0910554369301834E+57</v>
      </c>
      <c r="QZL15" s="357">
        <f t="shared" si="191"/>
        <v>0</v>
      </c>
      <c r="QZM15" s="357">
        <f t="shared" si="191"/>
        <v>1.1128765456687871E+57</v>
      </c>
      <c r="QZN15" s="357">
        <f t="shared" si="191"/>
        <v>0</v>
      </c>
      <c r="QZO15" s="357">
        <f t="shared" si="191"/>
        <v>1.135134076582163E+57</v>
      </c>
      <c r="QZP15" s="357">
        <f t="shared" si="191"/>
        <v>0</v>
      </c>
      <c r="QZQ15" s="357">
        <f t="shared" si="191"/>
        <v>1.1578367581138063E+57</v>
      </c>
      <c r="QZR15" s="357">
        <f t="shared" si="191"/>
        <v>0</v>
      </c>
      <c r="QZS15" s="357">
        <f t="shared" si="191"/>
        <v>1.1809934932760824E+57</v>
      </c>
      <c r="QZT15" s="357">
        <f t="shared" si="191"/>
        <v>0</v>
      </c>
      <c r="QZU15" s="357">
        <f t="shared" si="191"/>
        <v>1.204613363141604E+57</v>
      </c>
      <c r="QZV15" s="357">
        <f t="shared" si="191"/>
        <v>0</v>
      </c>
      <c r="QZW15" s="357">
        <f t="shared" si="191"/>
        <v>1.2287056304044362E+57</v>
      </c>
      <c r="QZX15" s="357">
        <f t="shared" si="191"/>
        <v>0</v>
      </c>
      <c r="QZY15" s="357">
        <f t="shared" si="191"/>
        <v>1.2532797430125249E+57</v>
      </c>
      <c r="QZZ15" s="357">
        <f t="shared" si="191"/>
        <v>0</v>
      </c>
      <c r="RAA15" s="357">
        <f t="shared" si="191"/>
        <v>1.2783453378727755E+57</v>
      </c>
      <c r="RAB15" s="357">
        <f t="shared" si="191"/>
        <v>0</v>
      </c>
      <c r="RAC15" s="357">
        <f t="shared" si="191"/>
        <v>1.303912244630231E+57</v>
      </c>
      <c r="RAD15" s="357">
        <f t="shared" si="191"/>
        <v>0</v>
      </c>
      <c r="RAE15" s="357">
        <f t="shared" si="191"/>
        <v>1.3299904895228357E+57</v>
      </c>
      <c r="RAF15" s="357">
        <f t="shared" si="191"/>
        <v>0</v>
      </c>
      <c r="RAG15" s="357">
        <f t="shared" si="191"/>
        <v>1.3565902993132924E+57</v>
      </c>
      <c r="RAH15" s="357">
        <f t="shared" si="191"/>
        <v>0</v>
      </c>
      <c r="RAI15" s="357">
        <f t="shared" si="191"/>
        <v>1.3837221052995584E+57</v>
      </c>
      <c r="RAJ15" s="357">
        <f t="shared" si="191"/>
        <v>0</v>
      </c>
      <c r="RAK15" s="357">
        <f t="shared" si="191"/>
        <v>1.4113965474055497E+57</v>
      </c>
      <c r="RAL15" s="357">
        <f t="shared" si="191"/>
        <v>0</v>
      </c>
      <c r="RAM15" s="357">
        <f t="shared" si="191"/>
        <v>1.4396244783536607E+57</v>
      </c>
      <c r="RAN15" s="357">
        <f t="shared" si="191"/>
        <v>0</v>
      </c>
      <c r="RAO15" s="357">
        <f t="shared" si="191"/>
        <v>1.4684169679207339E+57</v>
      </c>
      <c r="RAP15" s="357">
        <f t="shared" si="191"/>
        <v>0</v>
      </c>
      <c r="RAQ15" s="357">
        <f t="shared" si="191"/>
        <v>1.4977853072791486E+57</v>
      </c>
      <c r="RAR15" s="357">
        <f t="shared" si="191"/>
        <v>0</v>
      </c>
      <c r="RAS15" s="357">
        <f t="shared" si="191"/>
        <v>1.5277410134247317E+57</v>
      </c>
      <c r="RAT15" s="357">
        <f t="shared" si="191"/>
        <v>0</v>
      </c>
      <c r="RAU15" s="357">
        <f t="shared" si="191"/>
        <v>1.5582958336932263E+57</v>
      </c>
      <c r="RAV15" s="357">
        <f t="shared" si="191"/>
        <v>0</v>
      </c>
      <c r="RAW15" s="357">
        <f t="shared" si="191"/>
        <v>1.589461750367091E+57</v>
      </c>
      <c r="RAX15" s="357">
        <f t="shared" si="191"/>
        <v>0</v>
      </c>
      <c r="RAY15" s="357">
        <f t="shared" si="191"/>
        <v>1.6212509853744327E+57</v>
      </c>
      <c r="RAZ15" s="357">
        <f t="shared" si="191"/>
        <v>0</v>
      </c>
      <c r="RBA15" s="357">
        <f t="shared" si="191"/>
        <v>1.6536760050819213E+57</v>
      </c>
      <c r="RBB15" s="357">
        <f t="shared" si="191"/>
        <v>0</v>
      </c>
      <c r="RBC15" s="357">
        <f t="shared" si="191"/>
        <v>1.6867495251835596E+57</v>
      </c>
      <c r="RBD15" s="357">
        <f t="shared" si="191"/>
        <v>0</v>
      </c>
      <c r="RBE15" s="357">
        <f t="shared" si="191"/>
        <v>1.7204845156872307E+57</v>
      </c>
      <c r="RBF15" s="357">
        <f t="shared" si="191"/>
        <v>0</v>
      </c>
      <c r="RBG15" s="357">
        <f t="shared" si="191"/>
        <v>1.7548942060009754E+57</v>
      </c>
      <c r="RBH15" s="357">
        <f t="shared" si="191"/>
        <v>0</v>
      </c>
      <c r="RBI15" s="357">
        <f t="shared" si="191"/>
        <v>1.7899920901209948E+57</v>
      </c>
      <c r="RBJ15" s="357">
        <f t="shared" si="191"/>
        <v>0</v>
      </c>
      <c r="RBK15" s="357">
        <f t="shared" si="191"/>
        <v>1.8257919319234146E+57</v>
      </c>
      <c r="RBL15" s="357">
        <f t="shared" ref="RBL15:RDW15" si="192">RBJ15*1.02</f>
        <v>0</v>
      </c>
      <c r="RBM15" s="357">
        <f t="shared" si="192"/>
        <v>1.8623077705618831E+57</v>
      </c>
      <c r="RBN15" s="357">
        <f t="shared" si="192"/>
        <v>0</v>
      </c>
      <c r="RBO15" s="357">
        <f t="shared" si="192"/>
        <v>1.8995539259731209E+57</v>
      </c>
      <c r="RBP15" s="357">
        <f t="shared" si="192"/>
        <v>0</v>
      </c>
      <c r="RBQ15" s="357">
        <f t="shared" si="192"/>
        <v>1.9375450044925833E+57</v>
      </c>
      <c r="RBR15" s="357">
        <f t="shared" si="192"/>
        <v>0</v>
      </c>
      <c r="RBS15" s="357">
        <f t="shared" si="192"/>
        <v>1.9762959045824351E+57</v>
      </c>
      <c r="RBT15" s="357">
        <f t="shared" si="192"/>
        <v>0</v>
      </c>
      <c r="RBU15" s="357">
        <f t="shared" si="192"/>
        <v>2.0158218226740839E+57</v>
      </c>
      <c r="RBV15" s="357">
        <f t="shared" si="192"/>
        <v>0</v>
      </c>
      <c r="RBW15" s="357">
        <f t="shared" si="192"/>
        <v>2.0561382591275656E+57</v>
      </c>
      <c r="RBX15" s="357">
        <f t="shared" si="192"/>
        <v>0</v>
      </c>
      <c r="RBY15" s="357">
        <f t="shared" si="192"/>
        <v>2.0972610243101168E+57</v>
      </c>
      <c r="RBZ15" s="357">
        <f t="shared" si="192"/>
        <v>0</v>
      </c>
      <c r="RCA15" s="357">
        <f t="shared" si="192"/>
        <v>2.1392062447963191E+57</v>
      </c>
      <c r="RCB15" s="357">
        <f t="shared" si="192"/>
        <v>0</v>
      </c>
      <c r="RCC15" s="357">
        <f t="shared" si="192"/>
        <v>2.1819903696922456E+57</v>
      </c>
      <c r="RCD15" s="357">
        <f t="shared" si="192"/>
        <v>0</v>
      </c>
      <c r="RCE15" s="357">
        <f t="shared" si="192"/>
        <v>2.2256301770860906E+57</v>
      </c>
      <c r="RCF15" s="357">
        <f t="shared" si="192"/>
        <v>0</v>
      </c>
      <c r="RCG15" s="357">
        <f t="shared" si="192"/>
        <v>2.2701427806278125E+57</v>
      </c>
      <c r="RCH15" s="357">
        <f t="shared" si="192"/>
        <v>0</v>
      </c>
      <c r="RCI15" s="357">
        <f t="shared" si="192"/>
        <v>2.3155456362403687E+57</v>
      </c>
      <c r="RCJ15" s="357">
        <f t="shared" si="192"/>
        <v>0</v>
      </c>
      <c r="RCK15" s="357">
        <f t="shared" si="192"/>
        <v>2.3618565489651762E+57</v>
      </c>
      <c r="RCL15" s="357">
        <f t="shared" si="192"/>
        <v>0</v>
      </c>
      <c r="RCM15" s="357">
        <f t="shared" si="192"/>
        <v>2.4090936799444797E+57</v>
      </c>
      <c r="RCN15" s="357">
        <f t="shared" si="192"/>
        <v>0</v>
      </c>
      <c r="RCO15" s="357">
        <f t="shared" si="192"/>
        <v>2.4572755535433694E+57</v>
      </c>
      <c r="RCP15" s="357">
        <f t="shared" si="192"/>
        <v>0</v>
      </c>
      <c r="RCQ15" s="357">
        <f t="shared" si="192"/>
        <v>2.5064210646142369E+57</v>
      </c>
      <c r="RCR15" s="357">
        <f t="shared" si="192"/>
        <v>0</v>
      </c>
      <c r="RCS15" s="357">
        <f t="shared" si="192"/>
        <v>2.5565494859065217E+57</v>
      </c>
      <c r="RCT15" s="357">
        <f t="shared" si="192"/>
        <v>0</v>
      </c>
      <c r="RCU15" s="357">
        <f t="shared" si="192"/>
        <v>2.6076804756246523E+57</v>
      </c>
      <c r="RCV15" s="357">
        <f t="shared" si="192"/>
        <v>0</v>
      </c>
      <c r="RCW15" s="357">
        <f t="shared" si="192"/>
        <v>2.6598340851371452E+57</v>
      </c>
      <c r="RCX15" s="357">
        <f t="shared" si="192"/>
        <v>0</v>
      </c>
      <c r="RCY15" s="357">
        <f t="shared" si="192"/>
        <v>2.7130307668398883E+57</v>
      </c>
      <c r="RCZ15" s="357">
        <f t="shared" si="192"/>
        <v>0</v>
      </c>
      <c r="RDA15" s="357">
        <f t="shared" si="192"/>
        <v>2.7672913821766861E+57</v>
      </c>
      <c r="RDB15" s="357">
        <f t="shared" si="192"/>
        <v>0</v>
      </c>
      <c r="RDC15" s="357">
        <f t="shared" si="192"/>
        <v>2.8226372098202199E+57</v>
      </c>
      <c r="RDD15" s="357">
        <f t="shared" si="192"/>
        <v>0</v>
      </c>
      <c r="RDE15" s="357">
        <f t="shared" si="192"/>
        <v>2.8790899540166244E+57</v>
      </c>
      <c r="RDF15" s="357">
        <f t="shared" si="192"/>
        <v>0</v>
      </c>
      <c r="RDG15" s="357">
        <f t="shared" si="192"/>
        <v>2.9366717530969568E+57</v>
      </c>
      <c r="RDH15" s="357">
        <f t="shared" si="192"/>
        <v>0</v>
      </c>
      <c r="RDI15" s="357">
        <f t="shared" si="192"/>
        <v>2.9954051881588961E+57</v>
      </c>
      <c r="RDJ15" s="357">
        <f t="shared" si="192"/>
        <v>0</v>
      </c>
      <c r="RDK15" s="357">
        <f t="shared" si="192"/>
        <v>3.0553132919220741E+57</v>
      </c>
      <c r="RDL15" s="357">
        <f t="shared" si="192"/>
        <v>0</v>
      </c>
      <c r="RDM15" s="357">
        <f t="shared" si="192"/>
        <v>3.1164195577605157E+57</v>
      </c>
      <c r="RDN15" s="357">
        <f t="shared" si="192"/>
        <v>0</v>
      </c>
      <c r="RDO15" s="357">
        <f t="shared" si="192"/>
        <v>3.1787479489157257E+57</v>
      </c>
      <c r="RDP15" s="357">
        <f t="shared" si="192"/>
        <v>0</v>
      </c>
      <c r="RDQ15" s="357">
        <f t="shared" si="192"/>
        <v>3.2423229078940401E+57</v>
      </c>
      <c r="RDR15" s="357">
        <f t="shared" si="192"/>
        <v>0</v>
      </c>
      <c r="RDS15" s="357">
        <f t="shared" si="192"/>
        <v>3.307169366051921E+57</v>
      </c>
      <c r="RDT15" s="357">
        <f t="shared" si="192"/>
        <v>0</v>
      </c>
      <c r="RDU15" s="357">
        <f t="shared" si="192"/>
        <v>3.3733127533729596E+57</v>
      </c>
      <c r="RDV15" s="357">
        <f t="shared" si="192"/>
        <v>0</v>
      </c>
      <c r="RDW15" s="357">
        <f t="shared" si="192"/>
        <v>3.440779008440419E+57</v>
      </c>
      <c r="RDX15" s="357">
        <f t="shared" ref="RDX15:RGI15" si="193">RDV15*1.02</f>
        <v>0</v>
      </c>
      <c r="RDY15" s="357">
        <f t="shared" si="193"/>
        <v>3.5095945886092276E+57</v>
      </c>
      <c r="RDZ15" s="357">
        <f t="shared" si="193"/>
        <v>0</v>
      </c>
      <c r="REA15" s="357">
        <f t="shared" si="193"/>
        <v>3.5797864803814122E+57</v>
      </c>
      <c r="REB15" s="357">
        <f t="shared" si="193"/>
        <v>0</v>
      </c>
      <c r="REC15" s="357">
        <f t="shared" si="193"/>
        <v>3.6513822099890408E+57</v>
      </c>
      <c r="RED15" s="357">
        <f t="shared" si="193"/>
        <v>0</v>
      </c>
      <c r="REE15" s="357">
        <f t="shared" si="193"/>
        <v>3.7244098541888217E+57</v>
      </c>
      <c r="REF15" s="357">
        <f t="shared" si="193"/>
        <v>0</v>
      </c>
      <c r="REG15" s="357">
        <f t="shared" si="193"/>
        <v>3.7988980512725982E+57</v>
      </c>
      <c r="REH15" s="357">
        <f t="shared" si="193"/>
        <v>0</v>
      </c>
      <c r="REI15" s="357">
        <f t="shared" si="193"/>
        <v>3.8748760122980505E+57</v>
      </c>
      <c r="REJ15" s="357">
        <f t="shared" si="193"/>
        <v>0</v>
      </c>
      <c r="REK15" s="357">
        <f t="shared" si="193"/>
        <v>3.9523735325440114E+57</v>
      </c>
      <c r="REL15" s="357">
        <f t="shared" si="193"/>
        <v>0</v>
      </c>
      <c r="REM15" s="357">
        <f t="shared" si="193"/>
        <v>4.0314210031948919E+57</v>
      </c>
      <c r="REN15" s="357">
        <f t="shared" si="193"/>
        <v>0</v>
      </c>
      <c r="REO15" s="357">
        <f t="shared" si="193"/>
        <v>4.1120494232587899E+57</v>
      </c>
      <c r="REP15" s="357">
        <f t="shared" si="193"/>
        <v>0</v>
      </c>
      <c r="REQ15" s="357">
        <f t="shared" si="193"/>
        <v>4.1942904117239656E+57</v>
      </c>
      <c r="RER15" s="357">
        <f t="shared" si="193"/>
        <v>0</v>
      </c>
      <c r="RES15" s="357">
        <f t="shared" si="193"/>
        <v>4.278176219958445E+57</v>
      </c>
      <c r="RET15" s="357">
        <f t="shared" si="193"/>
        <v>0</v>
      </c>
      <c r="REU15" s="357">
        <f t="shared" si="193"/>
        <v>4.3637397443576139E+57</v>
      </c>
      <c r="REV15" s="357">
        <f t="shared" si="193"/>
        <v>0</v>
      </c>
      <c r="REW15" s="357">
        <f t="shared" si="193"/>
        <v>4.4510145392447661E+57</v>
      </c>
      <c r="REX15" s="357">
        <f t="shared" si="193"/>
        <v>0</v>
      </c>
      <c r="REY15" s="357">
        <f t="shared" si="193"/>
        <v>4.5400348300296619E+57</v>
      </c>
      <c r="REZ15" s="357">
        <f t="shared" si="193"/>
        <v>0</v>
      </c>
      <c r="RFA15" s="357">
        <f t="shared" si="193"/>
        <v>4.6308355266302553E+57</v>
      </c>
      <c r="RFB15" s="357">
        <f t="shared" si="193"/>
        <v>0</v>
      </c>
      <c r="RFC15" s="357">
        <f t="shared" si="193"/>
        <v>4.7234522371628601E+57</v>
      </c>
      <c r="RFD15" s="357">
        <f t="shared" si="193"/>
        <v>0</v>
      </c>
      <c r="RFE15" s="357">
        <f t="shared" si="193"/>
        <v>4.8179212819061175E+57</v>
      </c>
      <c r="RFF15" s="357">
        <f t="shared" si="193"/>
        <v>0</v>
      </c>
      <c r="RFG15" s="357">
        <f t="shared" si="193"/>
        <v>4.9142797075442399E+57</v>
      </c>
      <c r="RFH15" s="357">
        <f t="shared" si="193"/>
        <v>0</v>
      </c>
      <c r="RFI15" s="357">
        <f t="shared" si="193"/>
        <v>5.0125653016951251E+57</v>
      </c>
      <c r="RFJ15" s="357">
        <f t="shared" si="193"/>
        <v>0</v>
      </c>
      <c r="RFK15" s="357">
        <f t="shared" si="193"/>
        <v>5.1128166077290279E+57</v>
      </c>
      <c r="RFL15" s="357">
        <f t="shared" si="193"/>
        <v>0</v>
      </c>
      <c r="RFM15" s="357">
        <f t="shared" si="193"/>
        <v>5.2150729398836084E+57</v>
      </c>
      <c r="RFN15" s="357">
        <f t="shared" si="193"/>
        <v>0</v>
      </c>
      <c r="RFO15" s="357">
        <f t="shared" si="193"/>
        <v>5.3193743986812809E+57</v>
      </c>
      <c r="RFP15" s="357">
        <f t="shared" si="193"/>
        <v>0</v>
      </c>
      <c r="RFQ15" s="357">
        <f t="shared" si="193"/>
        <v>5.4257618866549064E+57</v>
      </c>
      <c r="RFR15" s="357">
        <f t="shared" si="193"/>
        <v>0</v>
      </c>
      <c r="RFS15" s="357">
        <f t="shared" si="193"/>
        <v>5.534277124388005E+57</v>
      </c>
      <c r="RFT15" s="357">
        <f t="shared" si="193"/>
        <v>0</v>
      </c>
      <c r="RFU15" s="357">
        <f t="shared" si="193"/>
        <v>5.6449626668757651E+57</v>
      </c>
      <c r="RFV15" s="357">
        <f t="shared" si="193"/>
        <v>0</v>
      </c>
      <c r="RFW15" s="357">
        <f t="shared" si="193"/>
        <v>5.7578619202132809E+57</v>
      </c>
      <c r="RFX15" s="357">
        <f t="shared" si="193"/>
        <v>0</v>
      </c>
      <c r="RFY15" s="357">
        <f t="shared" si="193"/>
        <v>5.8730191586175464E+57</v>
      </c>
      <c r="RFZ15" s="357">
        <f t="shared" si="193"/>
        <v>0</v>
      </c>
      <c r="RGA15" s="357">
        <f t="shared" si="193"/>
        <v>5.9904795417898974E+57</v>
      </c>
      <c r="RGB15" s="357">
        <f t="shared" si="193"/>
        <v>0</v>
      </c>
      <c r="RGC15" s="357">
        <f t="shared" si="193"/>
        <v>6.1102891326256957E+57</v>
      </c>
      <c r="RGD15" s="357">
        <f t="shared" si="193"/>
        <v>0</v>
      </c>
      <c r="RGE15" s="357">
        <f t="shared" si="193"/>
        <v>6.2324949152782096E+57</v>
      </c>
      <c r="RGF15" s="357">
        <f t="shared" si="193"/>
        <v>0</v>
      </c>
      <c r="RGG15" s="357">
        <f t="shared" si="193"/>
        <v>6.357144813583774E+57</v>
      </c>
      <c r="RGH15" s="357">
        <f t="shared" si="193"/>
        <v>0</v>
      </c>
      <c r="RGI15" s="357">
        <f t="shared" si="193"/>
        <v>6.4842877098554496E+57</v>
      </c>
      <c r="RGJ15" s="357">
        <f t="shared" ref="RGJ15:RIU15" si="194">RGH15*1.02</f>
        <v>0</v>
      </c>
      <c r="RGK15" s="357">
        <f t="shared" si="194"/>
        <v>6.6139734640525588E+57</v>
      </c>
      <c r="RGL15" s="357">
        <f t="shared" si="194"/>
        <v>0</v>
      </c>
      <c r="RGM15" s="357">
        <f t="shared" si="194"/>
        <v>6.7462529333336096E+57</v>
      </c>
      <c r="RGN15" s="357">
        <f t="shared" si="194"/>
        <v>0</v>
      </c>
      <c r="RGO15" s="357">
        <f t="shared" si="194"/>
        <v>6.8811779920002814E+57</v>
      </c>
      <c r="RGP15" s="357">
        <f t="shared" si="194"/>
        <v>0</v>
      </c>
      <c r="RGQ15" s="357">
        <f t="shared" si="194"/>
        <v>7.0188015518402873E+57</v>
      </c>
      <c r="RGR15" s="357">
        <f t="shared" si="194"/>
        <v>0</v>
      </c>
      <c r="RGS15" s="357">
        <f t="shared" si="194"/>
        <v>7.159177582877093E+57</v>
      </c>
      <c r="RGT15" s="357">
        <f t="shared" si="194"/>
        <v>0</v>
      </c>
      <c r="RGU15" s="357">
        <f t="shared" si="194"/>
        <v>7.3023611345346352E+57</v>
      </c>
      <c r="RGV15" s="357">
        <f t="shared" si="194"/>
        <v>0</v>
      </c>
      <c r="RGW15" s="357">
        <f t="shared" si="194"/>
        <v>7.4484083572253285E+57</v>
      </c>
      <c r="RGX15" s="357">
        <f t="shared" si="194"/>
        <v>0</v>
      </c>
      <c r="RGY15" s="357">
        <f t="shared" si="194"/>
        <v>7.5973765243698359E+57</v>
      </c>
      <c r="RGZ15" s="357">
        <f t="shared" si="194"/>
        <v>0</v>
      </c>
      <c r="RHA15" s="357">
        <f t="shared" si="194"/>
        <v>7.7493240548572327E+57</v>
      </c>
      <c r="RHB15" s="357">
        <f t="shared" si="194"/>
        <v>0</v>
      </c>
      <c r="RHC15" s="357">
        <f t="shared" si="194"/>
        <v>7.9043105359543781E+57</v>
      </c>
      <c r="RHD15" s="357">
        <f t="shared" si="194"/>
        <v>0</v>
      </c>
      <c r="RHE15" s="357">
        <f t="shared" si="194"/>
        <v>8.0623967466734664E+57</v>
      </c>
      <c r="RHF15" s="357">
        <f t="shared" si="194"/>
        <v>0</v>
      </c>
      <c r="RHG15" s="357">
        <f t="shared" si="194"/>
        <v>8.2236446816069356E+57</v>
      </c>
      <c r="RHH15" s="357">
        <f t="shared" si="194"/>
        <v>0</v>
      </c>
      <c r="RHI15" s="357">
        <f t="shared" si="194"/>
        <v>8.3881175752390746E+57</v>
      </c>
      <c r="RHJ15" s="357">
        <f t="shared" si="194"/>
        <v>0</v>
      </c>
      <c r="RHK15" s="357">
        <f t="shared" si="194"/>
        <v>8.5558799267438557E+57</v>
      </c>
      <c r="RHL15" s="357">
        <f t="shared" si="194"/>
        <v>0</v>
      </c>
      <c r="RHM15" s="357">
        <f t="shared" si="194"/>
        <v>8.7269975252787336E+57</v>
      </c>
      <c r="RHN15" s="357">
        <f t="shared" si="194"/>
        <v>0</v>
      </c>
      <c r="RHO15" s="357">
        <f t="shared" si="194"/>
        <v>8.901537475784308E+57</v>
      </c>
      <c r="RHP15" s="357">
        <f t="shared" si="194"/>
        <v>0</v>
      </c>
      <c r="RHQ15" s="357">
        <f t="shared" si="194"/>
        <v>9.0795682252999946E+57</v>
      </c>
      <c r="RHR15" s="357">
        <f t="shared" si="194"/>
        <v>0</v>
      </c>
      <c r="RHS15" s="357">
        <f t="shared" si="194"/>
        <v>9.2611595898059948E+57</v>
      </c>
      <c r="RHT15" s="357">
        <f t="shared" si="194"/>
        <v>0</v>
      </c>
      <c r="RHU15" s="357">
        <f t="shared" si="194"/>
        <v>9.4463827816021149E+57</v>
      </c>
      <c r="RHV15" s="357">
        <f t="shared" si="194"/>
        <v>0</v>
      </c>
      <c r="RHW15" s="357">
        <f t="shared" si="194"/>
        <v>9.6353104372341581E+57</v>
      </c>
      <c r="RHX15" s="357">
        <f t="shared" si="194"/>
        <v>0</v>
      </c>
      <c r="RHY15" s="357">
        <f t="shared" si="194"/>
        <v>9.828016645978842E+57</v>
      </c>
      <c r="RHZ15" s="357">
        <f t="shared" si="194"/>
        <v>0</v>
      </c>
      <c r="RIA15" s="357">
        <f t="shared" si="194"/>
        <v>1.002457697889842E+58</v>
      </c>
      <c r="RIB15" s="357">
        <f t="shared" si="194"/>
        <v>0</v>
      </c>
      <c r="RIC15" s="357">
        <f t="shared" si="194"/>
        <v>1.0225068518476389E+58</v>
      </c>
      <c r="RID15" s="357">
        <f t="shared" si="194"/>
        <v>0</v>
      </c>
      <c r="RIE15" s="357">
        <f t="shared" si="194"/>
        <v>1.0429569888845917E+58</v>
      </c>
      <c r="RIF15" s="357">
        <f t="shared" si="194"/>
        <v>0</v>
      </c>
      <c r="RIG15" s="357">
        <f t="shared" si="194"/>
        <v>1.0638161286622835E+58</v>
      </c>
      <c r="RIH15" s="357">
        <f t="shared" si="194"/>
        <v>0</v>
      </c>
      <c r="RII15" s="357">
        <f t="shared" si="194"/>
        <v>1.0850924512355291E+58</v>
      </c>
      <c r="RIJ15" s="357">
        <f t="shared" si="194"/>
        <v>0</v>
      </c>
      <c r="RIK15" s="357">
        <f t="shared" si="194"/>
        <v>1.1067943002602397E+58</v>
      </c>
      <c r="RIL15" s="357">
        <f t="shared" si="194"/>
        <v>0</v>
      </c>
      <c r="RIM15" s="357">
        <f t="shared" si="194"/>
        <v>1.1289301862654445E+58</v>
      </c>
      <c r="RIN15" s="357">
        <f t="shared" si="194"/>
        <v>0</v>
      </c>
      <c r="RIO15" s="357">
        <f t="shared" si="194"/>
        <v>1.1515087899907534E+58</v>
      </c>
      <c r="RIP15" s="357">
        <f t="shared" si="194"/>
        <v>0</v>
      </c>
      <c r="RIQ15" s="357">
        <f t="shared" si="194"/>
        <v>1.1745389657905686E+58</v>
      </c>
      <c r="RIR15" s="357">
        <f t="shared" si="194"/>
        <v>0</v>
      </c>
      <c r="RIS15" s="357">
        <f t="shared" si="194"/>
        <v>1.19802974510638E+58</v>
      </c>
      <c r="RIT15" s="357">
        <f t="shared" si="194"/>
        <v>0</v>
      </c>
      <c r="RIU15" s="357">
        <f t="shared" si="194"/>
        <v>1.2219903400085076E+58</v>
      </c>
      <c r="RIV15" s="357">
        <f t="shared" ref="RIV15:RLG15" si="195">RIT15*1.02</f>
        <v>0</v>
      </c>
      <c r="RIW15" s="357">
        <f t="shared" si="195"/>
        <v>1.2464301468086778E+58</v>
      </c>
      <c r="RIX15" s="357">
        <f t="shared" si="195"/>
        <v>0</v>
      </c>
      <c r="RIY15" s="357">
        <f t="shared" si="195"/>
        <v>1.2713587497448514E+58</v>
      </c>
      <c r="RIZ15" s="357">
        <f t="shared" si="195"/>
        <v>0</v>
      </c>
      <c r="RJA15" s="357">
        <f t="shared" si="195"/>
        <v>1.2967859247397484E+58</v>
      </c>
      <c r="RJB15" s="357">
        <f t="shared" si="195"/>
        <v>0</v>
      </c>
      <c r="RJC15" s="357">
        <f t="shared" si="195"/>
        <v>1.3227216432345433E+58</v>
      </c>
      <c r="RJD15" s="357">
        <f t="shared" si="195"/>
        <v>0</v>
      </c>
      <c r="RJE15" s="357">
        <f t="shared" si="195"/>
        <v>1.3491760760992342E+58</v>
      </c>
      <c r="RJF15" s="357">
        <f t="shared" si="195"/>
        <v>0</v>
      </c>
      <c r="RJG15" s="357">
        <f t="shared" si="195"/>
        <v>1.3761595976212189E+58</v>
      </c>
      <c r="RJH15" s="357">
        <f t="shared" si="195"/>
        <v>0</v>
      </c>
      <c r="RJI15" s="357">
        <f t="shared" si="195"/>
        <v>1.4036827895736434E+58</v>
      </c>
      <c r="RJJ15" s="357">
        <f t="shared" si="195"/>
        <v>0</v>
      </c>
      <c r="RJK15" s="357">
        <f t="shared" si="195"/>
        <v>1.4317564453651164E+58</v>
      </c>
      <c r="RJL15" s="357">
        <f t="shared" si="195"/>
        <v>0</v>
      </c>
      <c r="RJM15" s="357">
        <f t="shared" si="195"/>
        <v>1.4603915742724189E+58</v>
      </c>
      <c r="RJN15" s="357">
        <f t="shared" si="195"/>
        <v>0</v>
      </c>
      <c r="RJO15" s="357">
        <f t="shared" si="195"/>
        <v>1.4895994057578672E+58</v>
      </c>
      <c r="RJP15" s="357">
        <f t="shared" si="195"/>
        <v>0</v>
      </c>
      <c r="RJQ15" s="357">
        <f t="shared" si="195"/>
        <v>1.5193913938730245E+58</v>
      </c>
      <c r="RJR15" s="357">
        <f t="shared" si="195"/>
        <v>0</v>
      </c>
      <c r="RJS15" s="357">
        <f t="shared" si="195"/>
        <v>1.5497792217504851E+58</v>
      </c>
      <c r="RJT15" s="357">
        <f t="shared" si="195"/>
        <v>0</v>
      </c>
      <c r="RJU15" s="357">
        <f t="shared" si="195"/>
        <v>1.5807748061854948E+58</v>
      </c>
      <c r="RJV15" s="357">
        <f t="shared" si="195"/>
        <v>0</v>
      </c>
      <c r="RJW15" s="357">
        <f t="shared" si="195"/>
        <v>1.6123903023092046E+58</v>
      </c>
      <c r="RJX15" s="357">
        <f t="shared" si="195"/>
        <v>0</v>
      </c>
      <c r="RJY15" s="357">
        <f t="shared" si="195"/>
        <v>1.6446381083553889E+58</v>
      </c>
      <c r="RJZ15" s="357">
        <f t="shared" si="195"/>
        <v>0</v>
      </c>
      <c r="RKA15" s="357">
        <f t="shared" si="195"/>
        <v>1.6775308705224966E+58</v>
      </c>
      <c r="RKB15" s="357">
        <f t="shared" si="195"/>
        <v>0</v>
      </c>
      <c r="RKC15" s="357">
        <f t="shared" si="195"/>
        <v>1.7110814879329465E+58</v>
      </c>
      <c r="RKD15" s="357">
        <f t="shared" si="195"/>
        <v>0</v>
      </c>
      <c r="RKE15" s="357">
        <f t="shared" si="195"/>
        <v>1.7453031176916054E+58</v>
      </c>
      <c r="RKF15" s="357">
        <f t="shared" si="195"/>
        <v>0</v>
      </c>
      <c r="RKG15" s="357">
        <f t="shared" si="195"/>
        <v>1.7802091800454375E+58</v>
      </c>
      <c r="RKH15" s="357">
        <f t="shared" si="195"/>
        <v>0</v>
      </c>
      <c r="RKI15" s="357">
        <f t="shared" si="195"/>
        <v>1.8158133636463461E+58</v>
      </c>
      <c r="RKJ15" s="357">
        <f t="shared" si="195"/>
        <v>0</v>
      </c>
      <c r="RKK15" s="357">
        <f t="shared" si="195"/>
        <v>1.8521296309192731E+58</v>
      </c>
      <c r="RKL15" s="357">
        <f t="shared" si="195"/>
        <v>0</v>
      </c>
      <c r="RKM15" s="357">
        <f t="shared" si="195"/>
        <v>1.8891722235376586E+58</v>
      </c>
      <c r="RKN15" s="357">
        <f t="shared" si="195"/>
        <v>0</v>
      </c>
      <c r="RKO15" s="357">
        <f t="shared" si="195"/>
        <v>1.9269556680084118E+58</v>
      </c>
      <c r="RKP15" s="357">
        <f t="shared" si="195"/>
        <v>0</v>
      </c>
      <c r="RKQ15" s="357">
        <f t="shared" si="195"/>
        <v>1.96549478136858E+58</v>
      </c>
      <c r="RKR15" s="357">
        <f t="shared" si="195"/>
        <v>0</v>
      </c>
      <c r="RKS15" s="357">
        <f t="shared" si="195"/>
        <v>2.0048046769959516E+58</v>
      </c>
      <c r="RKT15" s="357">
        <f t="shared" si="195"/>
        <v>0</v>
      </c>
      <c r="RKU15" s="357">
        <f t="shared" si="195"/>
        <v>2.0449007705358707E+58</v>
      </c>
      <c r="RKV15" s="357">
        <f t="shared" si="195"/>
        <v>0</v>
      </c>
      <c r="RKW15" s="357">
        <f t="shared" si="195"/>
        <v>2.0857987859465882E+58</v>
      </c>
      <c r="RKX15" s="357">
        <f t="shared" si="195"/>
        <v>0</v>
      </c>
      <c r="RKY15" s="357">
        <f t="shared" si="195"/>
        <v>2.1275147616655199E+58</v>
      </c>
      <c r="RKZ15" s="357">
        <f t="shared" si="195"/>
        <v>0</v>
      </c>
      <c r="RLA15" s="357">
        <f t="shared" si="195"/>
        <v>2.1700650568988303E+58</v>
      </c>
      <c r="RLB15" s="357">
        <f t="shared" si="195"/>
        <v>0</v>
      </c>
      <c r="RLC15" s="357">
        <f t="shared" si="195"/>
        <v>2.2134663580368071E+58</v>
      </c>
      <c r="RLD15" s="357">
        <f t="shared" si="195"/>
        <v>0</v>
      </c>
      <c r="RLE15" s="357">
        <f t="shared" si="195"/>
        <v>2.2577356851975432E+58</v>
      </c>
      <c r="RLF15" s="357">
        <f t="shared" si="195"/>
        <v>0</v>
      </c>
      <c r="RLG15" s="357">
        <f t="shared" si="195"/>
        <v>2.302890398901494E+58</v>
      </c>
      <c r="RLH15" s="357">
        <f t="shared" ref="RLH15:RNS15" si="196">RLF15*1.02</f>
        <v>0</v>
      </c>
      <c r="RLI15" s="357">
        <f t="shared" si="196"/>
        <v>2.3489482068795238E+58</v>
      </c>
      <c r="RLJ15" s="357">
        <f t="shared" si="196"/>
        <v>0</v>
      </c>
      <c r="RLK15" s="357">
        <f t="shared" si="196"/>
        <v>2.3959271710171142E+58</v>
      </c>
      <c r="RLL15" s="357">
        <f t="shared" si="196"/>
        <v>0</v>
      </c>
      <c r="RLM15" s="357">
        <f t="shared" si="196"/>
        <v>2.4438457144374566E+58</v>
      </c>
      <c r="RLN15" s="357">
        <f t="shared" si="196"/>
        <v>0</v>
      </c>
      <c r="RLO15" s="357">
        <f t="shared" si="196"/>
        <v>2.4927226287262057E+58</v>
      </c>
      <c r="RLP15" s="357">
        <f t="shared" si="196"/>
        <v>0</v>
      </c>
      <c r="RLQ15" s="357">
        <f t="shared" si="196"/>
        <v>2.5425770813007298E+58</v>
      </c>
      <c r="RLR15" s="357">
        <f t="shared" si="196"/>
        <v>0</v>
      </c>
      <c r="RLS15" s="357">
        <f t="shared" si="196"/>
        <v>2.5934286229267443E+58</v>
      </c>
      <c r="RLT15" s="357">
        <f t="shared" si="196"/>
        <v>0</v>
      </c>
      <c r="RLU15" s="357">
        <f t="shared" si="196"/>
        <v>2.6452971953852793E+58</v>
      </c>
      <c r="RLV15" s="357">
        <f t="shared" si="196"/>
        <v>0</v>
      </c>
      <c r="RLW15" s="357">
        <f t="shared" si="196"/>
        <v>2.6982031392929848E+58</v>
      </c>
      <c r="RLX15" s="357">
        <f t="shared" si="196"/>
        <v>0</v>
      </c>
      <c r="RLY15" s="357">
        <f t="shared" si="196"/>
        <v>2.7521672020788445E+58</v>
      </c>
      <c r="RLZ15" s="357">
        <f t="shared" si="196"/>
        <v>0</v>
      </c>
      <c r="RMA15" s="357">
        <f t="shared" si="196"/>
        <v>2.8072105461204212E+58</v>
      </c>
      <c r="RMB15" s="357">
        <f t="shared" si="196"/>
        <v>0</v>
      </c>
      <c r="RMC15" s="357">
        <f t="shared" si="196"/>
        <v>2.86335475704283E+58</v>
      </c>
      <c r="RMD15" s="357">
        <f t="shared" si="196"/>
        <v>0</v>
      </c>
      <c r="RME15" s="357">
        <f t="shared" si="196"/>
        <v>2.9206218521836868E+58</v>
      </c>
      <c r="RMF15" s="357">
        <f t="shared" si="196"/>
        <v>0</v>
      </c>
      <c r="RMG15" s="357">
        <f t="shared" si="196"/>
        <v>2.9790342892273607E+58</v>
      </c>
      <c r="RMH15" s="357">
        <f t="shared" si="196"/>
        <v>0</v>
      </c>
      <c r="RMI15" s="357">
        <f t="shared" si="196"/>
        <v>3.0386149750119079E+58</v>
      </c>
      <c r="RMJ15" s="357">
        <f t="shared" si="196"/>
        <v>0</v>
      </c>
      <c r="RMK15" s="357">
        <f t="shared" si="196"/>
        <v>3.0993872745121462E+58</v>
      </c>
      <c r="RML15" s="357">
        <f t="shared" si="196"/>
        <v>0</v>
      </c>
      <c r="RMM15" s="357">
        <f t="shared" si="196"/>
        <v>3.1613750200023893E+58</v>
      </c>
      <c r="RMN15" s="357">
        <f t="shared" si="196"/>
        <v>0</v>
      </c>
      <c r="RMO15" s="357">
        <f t="shared" si="196"/>
        <v>3.224602520402437E+58</v>
      </c>
      <c r="RMP15" s="357">
        <f t="shared" si="196"/>
        <v>0</v>
      </c>
      <c r="RMQ15" s="357">
        <f t="shared" si="196"/>
        <v>3.289094570810486E+58</v>
      </c>
      <c r="RMR15" s="357">
        <f t="shared" si="196"/>
        <v>0</v>
      </c>
      <c r="RMS15" s="357">
        <f t="shared" si="196"/>
        <v>3.3548764622266956E+58</v>
      </c>
      <c r="RMT15" s="357">
        <f t="shared" si="196"/>
        <v>0</v>
      </c>
      <c r="RMU15" s="357">
        <f t="shared" si="196"/>
        <v>3.4219739914712294E+58</v>
      </c>
      <c r="RMV15" s="357">
        <f t="shared" si="196"/>
        <v>0</v>
      </c>
      <c r="RMW15" s="357">
        <f t="shared" si="196"/>
        <v>3.4904134713006538E+58</v>
      </c>
      <c r="RMX15" s="357">
        <f t="shared" si="196"/>
        <v>0</v>
      </c>
      <c r="RMY15" s="357">
        <f t="shared" si="196"/>
        <v>3.560221740726667E+58</v>
      </c>
      <c r="RMZ15" s="357">
        <f t="shared" si="196"/>
        <v>0</v>
      </c>
      <c r="RNA15" s="357">
        <f t="shared" si="196"/>
        <v>3.6314261755412001E+58</v>
      </c>
      <c r="RNB15" s="357">
        <f t="shared" si="196"/>
        <v>0</v>
      </c>
      <c r="RNC15" s="357">
        <f t="shared" si="196"/>
        <v>3.7040546990520244E+58</v>
      </c>
      <c r="RND15" s="357">
        <f t="shared" si="196"/>
        <v>0</v>
      </c>
      <c r="RNE15" s="357">
        <f t="shared" si="196"/>
        <v>3.7781357930330648E+58</v>
      </c>
      <c r="RNF15" s="357">
        <f t="shared" si="196"/>
        <v>0</v>
      </c>
      <c r="RNG15" s="357">
        <f t="shared" si="196"/>
        <v>3.853698508893726E+58</v>
      </c>
      <c r="RNH15" s="357">
        <f t="shared" si="196"/>
        <v>0</v>
      </c>
      <c r="RNI15" s="357">
        <f t="shared" si="196"/>
        <v>3.9307724790716008E+58</v>
      </c>
      <c r="RNJ15" s="357">
        <f t="shared" si="196"/>
        <v>0</v>
      </c>
      <c r="RNK15" s="357">
        <f t="shared" si="196"/>
        <v>4.0093879286530327E+58</v>
      </c>
      <c r="RNL15" s="357">
        <f t="shared" si="196"/>
        <v>0</v>
      </c>
      <c r="RNM15" s="357">
        <f t="shared" si="196"/>
        <v>4.0895756872260932E+58</v>
      </c>
      <c r="RNN15" s="357">
        <f t="shared" si="196"/>
        <v>0</v>
      </c>
      <c r="RNO15" s="357">
        <f t="shared" si="196"/>
        <v>4.1713672009706151E+58</v>
      </c>
      <c r="RNP15" s="357">
        <f t="shared" si="196"/>
        <v>0</v>
      </c>
      <c r="RNQ15" s="357">
        <f t="shared" si="196"/>
        <v>4.2547945449900275E+58</v>
      </c>
      <c r="RNR15" s="357">
        <f t="shared" si="196"/>
        <v>0</v>
      </c>
      <c r="RNS15" s="357">
        <f t="shared" si="196"/>
        <v>4.3398904358898283E+58</v>
      </c>
      <c r="RNT15" s="357">
        <f t="shared" ref="RNT15:RQE15" si="197">RNR15*1.02</f>
        <v>0</v>
      </c>
      <c r="RNU15" s="357">
        <f t="shared" si="197"/>
        <v>4.426688244607625E+58</v>
      </c>
      <c r="RNV15" s="357">
        <f t="shared" si="197"/>
        <v>0</v>
      </c>
      <c r="RNW15" s="357">
        <f t="shared" si="197"/>
        <v>4.5152220094997777E+58</v>
      </c>
      <c r="RNX15" s="357">
        <f t="shared" si="197"/>
        <v>0</v>
      </c>
      <c r="RNY15" s="357">
        <f t="shared" si="197"/>
        <v>4.6055264496897733E+58</v>
      </c>
      <c r="RNZ15" s="357">
        <f t="shared" si="197"/>
        <v>0</v>
      </c>
      <c r="ROA15" s="357">
        <f t="shared" si="197"/>
        <v>4.6976369786835689E+58</v>
      </c>
      <c r="ROB15" s="357">
        <f t="shared" si="197"/>
        <v>0</v>
      </c>
      <c r="ROC15" s="357">
        <f t="shared" si="197"/>
        <v>4.7915897182572404E+58</v>
      </c>
      <c r="ROD15" s="357">
        <f t="shared" si="197"/>
        <v>0</v>
      </c>
      <c r="ROE15" s="357">
        <f t="shared" si="197"/>
        <v>4.8874215126223856E+58</v>
      </c>
      <c r="ROF15" s="357">
        <f t="shared" si="197"/>
        <v>0</v>
      </c>
      <c r="ROG15" s="357">
        <f t="shared" si="197"/>
        <v>4.9851699428748332E+58</v>
      </c>
      <c r="ROH15" s="357">
        <f t="shared" si="197"/>
        <v>0</v>
      </c>
      <c r="ROI15" s="357">
        <f t="shared" si="197"/>
        <v>5.0848733417323295E+58</v>
      </c>
      <c r="ROJ15" s="357">
        <f t="shared" si="197"/>
        <v>0</v>
      </c>
      <c r="ROK15" s="357">
        <f t="shared" si="197"/>
        <v>5.1865708085669759E+58</v>
      </c>
      <c r="ROL15" s="357">
        <f t="shared" si="197"/>
        <v>0</v>
      </c>
      <c r="ROM15" s="357">
        <f t="shared" si="197"/>
        <v>5.290302224738315E+58</v>
      </c>
      <c r="RON15" s="357">
        <f t="shared" si="197"/>
        <v>0</v>
      </c>
      <c r="ROO15" s="357">
        <f t="shared" si="197"/>
        <v>5.3961082692330818E+58</v>
      </c>
      <c r="ROP15" s="357">
        <f t="shared" si="197"/>
        <v>0</v>
      </c>
      <c r="ROQ15" s="357">
        <f t="shared" si="197"/>
        <v>5.5040304346177439E+58</v>
      </c>
      <c r="ROR15" s="357">
        <f t="shared" si="197"/>
        <v>0</v>
      </c>
      <c r="ROS15" s="357">
        <f t="shared" si="197"/>
        <v>5.6141110433100984E+58</v>
      </c>
      <c r="ROT15" s="357">
        <f t="shared" si="197"/>
        <v>0</v>
      </c>
      <c r="ROU15" s="357">
        <f t="shared" si="197"/>
        <v>5.7263932641763006E+58</v>
      </c>
      <c r="ROV15" s="357">
        <f t="shared" si="197"/>
        <v>0</v>
      </c>
      <c r="ROW15" s="357">
        <f t="shared" si="197"/>
        <v>5.8409211294598267E+58</v>
      </c>
      <c r="ROX15" s="357">
        <f t="shared" si="197"/>
        <v>0</v>
      </c>
      <c r="ROY15" s="357">
        <f t="shared" si="197"/>
        <v>5.9577395520490236E+58</v>
      </c>
      <c r="ROZ15" s="357">
        <f t="shared" si="197"/>
        <v>0</v>
      </c>
      <c r="RPA15" s="357">
        <f t="shared" si="197"/>
        <v>6.076894343090004E+58</v>
      </c>
      <c r="RPB15" s="357">
        <f t="shared" si="197"/>
        <v>0</v>
      </c>
      <c r="RPC15" s="357">
        <f t="shared" si="197"/>
        <v>6.1984322299518038E+58</v>
      </c>
      <c r="RPD15" s="357">
        <f t="shared" si="197"/>
        <v>0</v>
      </c>
      <c r="RPE15" s="357">
        <f t="shared" si="197"/>
        <v>6.3224008745508395E+58</v>
      </c>
      <c r="RPF15" s="357">
        <f t="shared" si="197"/>
        <v>0</v>
      </c>
      <c r="RPG15" s="357">
        <f t="shared" si="197"/>
        <v>6.4488488920418565E+58</v>
      </c>
      <c r="RPH15" s="357">
        <f t="shared" si="197"/>
        <v>0</v>
      </c>
      <c r="RPI15" s="357">
        <f t="shared" si="197"/>
        <v>6.5778258698826942E+58</v>
      </c>
      <c r="RPJ15" s="357">
        <f t="shared" si="197"/>
        <v>0</v>
      </c>
      <c r="RPK15" s="357">
        <f t="shared" si="197"/>
        <v>6.7093823872803479E+58</v>
      </c>
      <c r="RPL15" s="357">
        <f t="shared" si="197"/>
        <v>0</v>
      </c>
      <c r="RPM15" s="357">
        <f t="shared" si="197"/>
        <v>6.8435700350259546E+58</v>
      </c>
      <c r="RPN15" s="357">
        <f t="shared" si="197"/>
        <v>0</v>
      </c>
      <c r="RPO15" s="357">
        <f t="shared" si="197"/>
        <v>6.9804414357264743E+58</v>
      </c>
      <c r="RPP15" s="357">
        <f t="shared" si="197"/>
        <v>0</v>
      </c>
      <c r="RPQ15" s="357">
        <f t="shared" si="197"/>
        <v>7.1200502644410035E+58</v>
      </c>
      <c r="RPR15" s="357">
        <f t="shared" si="197"/>
        <v>0</v>
      </c>
      <c r="RPS15" s="357">
        <f t="shared" si="197"/>
        <v>7.2624512697298241E+58</v>
      </c>
      <c r="RPT15" s="357">
        <f t="shared" si="197"/>
        <v>0</v>
      </c>
      <c r="RPU15" s="357">
        <f t="shared" si="197"/>
        <v>7.407700295124421E+58</v>
      </c>
      <c r="RPV15" s="357">
        <f t="shared" si="197"/>
        <v>0</v>
      </c>
      <c r="RPW15" s="357">
        <f t="shared" si="197"/>
        <v>7.5558543010269091E+58</v>
      </c>
      <c r="RPX15" s="357">
        <f t="shared" si="197"/>
        <v>0</v>
      </c>
      <c r="RPY15" s="357">
        <f t="shared" si="197"/>
        <v>7.7069713870474476E+58</v>
      </c>
      <c r="RPZ15" s="357">
        <f t="shared" si="197"/>
        <v>0</v>
      </c>
      <c r="RQA15" s="357">
        <f t="shared" si="197"/>
        <v>7.861110814788397E+58</v>
      </c>
      <c r="RQB15" s="357">
        <f t="shared" si="197"/>
        <v>0</v>
      </c>
      <c r="RQC15" s="357">
        <f t="shared" si="197"/>
        <v>8.0183330310841655E+58</v>
      </c>
      <c r="RQD15" s="357">
        <f t="shared" si="197"/>
        <v>0</v>
      </c>
      <c r="RQE15" s="357">
        <f t="shared" si="197"/>
        <v>8.1786996917058489E+58</v>
      </c>
      <c r="RQF15" s="357">
        <f t="shared" ref="RQF15:RSQ15" si="198">RQD15*1.02</f>
        <v>0</v>
      </c>
      <c r="RQG15" s="357">
        <f t="shared" si="198"/>
        <v>8.3422736855399658E+58</v>
      </c>
      <c r="RQH15" s="357">
        <f t="shared" si="198"/>
        <v>0</v>
      </c>
      <c r="RQI15" s="357">
        <f t="shared" si="198"/>
        <v>8.5091191592507657E+58</v>
      </c>
      <c r="RQJ15" s="357">
        <f t="shared" si="198"/>
        <v>0</v>
      </c>
      <c r="RQK15" s="357">
        <f t="shared" si="198"/>
        <v>8.6793015424357814E+58</v>
      </c>
      <c r="RQL15" s="357">
        <f t="shared" si="198"/>
        <v>0</v>
      </c>
      <c r="RQM15" s="357">
        <f t="shared" si="198"/>
        <v>8.8528875732844968E+58</v>
      </c>
      <c r="RQN15" s="357">
        <f t="shared" si="198"/>
        <v>0</v>
      </c>
      <c r="RQO15" s="357">
        <f t="shared" si="198"/>
        <v>9.0299453247501869E+58</v>
      </c>
      <c r="RQP15" s="357">
        <f t="shared" si="198"/>
        <v>0</v>
      </c>
      <c r="RQQ15" s="357">
        <f t="shared" si="198"/>
        <v>9.2105442312451911E+58</v>
      </c>
      <c r="RQR15" s="357">
        <f t="shared" si="198"/>
        <v>0</v>
      </c>
      <c r="RQS15" s="357">
        <f t="shared" si="198"/>
        <v>9.3947551158700949E+58</v>
      </c>
      <c r="RQT15" s="357">
        <f t="shared" si="198"/>
        <v>0</v>
      </c>
      <c r="RQU15" s="357">
        <f t="shared" si="198"/>
        <v>9.5826502181874968E+58</v>
      </c>
      <c r="RQV15" s="357">
        <f t="shared" si="198"/>
        <v>0</v>
      </c>
      <c r="RQW15" s="357">
        <f t="shared" si="198"/>
        <v>9.7743032225512472E+58</v>
      </c>
      <c r="RQX15" s="357">
        <f t="shared" si="198"/>
        <v>0</v>
      </c>
      <c r="RQY15" s="357">
        <f t="shared" si="198"/>
        <v>9.9697892870022721E+58</v>
      </c>
      <c r="RQZ15" s="357">
        <f t="shared" si="198"/>
        <v>0</v>
      </c>
      <c r="RRA15" s="357">
        <f t="shared" si="198"/>
        <v>1.0169185072742317E+59</v>
      </c>
      <c r="RRB15" s="357">
        <f t="shared" si="198"/>
        <v>0</v>
      </c>
      <c r="RRC15" s="357">
        <f t="shared" si="198"/>
        <v>1.0372568774197165E+59</v>
      </c>
      <c r="RRD15" s="357">
        <f t="shared" si="198"/>
        <v>0</v>
      </c>
      <c r="RRE15" s="357">
        <f t="shared" si="198"/>
        <v>1.0580020149681109E+59</v>
      </c>
      <c r="RRF15" s="357">
        <f t="shared" si="198"/>
        <v>0</v>
      </c>
      <c r="RRG15" s="357">
        <f t="shared" si="198"/>
        <v>1.0791620552674731E+59</v>
      </c>
      <c r="RRH15" s="357">
        <f t="shared" si="198"/>
        <v>0</v>
      </c>
      <c r="RRI15" s="357">
        <f t="shared" si="198"/>
        <v>1.1007452963728226E+59</v>
      </c>
      <c r="RRJ15" s="357">
        <f t="shared" si="198"/>
        <v>0</v>
      </c>
      <c r="RRK15" s="357">
        <f t="shared" si="198"/>
        <v>1.122760202300279E+59</v>
      </c>
      <c r="RRL15" s="357">
        <f t="shared" si="198"/>
        <v>0</v>
      </c>
      <c r="RRM15" s="357">
        <f t="shared" si="198"/>
        <v>1.1452154063462846E+59</v>
      </c>
      <c r="RRN15" s="357">
        <f t="shared" si="198"/>
        <v>0</v>
      </c>
      <c r="RRO15" s="357">
        <f t="shared" si="198"/>
        <v>1.1681197144732103E+59</v>
      </c>
      <c r="RRP15" s="357">
        <f t="shared" si="198"/>
        <v>0</v>
      </c>
      <c r="RRQ15" s="357">
        <f t="shared" si="198"/>
        <v>1.1914821087626746E+59</v>
      </c>
      <c r="RRR15" s="357">
        <f t="shared" si="198"/>
        <v>0</v>
      </c>
      <c r="RRS15" s="357">
        <f t="shared" si="198"/>
        <v>1.215311750937928E+59</v>
      </c>
      <c r="RRT15" s="357">
        <f t="shared" si="198"/>
        <v>0</v>
      </c>
      <c r="RRU15" s="357">
        <f t="shared" si="198"/>
        <v>1.2396179859566865E+59</v>
      </c>
      <c r="RRV15" s="357">
        <f t="shared" si="198"/>
        <v>0</v>
      </c>
      <c r="RRW15" s="357">
        <f t="shared" si="198"/>
        <v>1.2644103456758203E+59</v>
      </c>
      <c r="RRX15" s="357">
        <f t="shared" si="198"/>
        <v>0</v>
      </c>
      <c r="RRY15" s="357">
        <f t="shared" si="198"/>
        <v>1.2896985525893367E+59</v>
      </c>
      <c r="RRZ15" s="357">
        <f t="shared" si="198"/>
        <v>0</v>
      </c>
      <c r="RSA15" s="357">
        <f t="shared" si="198"/>
        <v>1.3154925236411234E+59</v>
      </c>
      <c r="RSB15" s="357">
        <f t="shared" si="198"/>
        <v>0</v>
      </c>
      <c r="RSC15" s="357">
        <f t="shared" si="198"/>
        <v>1.341802374113946E+59</v>
      </c>
      <c r="RSD15" s="357">
        <f t="shared" si="198"/>
        <v>0</v>
      </c>
      <c r="RSE15" s="357">
        <f t="shared" si="198"/>
        <v>1.3686384215962249E+59</v>
      </c>
      <c r="RSF15" s="357">
        <f t="shared" si="198"/>
        <v>0</v>
      </c>
      <c r="RSG15" s="357">
        <f t="shared" si="198"/>
        <v>1.3960111900281495E+59</v>
      </c>
      <c r="RSH15" s="357">
        <f t="shared" si="198"/>
        <v>0</v>
      </c>
      <c r="RSI15" s="357">
        <f t="shared" si="198"/>
        <v>1.4239314138287124E+59</v>
      </c>
      <c r="RSJ15" s="357">
        <f t="shared" si="198"/>
        <v>0</v>
      </c>
      <c r="RSK15" s="357">
        <f t="shared" si="198"/>
        <v>1.4524100421052868E+59</v>
      </c>
      <c r="RSL15" s="357">
        <f t="shared" si="198"/>
        <v>0</v>
      </c>
      <c r="RSM15" s="357">
        <f t="shared" si="198"/>
        <v>1.4814582429473925E+59</v>
      </c>
      <c r="RSN15" s="357">
        <f t="shared" si="198"/>
        <v>0</v>
      </c>
      <c r="RSO15" s="357">
        <f t="shared" si="198"/>
        <v>1.5110874078063404E+59</v>
      </c>
      <c r="RSP15" s="357">
        <f t="shared" si="198"/>
        <v>0</v>
      </c>
      <c r="RSQ15" s="357">
        <f t="shared" si="198"/>
        <v>1.5413091559624672E+59</v>
      </c>
      <c r="RSR15" s="357">
        <f t="shared" ref="RSR15:RVC15" si="199">RSP15*1.02</f>
        <v>0</v>
      </c>
      <c r="RSS15" s="357">
        <f t="shared" si="199"/>
        <v>1.5721353390817166E+59</v>
      </c>
      <c r="RST15" s="357">
        <f t="shared" si="199"/>
        <v>0</v>
      </c>
      <c r="RSU15" s="357">
        <f t="shared" si="199"/>
        <v>1.6035780458633509E+59</v>
      </c>
      <c r="RSV15" s="357">
        <f t="shared" si="199"/>
        <v>0</v>
      </c>
      <c r="RSW15" s="357">
        <f t="shared" si="199"/>
        <v>1.635649606780618E+59</v>
      </c>
      <c r="RSX15" s="357">
        <f t="shared" si="199"/>
        <v>0</v>
      </c>
      <c r="RSY15" s="357">
        <f t="shared" si="199"/>
        <v>1.6683625989162304E+59</v>
      </c>
      <c r="RSZ15" s="357">
        <f t="shared" si="199"/>
        <v>0</v>
      </c>
      <c r="RTA15" s="357">
        <f t="shared" si="199"/>
        <v>1.7017298508945551E+59</v>
      </c>
      <c r="RTB15" s="357">
        <f t="shared" si="199"/>
        <v>0</v>
      </c>
      <c r="RTC15" s="357">
        <f t="shared" si="199"/>
        <v>1.7357644479124461E+59</v>
      </c>
      <c r="RTD15" s="357">
        <f t="shared" si="199"/>
        <v>0</v>
      </c>
      <c r="RTE15" s="357">
        <f t="shared" si="199"/>
        <v>1.7704797368706951E+59</v>
      </c>
      <c r="RTF15" s="357">
        <f t="shared" si="199"/>
        <v>0</v>
      </c>
      <c r="RTG15" s="357">
        <f t="shared" si="199"/>
        <v>1.805889331608109E+59</v>
      </c>
      <c r="RTH15" s="357">
        <f t="shared" si="199"/>
        <v>0</v>
      </c>
      <c r="RTI15" s="357">
        <f t="shared" si="199"/>
        <v>1.8420071182402712E+59</v>
      </c>
      <c r="RTJ15" s="357">
        <f t="shared" si="199"/>
        <v>0</v>
      </c>
      <c r="RTK15" s="357">
        <f t="shared" si="199"/>
        <v>1.8788472606050765E+59</v>
      </c>
      <c r="RTL15" s="357">
        <f t="shared" si="199"/>
        <v>0</v>
      </c>
      <c r="RTM15" s="357">
        <f t="shared" si="199"/>
        <v>1.916424205817178E+59</v>
      </c>
      <c r="RTN15" s="357">
        <f t="shared" si="199"/>
        <v>0</v>
      </c>
      <c r="RTO15" s="357">
        <f t="shared" si="199"/>
        <v>1.9547526899335216E+59</v>
      </c>
      <c r="RTP15" s="357">
        <f t="shared" si="199"/>
        <v>0</v>
      </c>
      <c r="RTQ15" s="357">
        <f t="shared" si="199"/>
        <v>1.9938477437321921E+59</v>
      </c>
      <c r="RTR15" s="357">
        <f t="shared" si="199"/>
        <v>0</v>
      </c>
      <c r="RTS15" s="357">
        <f t="shared" si="199"/>
        <v>2.0337246986068359E+59</v>
      </c>
      <c r="RTT15" s="357">
        <f t="shared" si="199"/>
        <v>0</v>
      </c>
      <c r="RTU15" s="357">
        <f t="shared" si="199"/>
        <v>2.0743991925789728E+59</v>
      </c>
      <c r="RTV15" s="357">
        <f t="shared" si="199"/>
        <v>0</v>
      </c>
      <c r="RTW15" s="357">
        <f t="shared" si="199"/>
        <v>2.1158871764305523E+59</v>
      </c>
      <c r="RTX15" s="357">
        <f t="shared" si="199"/>
        <v>0</v>
      </c>
      <c r="RTY15" s="357">
        <f t="shared" si="199"/>
        <v>2.1582049199591635E+59</v>
      </c>
      <c r="RTZ15" s="357">
        <f t="shared" si="199"/>
        <v>0</v>
      </c>
      <c r="RUA15" s="357">
        <f t="shared" si="199"/>
        <v>2.2013690183583467E+59</v>
      </c>
      <c r="RUB15" s="357">
        <f t="shared" si="199"/>
        <v>0</v>
      </c>
      <c r="RUC15" s="357">
        <f t="shared" si="199"/>
        <v>2.2453963987255136E+59</v>
      </c>
      <c r="RUD15" s="357">
        <f t="shared" si="199"/>
        <v>0</v>
      </c>
      <c r="RUE15" s="357">
        <f t="shared" si="199"/>
        <v>2.2903043267000238E+59</v>
      </c>
      <c r="RUF15" s="357">
        <f t="shared" si="199"/>
        <v>0</v>
      </c>
      <c r="RUG15" s="357">
        <f t="shared" si="199"/>
        <v>2.3361104132340242E+59</v>
      </c>
      <c r="RUH15" s="357">
        <f t="shared" si="199"/>
        <v>0</v>
      </c>
      <c r="RUI15" s="357">
        <f t="shared" si="199"/>
        <v>2.3828326214987048E+59</v>
      </c>
      <c r="RUJ15" s="357">
        <f t="shared" si="199"/>
        <v>0</v>
      </c>
      <c r="RUK15" s="357">
        <f t="shared" si="199"/>
        <v>2.430489273928679E+59</v>
      </c>
      <c r="RUL15" s="357">
        <f t="shared" si="199"/>
        <v>0</v>
      </c>
      <c r="RUM15" s="357">
        <f t="shared" si="199"/>
        <v>2.4790990594072524E+59</v>
      </c>
      <c r="RUN15" s="357">
        <f t="shared" si="199"/>
        <v>0</v>
      </c>
      <c r="RUO15" s="357">
        <f t="shared" si="199"/>
        <v>2.5286810405953973E+59</v>
      </c>
      <c r="RUP15" s="357">
        <f t="shared" si="199"/>
        <v>0</v>
      </c>
      <c r="RUQ15" s="357">
        <f t="shared" si="199"/>
        <v>2.5792546614073054E+59</v>
      </c>
      <c r="RUR15" s="357">
        <f t="shared" si="199"/>
        <v>0</v>
      </c>
      <c r="RUS15" s="357">
        <f t="shared" si="199"/>
        <v>2.6308397546354516E+59</v>
      </c>
      <c r="RUT15" s="357">
        <f t="shared" si="199"/>
        <v>0</v>
      </c>
      <c r="RUU15" s="357">
        <f t="shared" si="199"/>
        <v>2.6834565497281607E+59</v>
      </c>
      <c r="RUV15" s="357">
        <f t="shared" si="199"/>
        <v>0</v>
      </c>
      <c r="RUW15" s="357">
        <f t="shared" si="199"/>
        <v>2.7371256807227239E+59</v>
      </c>
      <c r="RUX15" s="357">
        <f t="shared" si="199"/>
        <v>0</v>
      </c>
      <c r="RUY15" s="357">
        <f t="shared" si="199"/>
        <v>2.7918681943371785E+59</v>
      </c>
      <c r="RUZ15" s="357">
        <f t="shared" si="199"/>
        <v>0</v>
      </c>
      <c r="RVA15" s="357">
        <f t="shared" si="199"/>
        <v>2.8477055582239222E+59</v>
      </c>
      <c r="RVB15" s="357">
        <f t="shared" si="199"/>
        <v>0</v>
      </c>
      <c r="RVC15" s="357">
        <f t="shared" si="199"/>
        <v>2.9046596693884008E+59</v>
      </c>
      <c r="RVD15" s="357">
        <f t="shared" ref="RVD15:RXO15" si="200">RVB15*1.02</f>
        <v>0</v>
      </c>
      <c r="RVE15" s="357">
        <f t="shared" si="200"/>
        <v>2.9627528627761687E+59</v>
      </c>
      <c r="RVF15" s="357">
        <f t="shared" si="200"/>
        <v>0</v>
      </c>
      <c r="RVG15" s="357">
        <f t="shared" si="200"/>
        <v>3.0220079200316923E+59</v>
      </c>
      <c r="RVH15" s="357">
        <f t="shared" si="200"/>
        <v>0</v>
      </c>
      <c r="RVI15" s="357">
        <f t="shared" si="200"/>
        <v>3.0824480784323261E+59</v>
      </c>
      <c r="RVJ15" s="357">
        <f t="shared" si="200"/>
        <v>0</v>
      </c>
      <c r="RVK15" s="357">
        <f t="shared" si="200"/>
        <v>3.1440970400009729E+59</v>
      </c>
      <c r="RVL15" s="357">
        <f t="shared" si="200"/>
        <v>0</v>
      </c>
      <c r="RVM15" s="357">
        <f t="shared" si="200"/>
        <v>3.2069789808009923E+59</v>
      </c>
      <c r="RVN15" s="357">
        <f t="shared" si="200"/>
        <v>0</v>
      </c>
      <c r="RVO15" s="357">
        <f t="shared" si="200"/>
        <v>3.2711185604170123E+59</v>
      </c>
      <c r="RVP15" s="357">
        <f t="shared" si="200"/>
        <v>0</v>
      </c>
      <c r="RVQ15" s="357">
        <f t="shared" si="200"/>
        <v>3.3365409316253527E+59</v>
      </c>
      <c r="RVR15" s="357">
        <f t="shared" si="200"/>
        <v>0</v>
      </c>
      <c r="RVS15" s="357">
        <f t="shared" si="200"/>
        <v>3.4032717502578598E+59</v>
      </c>
      <c r="RVT15" s="357">
        <f t="shared" si="200"/>
        <v>0</v>
      </c>
      <c r="RVU15" s="357">
        <f t="shared" si="200"/>
        <v>3.471337185263017E+59</v>
      </c>
      <c r="RVV15" s="357">
        <f t="shared" si="200"/>
        <v>0</v>
      </c>
      <c r="RVW15" s="357">
        <f t="shared" si="200"/>
        <v>3.5407639289682772E+59</v>
      </c>
      <c r="RVX15" s="357">
        <f t="shared" si="200"/>
        <v>0</v>
      </c>
      <c r="RVY15" s="357">
        <f t="shared" si="200"/>
        <v>3.611579207547643E+59</v>
      </c>
      <c r="RVZ15" s="357">
        <f t="shared" si="200"/>
        <v>0</v>
      </c>
      <c r="RWA15" s="357">
        <f t="shared" si="200"/>
        <v>3.6838107916985961E+59</v>
      </c>
      <c r="RWB15" s="357">
        <f t="shared" si="200"/>
        <v>0</v>
      </c>
      <c r="RWC15" s="357">
        <f t="shared" si="200"/>
        <v>3.7574870075325681E+59</v>
      </c>
      <c r="RWD15" s="357">
        <f t="shared" si="200"/>
        <v>0</v>
      </c>
      <c r="RWE15" s="357">
        <f t="shared" si="200"/>
        <v>3.8326367476832195E+59</v>
      </c>
      <c r="RWF15" s="357">
        <f t="shared" si="200"/>
        <v>0</v>
      </c>
      <c r="RWG15" s="357">
        <f t="shared" si="200"/>
        <v>3.9092894826368841E+59</v>
      </c>
      <c r="RWH15" s="357">
        <f t="shared" si="200"/>
        <v>0</v>
      </c>
      <c r="RWI15" s="357">
        <f t="shared" si="200"/>
        <v>3.9874752722896217E+59</v>
      </c>
      <c r="RWJ15" s="357">
        <f t="shared" si="200"/>
        <v>0</v>
      </c>
      <c r="RWK15" s="357">
        <f t="shared" si="200"/>
        <v>4.0672247777354141E+59</v>
      </c>
      <c r="RWL15" s="357">
        <f t="shared" si="200"/>
        <v>0</v>
      </c>
      <c r="RWM15" s="357">
        <f t="shared" si="200"/>
        <v>4.1485692732901227E+59</v>
      </c>
      <c r="RWN15" s="357">
        <f t="shared" si="200"/>
        <v>0</v>
      </c>
      <c r="RWO15" s="357">
        <f t="shared" si="200"/>
        <v>4.231540658755925E+59</v>
      </c>
      <c r="RWP15" s="357">
        <f t="shared" si="200"/>
        <v>0</v>
      </c>
      <c r="RWQ15" s="357">
        <f t="shared" si="200"/>
        <v>4.3161714719310433E+59</v>
      </c>
      <c r="RWR15" s="357">
        <f t="shared" si="200"/>
        <v>0</v>
      </c>
      <c r="RWS15" s="357">
        <f t="shared" si="200"/>
        <v>4.4024949013696642E+59</v>
      </c>
      <c r="RWT15" s="357">
        <f t="shared" si="200"/>
        <v>0</v>
      </c>
      <c r="RWU15" s="357">
        <f t="shared" si="200"/>
        <v>4.4905447993970572E+59</v>
      </c>
      <c r="RWV15" s="357">
        <f t="shared" si="200"/>
        <v>0</v>
      </c>
      <c r="RWW15" s="357">
        <f t="shared" si="200"/>
        <v>4.5803556953849981E+59</v>
      </c>
      <c r="RWX15" s="357">
        <f t="shared" si="200"/>
        <v>0</v>
      </c>
      <c r="RWY15" s="357">
        <f t="shared" si="200"/>
        <v>4.6719628092926982E+59</v>
      </c>
      <c r="RWZ15" s="357">
        <f t="shared" si="200"/>
        <v>0</v>
      </c>
      <c r="RXA15" s="357">
        <f t="shared" si="200"/>
        <v>4.765402065478552E+59</v>
      </c>
      <c r="RXB15" s="357">
        <f t="shared" si="200"/>
        <v>0</v>
      </c>
      <c r="RXC15" s="357">
        <f t="shared" si="200"/>
        <v>4.8607101067881235E+59</v>
      </c>
      <c r="RXD15" s="357">
        <f t="shared" si="200"/>
        <v>0</v>
      </c>
      <c r="RXE15" s="357">
        <f t="shared" si="200"/>
        <v>4.9579243089238859E+59</v>
      </c>
      <c r="RXF15" s="357">
        <f t="shared" si="200"/>
        <v>0</v>
      </c>
      <c r="RXG15" s="357">
        <f t="shared" si="200"/>
        <v>5.057082795102364E+59</v>
      </c>
      <c r="RXH15" s="357">
        <f t="shared" si="200"/>
        <v>0</v>
      </c>
      <c r="RXI15" s="357">
        <f t="shared" si="200"/>
        <v>5.158224451004411E+59</v>
      </c>
      <c r="RXJ15" s="357">
        <f t="shared" si="200"/>
        <v>0</v>
      </c>
      <c r="RXK15" s="357">
        <f t="shared" si="200"/>
        <v>5.261388940024499E+59</v>
      </c>
      <c r="RXL15" s="357">
        <f t="shared" si="200"/>
        <v>0</v>
      </c>
      <c r="RXM15" s="357">
        <f t="shared" si="200"/>
        <v>5.3666167188249894E+59</v>
      </c>
      <c r="RXN15" s="357">
        <f t="shared" si="200"/>
        <v>0</v>
      </c>
      <c r="RXO15" s="357">
        <f t="shared" si="200"/>
        <v>5.4739490532014896E+59</v>
      </c>
      <c r="RXP15" s="357">
        <f t="shared" ref="RXP15:SAA15" si="201">RXN15*1.02</f>
        <v>0</v>
      </c>
      <c r="RXQ15" s="357">
        <f t="shared" si="201"/>
        <v>5.5834280342655198E+59</v>
      </c>
      <c r="RXR15" s="357">
        <f t="shared" si="201"/>
        <v>0</v>
      </c>
      <c r="RXS15" s="357">
        <f t="shared" si="201"/>
        <v>5.6950965949508307E+59</v>
      </c>
      <c r="RXT15" s="357">
        <f t="shared" si="201"/>
        <v>0</v>
      </c>
      <c r="RXU15" s="357">
        <f t="shared" si="201"/>
        <v>5.8089985268498477E+59</v>
      </c>
      <c r="RXV15" s="357">
        <f t="shared" si="201"/>
        <v>0</v>
      </c>
      <c r="RXW15" s="357">
        <f t="shared" si="201"/>
        <v>5.9251784973868446E+59</v>
      </c>
      <c r="RXX15" s="357">
        <f t="shared" si="201"/>
        <v>0</v>
      </c>
      <c r="RXY15" s="357">
        <f t="shared" si="201"/>
        <v>6.0436820673345817E+59</v>
      </c>
      <c r="RXZ15" s="357">
        <f t="shared" si="201"/>
        <v>0</v>
      </c>
      <c r="RYA15" s="357">
        <f t="shared" si="201"/>
        <v>6.1645557086812732E+59</v>
      </c>
      <c r="RYB15" s="357">
        <f t="shared" si="201"/>
        <v>0</v>
      </c>
      <c r="RYC15" s="357">
        <f t="shared" si="201"/>
        <v>6.287846822854899E+59</v>
      </c>
      <c r="RYD15" s="357">
        <f t="shared" si="201"/>
        <v>0</v>
      </c>
      <c r="RYE15" s="357">
        <f t="shared" si="201"/>
        <v>6.4136037593119969E+59</v>
      </c>
      <c r="RYF15" s="357">
        <f t="shared" si="201"/>
        <v>0</v>
      </c>
      <c r="RYG15" s="357">
        <f t="shared" si="201"/>
        <v>6.5418758344982374E+59</v>
      </c>
      <c r="RYH15" s="357">
        <f t="shared" si="201"/>
        <v>0</v>
      </c>
      <c r="RYI15" s="357">
        <f t="shared" si="201"/>
        <v>6.672713351188202E+59</v>
      </c>
      <c r="RYJ15" s="357">
        <f t="shared" si="201"/>
        <v>0</v>
      </c>
      <c r="RYK15" s="357">
        <f t="shared" si="201"/>
        <v>6.8061676182119663E+59</v>
      </c>
      <c r="RYL15" s="357">
        <f t="shared" si="201"/>
        <v>0</v>
      </c>
      <c r="RYM15" s="357">
        <f t="shared" si="201"/>
        <v>6.942290970576206E+59</v>
      </c>
      <c r="RYN15" s="357">
        <f t="shared" si="201"/>
        <v>0</v>
      </c>
      <c r="RYO15" s="357">
        <f t="shared" si="201"/>
        <v>7.0811367899877304E+59</v>
      </c>
      <c r="RYP15" s="357">
        <f t="shared" si="201"/>
        <v>0</v>
      </c>
      <c r="RYQ15" s="357">
        <f t="shared" si="201"/>
        <v>7.2227595257874847E+59</v>
      </c>
      <c r="RYR15" s="357">
        <f t="shared" si="201"/>
        <v>0</v>
      </c>
      <c r="RYS15" s="357">
        <f t="shared" si="201"/>
        <v>7.3672147163032342E+59</v>
      </c>
      <c r="RYT15" s="357">
        <f t="shared" si="201"/>
        <v>0</v>
      </c>
      <c r="RYU15" s="357">
        <f t="shared" si="201"/>
        <v>7.5145590106292992E+59</v>
      </c>
      <c r="RYV15" s="357">
        <f t="shared" si="201"/>
        <v>0</v>
      </c>
      <c r="RYW15" s="357">
        <f t="shared" si="201"/>
        <v>7.6648501908418854E+59</v>
      </c>
      <c r="RYX15" s="357">
        <f t="shared" si="201"/>
        <v>0</v>
      </c>
      <c r="RYY15" s="357">
        <f t="shared" si="201"/>
        <v>7.8181471946587228E+59</v>
      </c>
      <c r="RYZ15" s="357">
        <f t="shared" si="201"/>
        <v>0</v>
      </c>
      <c r="RZA15" s="357">
        <f t="shared" si="201"/>
        <v>7.974510138551897E+59</v>
      </c>
      <c r="RZB15" s="357">
        <f t="shared" si="201"/>
        <v>0</v>
      </c>
      <c r="RZC15" s="357">
        <f t="shared" si="201"/>
        <v>8.1340003413229356E+59</v>
      </c>
      <c r="RZD15" s="357">
        <f t="shared" si="201"/>
        <v>0</v>
      </c>
      <c r="RZE15" s="357">
        <f t="shared" si="201"/>
        <v>8.2966803481493944E+59</v>
      </c>
      <c r="RZF15" s="357">
        <f t="shared" si="201"/>
        <v>0</v>
      </c>
      <c r="RZG15" s="357">
        <f t="shared" si="201"/>
        <v>8.4626139551123821E+59</v>
      </c>
      <c r="RZH15" s="357">
        <f t="shared" si="201"/>
        <v>0</v>
      </c>
      <c r="RZI15" s="357">
        <f t="shared" si="201"/>
        <v>8.6318662342146298E+59</v>
      </c>
      <c r="RZJ15" s="357">
        <f t="shared" si="201"/>
        <v>0</v>
      </c>
      <c r="RZK15" s="357">
        <f t="shared" si="201"/>
        <v>8.8045035588989231E+59</v>
      </c>
      <c r="RZL15" s="357">
        <f t="shared" si="201"/>
        <v>0</v>
      </c>
      <c r="RZM15" s="357">
        <f t="shared" si="201"/>
        <v>8.9805936300769023E+59</v>
      </c>
      <c r="RZN15" s="357">
        <f t="shared" si="201"/>
        <v>0</v>
      </c>
      <c r="RZO15" s="357">
        <f t="shared" si="201"/>
        <v>9.1602055026784404E+59</v>
      </c>
      <c r="RZP15" s="357">
        <f t="shared" si="201"/>
        <v>0</v>
      </c>
      <c r="RZQ15" s="357">
        <f t="shared" si="201"/>
        <v>9.3434096127320086E+59</v>
      </c>
      <c r="RZR15" s="357">
        <f t="shared" si="201"/>
        <v>0</v>
      </c>
      <c r="RZS15" s="357">
        <f t="shared" si="201"/>
        <v>9.5302778049866492E+59</v>
      </c>
      <c r="RZT15" s="357">
        <f t="shared" si="201"/>
        <v>0</v>
      </c>
      <c r="RZU15" s="357">
        <f t="shared" si="201"/>
        <v>9.7208833610863832E+59</v>
      </c>
      <c r="RZV15" s="357">
        <f t="shared" si="201"/>
        <v>0</v>
      </c>
      <c r="RZW15" s="357">
        <f t="shared" si="201"/>
        <v>9.9153010283081106E+59</v>
      </c>
      <c r="RZX15" s="357">
        <f t="shared" si="201"/>
        <v>0</v>
      </c>
      <c r="RZY15" s="357">
        <f t="shared" si="201"/>
        <v>1.0113607048874274E+60</v>
      </c>
      <c r="RZZ15" s="357">
        <f t="shared" si="201"/>
        <v>0</v>
      </c>
      <c r="SAA15" s="357">
        <f t="shared" si="201"/>
        <v>1.0315879189851759E+60</v>
      </c>
      <c r="SAB15" s="357">
        <f t="shared" ref="SAB15:SCM15" si="202">RZZ15*1.02</f>
        <v>0</v>
      </c>
      <c r="SAC15" s="357">
        <f t="shared" si="202"/>
        <v>1.0522196773648794E+60</v>
      </c>
      <c r="SAD15" s="357">
        <f t="shared" si="202"/>
        <v>0</v>
      </c>
      <c r="SAE15" s="357">
        <f t="shared" si="202"/>
        <v>1.073264070912177E+60</v>
      </c>
      <c r="SAF15" s="357">
        <f t="shared" si="202"/>
        <v>0</v>
      </c>
      <c r="SAG15" s="357">
        <f t="shared" si="202"/>
        <v>1.0947293523304206E+60</v>
      </c>
      <c r="SAH15" s="357">
        <f t="shared" si="202"/>
        <v>0</v>
      </c>
      <c r="SAI15" s="357">
        <f t="shared" si="202"/>
        <v>1.1166239393770291E+60</v>
      </c>
      <c r="SAJ15" s="357">
        <f t="shared" si="202"/>
        <v>0</v>
      </c>
      <c r="SAK15" s="357">
        <f t="shared" si="202"/>
        <v>1.1389564181645697E+60</v>
      </c>
      <c r="SAL15" s="357">
        <f t="shared" si="202"/>
        <v>0</v>
      </c>
      <c r="SAM15" s="357">
        <f t="shared" si="202"/>
        <v>1.1617355465278612E+60</v>
      </c>
      <c r="SAN15" s="357">
        <f t="shared" si="202"/>
        <v>0</v>
      </c>
      <c r="SAO15" s="357">
        <f t="shared" si="202"/>
        <v>1.1849702574584185E+60</v>
      </c>
      <c r="SAP15" s="357">
        <f t="shared" si="202"/>
        <v>0</v>
      </c>
      <c r="SAQ15" s="357">
        <f t="shared" si="202"/>
        <v>1.2086696626075869E+60</v>
      </c>
      <c r="SAR15" s="357">
        <f t="shared" si="202"/>
        <v>0</v>
      </c>
      <c r="SAS15" s="357">
        <f t="shared" si="202"/>
        <v>1.2328430558597387E+60</v>
      </c>
      <c r="SAT15" s="357">
        <f t="shared" si="202"/>
        <v>0</v>
      </c>
      <c r="SAU15" s="357">
        <f t="shared" si="202"/>
        <v>1.2574999169769334E+60</v>
      </c>
      <c r="SAV15" s="357">
        <f t="shared" si="202"/>
        <v>0</v>
      </c>
      <c r="SAW15" s="357">
        <f t="shared" si="202"/>
        <v>1.2826499153164721E+60</v>
      </c>
      <c r="SAX15" s="357">
        <f t="shared" si="202"/>
        <v>0</v>
      </c>
      <c r="SAY15" s="357">
        <f t="shared" si="202"/>
        <v>1.3083029136228015E+60</v>
      </c>
      <c r="SAZ15" s="357">
        <f t="shared" si="202"/>
        <v>0</v>
      </c>
      <c r="SBA15" s="357">
        <f t="shared" si="202"/>
        <v>1.3344689718952575E+60</v>
      </c>
      <c r="SBB15" s="357">
        <f t="shared" si="202"/>
        <v>0</v>
      </c>
      <c r="SBC15" s="357">
        <f t="shared" si="202"/>
        <v>1.3611583513331625E+60</v>
      </c>
      <c r="SBD15" s="357">
        <f t="shared" si="202"/>
        <v>0</v>
      </c>
      <c r="SBE15" s="357">
        <f t="shared" si="202"/>
        <v>1.3883815183598258E+60</v>
      </c>
      <c r="SBF15" s="357">
        <f t="shared" si="202"/>
        <v>0</v>
      </c>
      <c r="SBG15" s="357">
        <f t="shared" si="202"/>
        <v>1.4161491487270224E+60</v>
      </c>
      <c r="SBH15" s="357">
        <f t="shared" si="202"/>
        <v>0</v>
      </c>
      <c r="SBI15" s="357">
        <f t="shared" si="202"/>
        <v>1.4444721317015629E+60</v>
      </c>
      <c r="SBJ15" s="357">
        <f t="shared" si="202"/>
        <v>0</v>
      </c>
      <c r="SBK15" s="357">
        <f t="shared" si="202"/>
        <v>1.4733615743355942E+60</v>
      </c>
      <c r="SBL15" s="357">
        <f t="shared" si="202"/>
        <v>0</v>
      </c>
      <c r="SBM15" s="357">
        <f t="shared" si="202"/>
        <v>1.5028288058223061E+60</v>
      </c>
      <c r="SBN15" s="357">
        <f t="shared" si="202"/>
        <v>0</v>
      </c>
      <c r="SBO15" s="357">
        <f t="shared" si="202"/>
        <v>1.5328853819387523E+60</v>
      </c>
      <c r="SBP15" s="357">
        <f t="shared" si="202"/>
        <v>0</v>
      </c>
      <c r="SBQ15" s="357">
        <f t="shared" si="202"/>
        <v>1.5635430895775274E+60</v>
      </c>
      <c r="SBR15" s="357">
        <f t="shared" si="202"/>
        <v>0</v>
      </c>
      <c r="SBS15" s="357">
        <f t="shared" si="202"/>
        <v>1.594813951369078E+60</v>
      </c>
      <c r="SBT15" s="357">
        <f t="shared" si="202"/>
        <v>0</v>
      </c>
      <c r="SBU15" s="357">
        <f t="shared" si="202"/>
        <v>1.6267102303964595E+60</v>
      </c>
      <c r="SBV15" s="357">
        <f t="shared" si="202"/>
        <v>0</v>
      </c>
      <c r="SBW15" s="357">
        <f t="shared" si="202"/>
        <v>1.6592444350043886E+60</v>
      </c>
      <c r="SBX15" s="357">
        <f t="shared" si="202"/>
        <v>0</v>
      </c>
      <c r="SBY15" s="357">
        <f t="shared" si="202"/>
        <v>1.6924293237044764E+60</v>
      </c>
      <c r="SBZ15" s="357">
        <f t="shared" si="202"/>
        <v>0</v>
      </c>
      <c r="SCA15" s="357">
        <f t="shared" si="202"/>
        <v>1.726277910178566E+60</v>
      </c>
      <c r="SCB15" s="357">
        <f t="shared" si="202"/>
        <v>0</v>
      </c>
      <c r="SCC15" s="357">
        <f t="shared" si="202"/>
        <v>1.7608034683821372E+60</v>
      </c>
      <c r="SCD15" s="357">
        <f t="shared" si="202"/>
        <v>0</v>
      </c>
      <c r="SCE15" s="357">
        <f t="shared" si="202"/>
        <v>1.79601953774978E+60</v>
      </c>
      <c r="SCF15" s="357">
        <f t="shared" si="202"/>
        <v>0</v>
      </c>
      <c r="SCG15" s="357">
        <f t="shared" si="202"/>
        <v>1.8319399285047754E+60</v>
      </c>
      <c r="SCH15" s="357">
        <f t="shared" si="202"/>
        <v>0</v>
      </c>
      <c r="SCI15" s="357">
        <f t="shared" si="202"/>
        <v>1.8685787270748708E+60</v>
      </c>
      <c r="SCJ15" s="357">
        <f t="shared" si="202"/>
        <v>0</v>
      </c>
      <c r="SCK15" s="357">
        <f t="shared" si="202"/>
        <v>1.9059503016163684E+60</v>
      </c>
      <c r="SCL15" s="357">
        <f t="shared" si="202"/>
        <v>0</v>
      </c>
      <c r="SCM15" s="357">
        <f t="shared" si="202"/>
        <v>1.944069307648696E+60</v>
      </c>
      <c r="SCN15" s="357">
        <f t="shared" ref="SCN15:SEY15" si="203">SCL15*1.02</f>
        <v>0</v>
      </c>
      <c r="SCO15" s="357">
        <f t="shared" si="203"/>
        <v>1.9829506938016698E+60</v>
      </c>
      <c r="SCP15" s="357">
        <f t="shared" si="203"/>
        <v>0</v>
      </c>
      <c r="SCQ15" s="357">
        <f t="shared" si="203"/>
        <v>2.0226097076777034E+60</v>
      </c>
      <c r="SCR15" s="357">
        <f t="shared" si="203"/>
        <v>0</v>
      </c>
      <c r="SCS15" s="357">
        <f t="shared" si="203"/>
        <v>2.0630619018312574E+60</v>
      </c>
      <c r="SCT15" s="357">
        <f t="shared" si="203"/>
        <v>0</v>
      </c>
      <c r="SCU15" s="357">
        <f t="shared" si="203"/>
        <v>2.1043231398678825E+60</v>
      </c>
      <c r="SCV15" s="357">
        <f t="shared" si="203"/>
        <v>0</v>
      </c>
      <c r="SCW15" s="357">
        <f t="shared" si="203"/>
        <v>2.1464096026652403E+60</v>
      </c>
      <c r="SCX15" s="357">
        <f t="shared" si="203"/>
        <v>0</v>
      </c>
      <c r="SCY15" s="357">
        <f t="shared" si="203"/>
        <v>2.1893377947185452E+60</v>
      </c>
      <c r="SCZ15" s="357">
        <f t="shared" si="203"/>
        <v>0</v>
      </c>
      <c r="SDA15" s="357">
        <f t="shared" si="203"/>
        <v>2.2331245506129161E+60</v>
      </c>
      <c r="SDB15" s="357">
        <f t="shared" si="203"/>
        <v>0</v>
      </c>
      <c r="SDC15" s="357">
        <f t="shared" si="203"/>
        <v>2.2777870416251744E+60</v>
      </c>
      <c r="SDD15" s="357">
        <f t="shared" si="203"/>
        <v>0</v>
      </c>
      <c r="SDE15" s="357">
        <f t="shared" si="203"/>
        <v>2.3233427824576778E+60</v>
      </c>
      <c r="SDF15" s="357">
        <f t="shared" si="203"/>
        <v>0</v>
      </c>
      <c r="SDG15" s="357">
        <f t="shared" si="203"/>
        <v>2.3698096381068315E+60</v>
      </c>
      <c r="SDH15" s="357">
        <f t="shared" si="203"/>
        <v>0</v>
      </c>
      <c r="SDI15" s="357">
        <f t="shared" si="203"/>
        <v>2.4172058308689681E+60</v>
      </c>
      <c r="SDJ15" s="357">
        <f t="shared" si="203"/>
        <v>0</v>
      </c>
      <c r="SDK15" s="357">
        <f t="shared" si="203"/>
        <v>2.4655499474863474E+60</v>
      </c>
      <c r="SDL15" s="357">
        <f t="shared" si="203"/>
        <v>0</v>
      </c>
      <c r="SDM15" s="357">
        <f t="shared" si="203"/>
        <v>2.5148609464360743E+60</v>
      </c>
      <c r="SDN15" s="357">
        <f t="shared" si="203"/>
        <v>0</v>
      </c>
      <c r="SDO15" s="357">
        <f t="shared" si="203"/>
        <v>2.5651581653647958E+60</v>
      </c>
      <c r="SDP15" s="357">
        <f t="shared" si="203"/>
        <v>0</v>
      </c>
      <c r="SDQ15" s="357">
        <f t="shared" si="203"/>
        <v>2.6164613286720917E+60</v>
      </c>
      <c r="SDR15" s="357">
        <f t="shared" si="203"/>
        <v>0</v>
      </c>
      <c r="SDS15" s="357">
        <f t="shared" si="203"/>
        <v>2.6687905552455335E+60</v>
      </c>
      <c r="SDT15" s="357">
        <f t="shared" si="203"/>
        <v>0</v>
      </c>
      <c r="SDU15" s="357">
        <f t="shared" si="203"/>
        <v>2.7221663663504443E+60</v>
      </c>
      <c r="SDV15" s="357">
        <f t="shared" si="203"/>
        <v>0</v>
      </c>
      <c r="SDW15" s="357">
        <f t="shared" si="203"/>
        <v>2.7766096936774533E+60</v>
      </c>
      <c r="SDX15" s="357">
        <f t="shared" si="203"/>
        <v>0</v>
      </c>
      <c r="SDY15" s="357">
        <f t="shared" si="203"/>
        <v>2.8321418875510025E+60</v>
      </c>
      <c r="SDZ15" s="357">
        <f t="shared" si="203"/>
        <v>0</v>
      </c>
      <c r="SEA15" s="357">
        <f t="shared" si="203"/>
        <v>2.8887847253020224E+60</v>
      </c>
      <c r="SEB15" s="357">
        <f t="shared" si="203"/>
        <v>0</v>
      </c>
      <c r="SEC15" s="357">
        <f t="shared" si="203"/>
        <v>2.946560419808063E+60</v>
      </c>
      <c r="SED15" s="357">
        <f t="shared" si="203"/>
        <v>0</v>
      </c>
      <c r="SEE15" s="357">
        <f t="shared" si="203"/>
        <v>3.0054916282042242E+60</v>
      </c>
      <c r="SEF15" s="357">
        <f t="shared" si="203"/>
        <v>0</v>
      </c>
      <c r="SEG15" s="357">
        <f t="shared" si="203"/>
        <v>3.0656014607683088E+60</v>
      </c>
      <c r="SEH15" s="357">
        <f t="shared" si="203"/>
        <v>0</v>
      </c>
      <c r="SEI15" s="357">
        <f t="shared" si="203"/>
        <v>3.126913489983675E+60</v>
      </c>
      <c r="SEJ15" s="357">
        <f t="shared" si="203"/>
        <v>0</v>
      </c>
      <c r="SEK15" s="357">
        <f t="shared" si="203"/>
        <v>3.1894517597833484E+60</v>
      </c>
      <c r="SEL15" s="357">
        <f t="shared" si="203"/>
        <v>0</v>
      </c>
      <c r="SEM15" s="357">
        <f t="shared" si="203"/>
        <v>3.2532407949790152E+60</v>
      </c>
      <c r="SEN15" s="357">
        <f t="shared" si="203"/>
        <v>0</v>
      </c>
      <c r="SEO15" s="357">
        <f t="shared" si="203"/>
        <v>3.3183056108785956E+60</v>
      </c>
      <c r="SEP15" s="357">
        <f t="shared" si="203"/>
        <v>0</v>
      </c>
      <c r="SEQ15" s="357">
        <f t="shared" si="203"/>
        <v>3.3846717230961675E+60</v>
      </c>
      <c r="SER15" s="357">
        <f t="shared" si="203"/>
        <v>0</v>
      </c>
      <c r="SES15" s="357">
        <f t="shared" si="203"/>
        <v>3.452365157558091E+60</v>
      </c>
      <c r="SET15" s="357">
        <f t="shared" si="203"/>
        <v>0</v>
      </c>
      <c r="SEU15" s="357">
        <f t="shared" si="203"/>
        <v>3.5214124607092527E+60</v>
      </c>
      <c r="SEV15" s="357">
        <f t="shared" si="203"/>
        <v>0</v>
      </c>
      <c r="SEW15" s="357">
        <f t="shared" si="203"/>
        <v>3.5918407099234377E+60</v>
      </c>
      <c r="SEX15" s="357">
        <f t="shared" si="203"/>
        <v>0</v>
      </c>
      <c r="SEY15" s="357">
        <f t="shared" si="203"/>
        <v>3.6636775241219068E+60</v>
      </c>
      <c r="SEZ15" s="357">
        <f t="shared" ref="SEZ15:SHK15" si="204">SEX15*1.02</f>
        <v>0</v>
      </c>
      <c r="SFA15" s="357">
        <f t="shared" si="204"/>
        <v>3.7369510746043453E+60</v>
      </c>
      <c r="SFB15" s="357">
        <f t="shared" si="204"/>
        <v>0</v>
      </c>
      <c r="SFC15" s="357">
        <f t="shared" si="204"/>
        <v>3.8116900960964323E+60</v>
      </c>
      <c r="SFD15" s="357">
        <f t="shared" si="204"/>
        <v>0</v>
      </c>
      <c r="SFE15" s="357">
        <f t="shared" si="204"/>
        <v>3.887923898018361E+60</v>
      </c>
      <c r="SFF15" s="357">
        <f t="shared" si="204"/>
        <v>0</v>
      </c>
      <c r="SFG15" s="357">
        <f t="shared" si="204"/>
        <v>3.9656823759787284E+60</v>
      </c>
      <c r="SFH15" s="357">
        <f t="shared" si="204"/>
        <v>0</v>
      </c>
      <c r="SFI15" s="357">
        <f t="shared" si="204"/>
        <v>4.0449960234983032E+60</v>
      </c>
      <c r="SFJ15" s="357">
        <f t="shared" si="204"/>
        <v>0</v>
      </c>
      <c r="SFK15" s="357">
        <f t="shared" si="204"/>
        <v>4.1258959439682691E+60</v>
      </c>
      <c r="SFL15" s="357">
        <f t="shared" si="204"/>
        <v>0</v>
      </c>
      <c r="SFM15" s="357">
        <f t="shared" si="204"/>
        <v>4.2084138628476348E+60</v>
      </c>
      <c r="SFN15" s="357">
        <f t="shared" si="204"/>
        <v>0</v>
      </c>
      <c r="SFO15" s="357">
        <f t="shared" si="204"/>
        <v>4.2925821401045873E+60</v>
      </c>
      <c r="SFP15" s="357">
        <f t="shared" si="204"/>
        <v>0</v>
      </c>
      <c r="SFQ15" s="357">
        <f t="shared" si="204"/>
        <v>4.3784337829066792E+60</v>
      </c>
      <c r="SFR15" s="357">
        <f t="shared" si="204"/>
        <v>0</v>
      </c>
      <c r="SFS15" s="357">
        <f t="shared" si="204"/>
        <v>4.466002458564813E+60</v>
      </c>
      <c r="SFT15" s="357">
        <f t="shared" si="204"/>
        <v>0</v>
      </c>
      <c r="SFU15" s="357">
        <f t="shared" si="204"/>
        <v>4.5553225077361096E+60</v>
      </c>
      <c r="SFV15" s="357">
        <f t="shared" si="204"/>
        <v>0</v>
      </c>
      <c r="SFW15" s="357">
        <f t="shared" si="204"/>
        <v>4.646428957890832E+60</v>
      </c>
      <c r="SFX15" s="357">
        <f t="shared" si="204"/>
        <v>0</v>
      </c>
      <c r="SFY15" s="357">
        <f t="shared" si="204"/>
        <v>4.7393575370486489E+60</v>
      </c>
      <c r="SFZ15" s="357">
        <f t="shared" si="204"/>
        <v>0</v>
      </c>
      <c r="SGA15" s="357">
        <f t="shared" si="204"/>
        <v>4.8341446877896216E+60</v>
      </c>
      <c r="SGB15" s="357">
        <f t="shared" si="204"/>
        <v>0</v>
      </c>
      <c r="SGC15" s="357">
        <f t="shared" si="204"/>
        <v>4.9308275815454145E+60</v>
      </c>
      <c r="SGD15" s="357">
        <f t="shared" si="204"/>
        <v>0</v>
      </c>
      <c r="SGE15" s="357">
        <f t="shared" si="204"/>
        <v>5.0294441331763229E+60</v>
      </c>
      <c r="SGF15" s="357">
        <f t="shared" si="204"/>
        <v>0</v>
      </c>
      <c r="SGG15" s="357">
        <f t="shared" si="204"/>
        <v>5.1300330158398494E+60</v>
      </c>
      <c r="SGH15" s="357">
        <f t="shared" si="204"/>
        <v>0</v>
      </c>
      <c r="SGI15" s="357">
        <f t="shared" si="204"/>
        <v>5.2326336761566466E+60</v>
      </c>
      <c r="SGJ15" s="357">
        <f t="shared" si="204"/>
        <v>0</v>
      </c>
      <c r="SGK15" s="357">
        <f t="shared" si="204"/>
        <v>5.3372863496797798E+60</v>
      </c>
      <c r="SGL15" s="357">
        <f t="shared" si="204"/>
        <v>0</v>
      </c>
      <c r="SGM15" s="357">
        <f t="shared" si="204"/>
        <v>5.4440320766733756E+60</v>
      </c>
      <c r="SGN15" s="357">
        <f t="shared" si="204"/>
        <v>0</v>
      </c>
      <c r="SGO15" s="357">
        <f t="shared" si="204"/>
        <v>5.5529127182068432E+60</v>
      </c>
      <c r="SGP15" s="357">
        <f t="shared" si="204"/>
        <v>0</v>
      </c>
      <c r="SGQ15" s="357">
        <f t="shared" si="204"/>
        <v>5.6639709725709801E+60</v>
      </c>
      <c r="SGR15" s="357">
        <f t="shared" si="204"/>
        <v>0</v>
      </c>
      <c r="SGS15" s="357">
        <f t="shared" si="204"/>
        <v>5.7772503920223996E+60</v>
      </c>
      <c r="SGT15" s="357">
        <f t="shared" si="204"/>
        <v>0</v>
      </c>
      <c r="SGU15" s="357">
        <f t="shared" si="204"/>
        <v>5.8927953998628478E+60</v>
      </c>
      <c r="SGV15" s="357">
        <f t="shared" si="204"/>
        <v>0</v>
      </c>
      <c r="SGW15" s="357">
        <f t="shared" si="204"/>
        <v>6.0106513078601047E+60</v>
      </c>
      <c r="SGX15" s="357">
        <f t="shared" si="204"/>
        <v>0</v>
      </c>
      <c r="SGY15" s="357">
        <f t="shared" si="204"/>
        <v>6.1308643340173073E+60</v>
      </c>
      <c r="SGZ15" s="357">
        <f t="shared" si="204"/>
        <v>0</v>
      </c>
      <c r="SHA15" s="357">
        <f t="shared" si="204"/>
        <v>6.2534816206976535E+60</v>
      </c>
      <c r="SHB15" s="357">
        <f t="shared" si="204"/>
        <v>0</v>
      </c>
      <c r="SHC15" s="357">
        <f t="shared" si="204"/>
        <v>6.3785512531116067E+60</v>
      </c>
      <c r="SHD15" s="357">
        <f t="shared" si="204"/>
        <v>0</v>
      </c>
      <c r="SHE15" s="357">
        <f t="shared" si="204"/>
        <v>6.5061222781738384E+60</v>
      </c>
      <c r="SHF15" s="357">
        <f t="shared" si="204"/>
        <v>0</v>
      </c>
      <c r="SHG15" s="357">
        <f t="shared" si="204"/>
        <v>6.6362447237373154E+60</v>
      </c>
      <c r="SHH15" s="357">
        <f t="shared" si="204"/>
        <v>0</v>
      </c>
      <c r="SHI15" s="357">
        <f t="shared" si="204"/>
        <v>6.7689696182120621E+60</v>
      </c>
      <c r="SHJ15" s="357">
        <f t="shared" si="204"/>
        <v>0</v>
      </c>
      <c r="SHK15" s="357">
        <f t="shared" si="204"/>
        <v>6.9043490105763033E+60</v>
      </c>
      <c r="SHL15" s="357">
        <f t="shared" ref="SHL15:SJW15" si="205">SHJ15*1.02</f>
        <v>0</v>
      </c>
      <c r="SHM15" s="357">
        <f t="shared" si="205"/>
        <v>7.0424359907878302E+60</v>
      </c>
      <c r="SHN15" s="357">
        <f t="shared" si="205"/>
        <v>0</v>
      </c>
      <c r="SHO15" s="357">
        <f t="shared" si="205"/>
        <v>7.1832847106035867E+60</v>
      </c>
      <c r="SHP15" s="357">
        <f t="shared" si="205"/>
        <v>0</v>
      </c>
      <c r="SHQ15" s="357">
        <f t="shared" si="205"/>
        <v>7.3269504048156592E+60</v>
      </c>
      <c r="SHR15" s="357">
        <f t="shared" si="205"/>
        <v>0</v>
      </c>
      <c r="SHS15" s="357">
        <f t="shared" si="205"/>
        <v>7.4734894129119727E+60</v>
      </c>
      <c r="SHT15" s="357">
        <f t="shared" si="205"/>
        <v>0</v>
      </c>
      <c r="SHU15" s="357">
        <f t="shared" si="205"/>
        <v>7.6229592011702117E+60</v>
      </c>
      <c r="SHV15" s="357">
        <f t="shared" si="205"/>
        <v>0</v>
      </c>
      <c r="SHW15" s="357">
        <f t="shared" si="205"/>
        <v>7.7754183851936167E+60</v>
      </c>
      <c r="SHX15" s="357">
        <f t="shared" si="205"/>
        <v>0</v>
      </c>
      <c r="SHY15" s="357">
        <f t="shared" si="205"/>
        <v>7.9309267528974895E+60</v>
      </c>
      <c r="SHZ15" s="357">
        <f t="shared" si="205"/>
        <v>0</v>
      </c>
      <c r="SIA15" s="357">
        <f t="shared" si="205"/>
        <v>8.0895452879554399E+60</v>
      </c>
      <c r="SIB15" s="357">
        <f t="shared" si="205"/>
        <v>0</v>
      </c>
      <c r="SIC15" s="357">
        <f t="shared" si="205"/>
        <v>8.2513361937145484E+60</v>
      </c>
      <c r="SID15" s="357">
        <f t="shared" si="205"/>
        <v>0</v>
      </c>
      <c r="SIE15" s="357">
        <f t="shared" si="205"/>
        <v>8.4163629175888397E+60</v>
      </c>
      <c r="SIF15" s="357">
        <f t="shared" si="205"/>
        <v>0</v>
      </c>
      <c r="SIG15" s="357">
        <f t="shared" si="205"/>
        <v>8.5846901759406168E+60</v>
      </c>
      <c r="SIH15" s="357">
        <f t="shared" si="205"/>
        <v>0</v>
      </c>
      <c r="SII15" s="357">
        <f t="shared" si="205"/>
        <v>8.7563839794594287E+60</v>
      </c>
      <c r="SIJ15" s="357">
        <f t="shared" si="205"/>
        <v>0</v>
      </c>
      <c r="SIK15" s="357">
        <f t="shared" si="205"/>
        <v>8.9315116590486169E+60</v>
      </c>
      <c r="SIL15" s="357">
        <f t="shared" si="205"/>
        <v>0</v>
      </c>
      <c r="SIM15" s="357">
        <f t="shared" si="205"/>
        <v>9.1101418922295889E+60</v>
      </c>
      <c r="SIN15" s="357">
        <f t="shared" si="205"/>
        <v>0</v>
      </c>
      <c r="SIO15" s="357">
        <f t="shared" si="205"/>
        <v>9.2923447300741805E+60</v>
      </c>
      <c r="SIP15" s="357">
        <f t="shared" si="205"/>
        <v>0</v>
      </c>
      <c r="SIQ15" s="357">
        <f t="shared" si="205"/>
        <v>9.4781916246756648E+60</v>
      </c>
      <c r="SIR15" s="357">
        <f t="shared" si="205"/>
        <v>0</v>
      </c>
      <c r="SIS15" s="357">
        <f t="shared" si="205"/>
        <v>9.6677554571691788E+60</v>
      </c>
      <c r="SIT15" s="357">
        <f t="shared" si="205"/>
        <v>0</v>
      </c>
      <c r="SIU15" s="357">
        <f t="shared" si="205"/>
        <v>9.8611105663125632E+60</v>
      </c>
      <c r="SIV15" s="357">
        <f t="shared" si="205"/>
        <v>0</v>
      </c>
      <c r="SIW15" s="357">
        <f t="shared" si="205"/>
        <v>1.0058332777638814E+61</v>
      </c>
      <c r="SIX15" s="357">
        <f t="shared" si="205"/>
        <v>0</v>
      </c>
      <c r="SIY15" s="357">
        <f t="shared" si="205"/>
        <v>1.0259499433191591E+61</v>
      </c>
      <c r="SIZ15" s="357">
        <f t="shared" si="205"/>
        <v>0</v>
      </c>
      <c r="SJA15" s="357">
        <f t="shared" si="205"/>
        <v>1.0464689421855423E+61</v>
      </c>
      <c r="SJB15" s="357">
        <f t="shared" si="205"/>
        <v>0</v>
      </c>
      <c r="SJC15" s="357">
        <f t="shared" si="205"/>
        <v>1.0673983210292532E+61</v>
      </c>
      <c r="SJD15" s="357">
        <f t="shared" si="205"/>
        <v>0</v>
      </c>
      <c r="SJE15" s="357">
        <f t="shared" si="205"/>
        <v>1.0887462874498383E+61</v>
      </c>
      <c r="SJF15" s="357">
        <f t="shared" si="205"/>
        <v>0</v>
      </c>
      <c r="SJG15" s="357">
        <f t="shared" si="205"/>
        <v>1.1105212131988351E+61</v>
      </c>
      <c r="SJH15" s="357">
        <f t="shared" si="205"/>
        <v>0</v>
      </c>
      <c r="SJI15" s="357">
        <f t="shared" si="205"/>
        <v>1.1327316374628118E+61</v>
      </c>
      <c r="SJJ15" s="357">
        <f t="shared" si="205"/>
        <v>0</v>
      </c>
      <c r="SJK15" s="357">
        <f t="shared" si="205"/>
        <v>1.1553862702120681E+61</v>
      </c>
      <c r="SJL15" s="357">
        <f t="shared" si="205"/>
        <v>0</v>
      </c>
      <c r="SJM15" s="357">
        <f t="shared" si="205"/>
        <v>1.1784939956163095E+61</v>
      </c>
      <c r="SJN15" s="357">
        <f t="shared" si="205"/>
        <v>0</v>
      </c>
      <c r="SJO15" s="357">
        <f t="shared" si="205"/>
        <v>1.2020638755286357E+61</v>
      </c>
      <c r="SJP15" s="357">
        <f t="shared" si="205"/>
        <v>0</v>
      </c>
      <c r="SJQ15" s="357">
        <f t="shared" si="205"/>
        <v>1.2261051530392084E+61</v>
      </c>
      <c r="SJR15" s="357">
        <f t="shared" si="205"/>
        <v>0</v>
      </c>
      <c r="SJS15" s="357">
        <f t="shared" si="205"/>
        <v>1.2506272560999926E+61</v>
      </c>
      <c r="SJT15" s="357">
        <f t="shared" si="205"/>
        <v>0</v>
      </c>
      <c r="SJU15" s="357">
        <f t="shared" si="205"/>
        <v>1.2756398012219925E+61</v>
      </c>
      <c r="SJV15" s="357">
        <f t="shared" si="205"/>
        <v>0</v>
      </c>
      <c r="SJW15" s="357">
        <f t="shared" si="205"/>
        <v>1.3011525972464323E+61</v>
      </c>
      <c r="SJX15" s="357">
        <f t="shared" ref="SJX15:SMI15" si="206">SJV15*1.02</f>
        <v>0</v>
      </c>
      <c r="SJY15" s="357">
        <f t="shared" si="206"/>
        <v>1.3271756491913611E+61</v>
      </c>
      <c r="SJZ15" s="357">
        <f t="shared" si="206"/>
        <v>0</v>
      </c>
      <c r="SKA15" s="357">
        <f t="shared" si="206"/>
        <v>1.3537191621751882E+61</v>
      </c>
      <c r="SKB15" s="357">
        <f t="shared" si="206"/>
        <v>0</v>
      </c>
      <c r="SKC15" s="357">
        <f t="shared" si="206"/>
        <v>1.3807935454186921E+61</v>
      </c>
      <c r="SKD15" s="357">
        <f t="shared" si="206"/>
        <v>0</v>
      </c>
      <c r="SKE15" s="357">
        <f t="shared" si="206"/>
        <v>1.4084094163270661E+61</v>
      </c>
      <c r="SKF15" s="357">
        <f t="shared" si="206"/>
        <v>0</v>
      </c>
      <c r="SKG15" s="357">
        <f t="shared" si="206"/>
        <v>1.4365776046536075E+61</v>
      </c>
      <c r="SKH15" s="357">
        <f t="shared" si="206"/>
        <v>0</v>
      </c>
      <c r="SKI15" s="357">
        <f t="shared" si="206"/>
        <v>1.4653091567466796E+61</v>
      </c>
      <c r="SKJ15" s="357">
        <f t="shared" si="206"/>
        <v>0</v>
      </c>
      <c r="SKK15" s="357">
        <f t="shared" si="206"/>
        <v>1.4946153398816133E+61</v>
      </c>
      <c r="SKL15" s="357">
        <f t="shared" si="206"/>
        <v>0</v>
      </c>
      <c r="SKM15" s="357">
        <f t="shared" si="206"/>
        <v>1.5245076466792456E+61</v>
      </c>
      <c r="SKN15" s="357">
        <f t="shared" si="206"/>
        <v>0</v>
      </c>
      <c r="SKO15" s="357">
        <f t="shared" si="206"/>
        <v>1.5549977996128304E+61</v>
      </c>
      <c r="SKP15" s="357">
        <f t="shared" si="206"/>
        <v>0</v>
      </c>
      <c r="SKQ15" s="357">
        <f t="shared" si="206"/>
        <v>1.5860977556050871E+61</v>
      </c>
      <c r="SKR15" s="357">
        <f t="shared" si="206"/>
        <v>0</v>
      </c>
      <c r="SKS15" s="357">
        <f t="shared" si="206"/>
        <v>1.6178197107171888E+61</v>
      </c>
      <c r="SKT15" s="357">
        <f t="shared" si="206"/>
        <v>0</v>
      </c>
      <c r="SKU15" s="357">
        <f t="shared" si="206"/>
        <v>1.6501761049315326E+61</v>
      </c>
      <c r="SKV15" s="357">
        <f t="shared" si="206"/>
        <v>0</v>
      </c>
      <c r="SKW15" s="357">
        <f t="shared" si="206"/>
        <v>1.6831796270301632E+61</v>
      </c>
      <c r="SKX15" s="357">
        <f t="shared" si="206"/>
        <v>0</v>
      </c>
      <c r="SKY15" s="357">
        <f t="shared" si="206"/>
        <v>1.7168432195707663E+61</v>
      </c>
      <c r="SKZ15" s="357">
        <f t="shared" si="206"/>
        <v>0</v>
      </c>
      <c r="SLA15" s="357">
        <f t="shared" si="206"/>
        <v>1.7511800839621818E+61</v>
      </c>
      <c r="SLB15" s="357">
        <f t="shared" si="206"/>
        <v>0</v>
      </c>
      <c r="SLC15" s="357">
        <f t="shared" si="206"/>
        <v>1.7862036856414256E+61</v>
      </c>
      <c r="SLD15" s="357">
        <f t="shared" si="206"/>
        <v>0</v>
      </c>
      <c r="SLE15" s="357">
        <f t="shared" si="206"/>
        <v>1.8219277593542541E+61</v>
      </c>
      <c r="SLF15" s="357">
        <f t="shared" si="206"/>
        <v>0</v>
      </c>
      <c r="SLG15" s="357">
        <f t="shared" si="206"/>
        <v>1.8583663145413394E+61</v>
      </c>
      <c r="SLH15" s="357">
        <f t="shared" si="206"/>
        <v>0</v>
      </c>
      <c r="SLI15" s="357">
        <f t="shared" si="206"/>
        <v>1.8955336408321663E+61</v>
      </c>
      <c r="SLJ15" s="357">
        <f t="shared" si="206"/>
        <v>0</v>
      </c>
      <c r="SLK15" s="357">
        <f t="shared" si="206"/>
        <v>1.9334443136488096E+61</v>
      </c>
      <c r="SLL15" s="357">
        <f t="shared" si="206"/>
        <v>0</v>
      </c>
      <c r="SLM15" s="357">
        <f t="shared" si="206"/>
        <v>1.9721131999217857E+61</v>
      </c>
      <c r="SLN15" s="357">
        <f t="shared" si="206"/>
        <v>0</v>
      </c>
      <c r="SLO15" s="357">
        <f t="shared" si="206"/>
        <v>2.0115554639202214E+61</v>
      </c>
      <c r="SLP15" s="357">
        <f t="shared" si="206"/>
        <v>0</v>
      </c>
      <c r="SLQ15" s="357">
        <f t="shared" si="206"/>
        <v>2.0517865731986258E+61</v>
      </c>
      <c r="SLR15" s="357">
        <f t="shared" si="206"/>
        <v>0</v>
      </c>
      <c r="SLS15" s="357">
        <f t="shared" si="206"/>
        <v>2.0928223046625984E+61</v>
      </c>
      <c r="SLT15" s="357">
        <f t="shared" si="206"/>
        <v>0</v>
      </c>
      <c r="SLU15" s="357">
        <f t="shared" si="206"/>
        <v>2.1346787507558503E+61</v>
      </c>
      <c r="SLV15" s="357">
        <f t="shared" si="206"/>
        <v>0</v>
      </c>
      <c r="SLW15" s="357">
        <f t="shared" si="206"/>
        <v>2.1773723257709674E+61</v>
      </c>
      <c r="SLX15" s="357">
        <f t="shared" si="206"/>
        <v>0</v>
      </c>
      <c r="SLY15" s="357">
        <f t="shared" si="206"/>
        <v>2.2209197722863869E+61</v>
      </c>
      <c r="SLZ15" s="357">
        <f t="shared" si="206"/>
        <v>0</v>
      </c>
      <c r="SMA15" s="357">
        <f t="shared" si="206"/>
        <v>2.2653381677321147E+61</v>
      </c>
      <c r="SMB15" s="357">
        <f t="shared" si="206"/>
        <v>0</v>
      </c>
      <c r="SMC15" s="357">
        <f t="shared" si="206"/>
        <v>2.3106449310867572E+61</v>
      </c>
      <c r="SMD15" s="357">
        <f t="shared" si="206"/>
        <v>0</v>
      </c>
      <c r="SME15" s="357">
        <f t="shared" si="206"/>
        <v>2.3568578297084924E+61</v>
      </c>
      <c r="SMF15" s="357">
        <f t="shared" si="206"/>
        <v>0</v>
      </c>
      <c r="SMG15" s="357">
        <f t="shared" si="206"/>
        <v>2.4039949863026623E+61</v>
      </c>
      <c r="SMH15" s="357">
        <f t="shared" si="206"/>
        <v>0</v>
      </c>
      <c r="SMI15" s="357">
        <f t="shared" si="206"/>
        <v>2.4520748860287156E+61</v>
      </c>
      <c r="SMJ15" s="357">
        <f t="shared" ref="SMJ15:SOU15" si="207">SMH15*1.02</f>
        <v>0</v>
      </c>
      <c r="SMK15" s="357">
        <f t="shared" si="207"/>
        <v>2.50111638374929E+61</v>
      </c>
      <c r="SML15" s="357">
        <f t="shared" si="207"/>
        <v>0</v>
      </c>
      <c r="SMM15" s="357">
        <f t="shared" si="207"/>
        <v>2.5511387114242758E+61</v>
      </c>
      <c r="SMN15" s="357">
        <f t="shared" si="207"/>
        <v>0</v>
      </c>
      <c r="SMO15" s="357">
        <f t="shared" si="207"/>
        <v>2.6021614856527615E+61</v>
      </c>
      <c r="SMP15" s="357">
        <f t="shared" si="207"/>
        <v>0</v>
      </c>
      <c r="SMQ15" s="357">
        <f t="shared" si="207"/>
        <v>2.6542047153658167E+61</v>
      </c>
      <c r="SMR15" s="357">
        <f t="shared" si="207"/>
        <v>0</v>
      </c>
      <c r="SMS15" s="357">
        <f t="shared" si="207"/>
        <v>2.707288809673133E+61</v>
      </c>
      <c r="SMT15" s="357">
        <f t="shared" si="207"/>
        <v>0</v>
      </c>
      <c r="SMU15" s="357">
        <f t="shared" si="207"/>
        <v>2.7614345858665956E+61</v>
      </c>
      <c r="SMV15" s="357">
        <f t="shared" si="207"/>
        <v>0</v>
      </c>
      <c r="SMW15" s="357">
        <f t="shared" si="207"/>
        <v>2.8166632775839278E+61</v>
      </c>
      <c r="SMX15" s="357">
        <f t="shared" si="207"/>
        <v>0</v>
      </c>
      <c r="SMY15" s="357">
        <f t="shared" si="207"/>
        <v>2.8729965431356066E+61</v>
      </c>
      <c r="SMZ15" s="357">
        <f t="shared" si="207"/>
        <v>0</v>
      </c>
      <c r="SNA15" s="357">
        <f t="shared" si="207"/>
        <v>2.9304564739983188E+61</v>
      </c>
      <c r="SNB15" s="357">
        <f t="shared" si="207"/>
        <v>0</v>
      </c>
      <c r="SNC15" s="357">
        <f t="shared" si="207"/>
        <v>2.9890656034782852E+61</v>
      </c>
      <c r="SND15" s="357">
        <f t="shared" si="207"/>
        <v>0</v>
      </c>
      <c r="SNE15" s="357">
        <f t="shared" si="207"/>
        <v>3.0488469155478507E+61</v>
      </c>
      <c r="SNF15" s="357">
        <f t="shared" si="207"/>
        <v>0</v>
      </c>
      <c r="SNG15" s="357">
        <f t="shared" si="207"/>
        <v>3.109823853858808E+61</v>
      </c>
      <c r="SNH15" s="357">
        <f t="shared" si="207"/>
        <v>0</v>
      </c>
      <c r="SNI15" s="357">
        <f t="shared" si="207"/>
        <v>3.1720203309359843E+61</v>
      </c>
      <c r="SNJ15" s="357">
        <f t="shared" si="207"/>
        <v>0</v>
      </c>
      <c r="SNK15" s="357">
        <f t="shared" si="207"/>
        <v>3.2354607375547038E+61</v>
      </c>
      <c r="SNL15" s="357">
        <f t="shared" si="207"/>
        <v>0</v>
      </c>
      <c r="SNM15" s="357">
        <f t="shared" si="207"/>
        <v>3.3001699523057978E+61</v>
      </c>
      <c r="SNN15" s="357">
        <f t="shared" si="207"/>
        <v>0</v>
      </c>
      <c r="SNO15" s="357">
        <f t="shared" si="207"/>
        <v>3.366173351351914E+61</v>
      </c>
      <c r="SNP15" s="357">
        <f t="shared" si="207"/>
        <v>0</v>
      </c>
      <c r="SNQ15" s="357">
        <f t="shared" si="207"/>
        <v>3.4334968183789523E+61</v>
      </c>
      <c r="SNR15" s="357">
        <f t="shared" si="207"/>
        <v>0</v>
      </c>
      <c r="SNS15" s="357">
        <f t="shared" si="207"/>
        <v>3.5021667547465312E+61</v>
      </c>
      <c r="SNT15" s="357">
        <f t="shared" si="207"/>
        <v>0</v>
      </c>
      <c r="SNU15" s="357">
        <f t="shared" si="207"/>
        <v>3.5722100898414621E+61</v>
      </c>
      <c r="SNV15" s="357">
        <f t="shared" si="207"/>
        <v>0</v>
      </c>
      <c r="SNW15" s="357">
        <f t="shared" si="207"/>
        <v>3.6436542916382916E+61</v>
      </c>
      <c r="SNX15" s="357">
        <f t="shared" si="207"/>
        <v>0</v>
      </c>
      <c r="SNY15" s="357">
        <f t="shared" si="207"/>
        <v>3.7165273774710576E+61</v>
      </c>
      <c r="SNZ15" s="357">
        <f t="shared" si="207"/>
        <v>0</v>
      </c>
      <c r="SOA15" s="357">
        <f t="shared" si="207"/>
        <v>3.7908579250204786E+61</v>
      </c>
      <c r="SOB15" s="357">
        <f t="shared" si="207"/>
        <v>0</v>
      </c>
      <c r="SOC15" s="357">
        <f t="shared" si="207"/>
        <v>3.8666750835208882E+61</v>
      </c>
      <c r="SOD15" s="357">
        <f t="shared" si="207"/>
        <v>0</v>
      </c>
      <c r="SOE15" s="357">
        <f t="shared" si="207"/>
        <v>3.9440085851913057E+61</v>
      </c>
      <c r="SOF15" s="357">
        <f t="shared" si="207"/>
        <v>0</v>
      </c>
      <c r="SOG15" s="357">
        <f t="shared" si="207"/>
        <v>4.022888756895132E+61</v>
      </c>
      <c r="SOH15" s="357">
        <f t="shared" si="207"/>
        <v>0</v>
      </c>
      <c r="SOI15" s="357">
        <f t="shared" si="207"/>
        <v>4.1033465320330346E+61</v>
      </c>
      <c r="SOJ15" s="357">
        <f t="shared" si="207"/>
        <v>0</v>
      </c>
      <c r="SOK15" s="357">
        <f t="shared" si="207"/>
        <v>4.1854134626736957E+61</v>
      </c>
      <c r="SOL15" s="357">
        <f t="shared" si="207"/>
        <v>0</v>
      </c>
      <c r="SOM15" s="357">
        <f t="shared" si="207"/>
        <v>4.2691217319271698E+61</v>
      </c>
      <c r="SON15" s="357">
        <f t="shared" si="207"/>
        <v>0</v>
      </c>
      <c r="SOO15" s="357">
        <f t="shared" si="207"/>
        <v>4.3545041665657131E+61</v>
      </c>
      <c r="SOP15" s="357">
        <f t="shared" si="207"/>
        <v>0</v>
      </c>
      <c r="SOQ15" s="357">
        <f t="shared" si="207"/>
        <v>4.4415942498970275E+61</v>
      </c>
      <c r="SOR15" s="357">
        <f t="shared" si="207"/>
        <v>0</v>
      </c>
      <c r="SOS15" s="357">
        <f t="shared" si="207"/>
        <v>4.530426134894968E+61</v>
      </c>
      <c r="SOT15" s="357">
        <f t="shared" si="207"/>
        <v>0</v>
      </c>
      <c r="SOU15" s="357">
        <f t="shared" si="207"/>
        <v>4.6210346575928677E+61</v>
      </c>
      <c r="SOV15" s="357">
        <f t="shared" ref="SOV15:SRG15" si="208">SOT15*1.02</f>
        <v>0</v>
      </c>
      <c r="SOW15" s="357">
        <f t="shared" si="208"/>
        <v>4.713455350744725E+61</v>
      </c>
      <c r="SOX15" s="357">
        <f t="shared" si="208"/>
        <v>0</v>
      </c>
      <c r="SOY15" s="357">
        <f t="shared" si="208"/>
        <v>4.8077244577596199E+61</v>
      </c>
      <c r="SOZ15" s="357">
        <f t="shared" si="208"/>
        <v>0</v>
      </c>
      <c r="SPA15" s="357">
        <f t="shared" si="208"/>
        <v>4.9038789469148126E+61</v>
      </c>
      <c r="SPB15" s="357">
        <f t="shared" si="208"/>
        <v>0</v>
      </c>
      <c r="SPC15" s="357">
        <f t="shared" si="208"/>
        <v>5.0019565258531087E+61</v>
      </c>
      <c r="SPD15" s="357">
        <f t="shared" si="208"/>
        <v>0</v>
      </c>
      <c r="SPE15" s="357">
        <f t="shared" si="208"/>
        <v>5.1019956563701712E+61</v>
      </c>
      <c r="SPF15" s="357">
        <f t="shared" si="208"/>
        <v>0</v>
      </c>
      <c r="SPG15" s="357">
        <f t="shared" si="208"/>
        <v>5.2040355694975751E+61</v>
      </c>
      <c r="SPH15" s="357">
        <f t="shared" si="208"/>
        <v>0</v>
      </c>
      <c r="SPI15" s="357">
        <f t="shared" si="208"/>
        <v>5.3081162808875272E+61</v>
      </c>
      <c r="SPJ15" s="357">
        <f t="shared" si="208"/>
        <v>0</v>
      </c>
      <c r="SPK15" s="357">
        <f t="shared" si="208"/>
        <v>5.4142786065052782E+61</v>
      </c>
      <c r="SPL15" s="357">
        <f t="shared" si="208"/>
        <v>0</v>
      </c>
      <c r="SPM15" s="357">
        <f t="shared" si="208"/>
        <v>5.5225641786353838E+61</v>
      </c>
      <c r="SPN15" s="357">
        <f t="shared" si="208"/>
        <v>0</v>
      </c>
      <c r="SPO15" s="357">
        <f t="shared" si="208"/>
        <v>5.6330154622080919E+61</v>
      </c>
      <c r="SPP15" s="357">
        <f t="shared" si="208"/>
        <v>0</v>
      </c>
      <c r="SPQ15" s="357">
        <f t="shared" si="208"/>
        <v>5.7456757714522539E+61</v>
      </c>
      <c r="SPR15" s="357">
        <f t="shared" si="208"/>
        <v>0</v>
      </c>
      <c r="SPS15" s="357">
        <f t="shared" si="208"/>
        <v>5.8605892868812985E+61</v>
      </c>
      <c r="SPT15" s="357">
        <f t="shared" si="208"/>
        <v>0</v>
      </c>
      <c r="SPU15" s="357">
        <f t="shared" si="208"/>
        <v>5.9778010726189251E+61</v>
      </c>
      <c r="SPV15" s="357">
        <f t="shared" si="208"/>
        <v>0</v>
      </c>
      <c r="SPW15" s="357">
        <f t="shared" si="208"/>
        <v>6.0973570940713038E+61</v>
      </c>
      <c r="SPX15" s="357">
        <f t="shared" si="208"/>
        <v>0</v>
      </c>
      <c r="SPY15" s="357">
        <f t="shared" si="208"/>
        <v>6.2193042359527301E+61</v>
      </c>
      <c r="SPZ15" s="357">
        <f t="shared" si="208"/>
        <v>0</v>
      </c>
      <c r="SQA15" s="357">
        <f t="shared" si="208"/>
        <v>6.3436903206717842E+61</v>
      </c>
      <c r="SQB15" s="357">
        <f t="shared" si="208"/>
        <v>0</v>
      </c>
      <c r="SQC15" s="357">
        <f t="shared" si="208"/>
        <v>6.4705641270852202E+61</v>
      </c>
      <c r="SQD15" s="357">
        <f t="shared" si="208"/>
        <v>0</v>
      </c>
      <c r="SQE15" s="357">
        <f t="shared" si="208"/>
        <v>6.5999754096269245E+61</v>
      </c>
      <c r="SQF15" s="357">
        <f t="shared" si="208"/>
        <v>0</v>
      </c>
      <c r="SQG15" s="357">
        <f t="shared" si="208"/>
        <v>6.7319749178194629E+61</v>
      </c>
      <c r="SQH15" s="357">
        <f t="shared" si="208"/>
        <v>0</v>
      </c>
      <c r="SQI15" s="357">
        <f t="shared" si="208"/>
        <v>6.8666144161758522E+61</v>
      </c>
      <c r="SQJ15" s="357">
        <f t="shared" si="208"/>
        <v>0</v>
      </c>
      <c r="SQK15" s="357">
        <f t="shared" si="208"/>
        <v>7.0039467044993699E+61</v>
      </c>
      <c r="SQL15" s="357">
        <f t="shared" si="208"/>
        <v>0</v>
      </c>
      <c r="SQM15" s="357">
        <f t="shared" si="208"/>
        <v>7.1440256385893574E+61</v>
      </c>
      <c r="SQN15" s="357">
        <f t="shared" si="208"/>
        <v>0</v>
      </c>
      <c r="SQO15" s="357">
        <f t="shared" si="208"/>
        <v>7.2869061513611448E+61</v>
      </c>
      <c r="SQP15" s="357">
        <f t="shared" si="208"/>
        <v>0</v>
      </c>
      <c r="SQQ15" s="357">
        <f t="shared" si="208"/>
        <v>7.4326442743883677E+61</v>
      </c>
      <c r="SQR15" s="357">
        <f t="shared" si="208"/>
        <v>0</v>
      </c>
      <c r="SQS15" s="357">
        <f t="shared" si="208"/>
        <v>7.5812971598761348E+61</v>
      </c>
      <c r="SQT15" s="357">
        <f t="shared" si="208"/>
        <v>0</v>
      </c>
      <c r="SQU15" s="357">
        <f t="shared" si="208"/>
        <v>7.732923103073658E+61</v>
      </c>
      <c r="SQV15" s="357">
        <f t="shared" si="208"/>
        <v>0</v>
      </c>
      <c r="SQW15" s="357">
        <f t="shared" si="208"/>
        <v>7.8875815651351315E+61</v>
      </c>
      <c r="SQX15" s="357">
        <f t="shared" si="208"/>
        <v>0</v>
      </c>
      <c r="SQY15" s="357">
        <f t="shared" si="208"/>
        <v>8.0453331964378347E+61</v>
      </c>
      <c r="SQZ15" s="357">
        <f t="shared" si="208"/>
        <v>0</v>
      </c>
      <c r="SRA15" s="357">
        <f t="shared" si="208"/>
        <v>8.2062398603665918E+61</v>
      </c>
      <c r="SRB15" s="357">
        <f t="shared" si="208"/>
        <v>0</v>
      </c>
      <c r="SRC15" s="357">
        <f t="shared" si="208"/>
        <v>8.3703646575739236E+61</v>
      </c>
      <c r="SRD15" s="357">
        <f t="shared" si="208"/>
        <v>0</v>
      </c>
      <c r="SRE15" s="357">
        <f t="shared" si="208"/>
        <v>8.5377719507254017E+61</v>
      </c>
      <c r="SRF15" s="357">
        <f t="shared" si="208"/>
        <v>0</v>
      </c>
      <c r="SRG15" s="357">
        <f t="shared" si="208"/>
        <v>8.7085273897399103E+61</v>
      </c>
      <c r="SRH15" s="357">
        <f t="shared" ref="SRH15:STS15" si="209">SRF15*1.02</f>
        <v>0</v>
      </c>
      <c r="SRI15" s="357">
        <f t="shared" si="209"/>
        <v>8.8826979375347081E+61</v>
      </c>
      <c r="SRJ15" s="357">
        <f t="shared" si="209"/>
        <v>0</v>
      </c>
      <c r="SRK15" s="357">
        <f t="shared" si="209"/>
        <v>9.0603518962854028E+61</v>
      </c>
      <c r="SRL15" s="357">
        <f t="shared" si="209"/>
        <v>0</v>
      </c>
      <c r="SRM15" s="357">
        <f t="shared" si="209"/>
        <v>9.2415589342111111E+61</v>
      </c>
      <c r="SRN15" s="357">
        <f t="shared" si="209"/>
        <v>0</v>
      </c>
      <c r="SRO15" s="357">
        <f t="shared" si="209"/>
        <v>9.4263901128953339E+61</v>
      </c>
      <c r="SRP15" s="357">
        <f t="shared" si="209"/>
        <v>0</v>
      </c>
      <c r="SRQ15" s="357">
        <f t="shared" si="209"/>
        <v>9.6149179151532407E+61</v>
      </c>
      <c r="SRR15" s="357">
        <f t="shared" si="209"/>
        <v>0</v>
      </c>
      <c r="SRS15" s="357">
        <f t="shared" si="209"/>
        <v>9.807216273456306E+61</v>
      </c>
      <c r="SRT15" s="357">
        <f t="shared" si="209"/>
        <v>0</v>
      </c>
      <c r="SRU15" s="357">
        <f t="shared" si="209"/>
        <v>1.0003360598925432E+62</v>
      </c>
      <c r="SRV15" s="357">
        <f t="shared" si="209"/>
        <v>0</v>
      </c>
      <c r="SRW15" s="357">
        <f t="shared" si="209"/>
        <v>1.0203427810903941E+62</v>
      </c>
      <c r="SRX15" s="357">
        <f t="shared" si="209"/>
        <v>0</v>
      </c>
      <c r="SRY15" s="357">
        <f t="shared" si="209"/>
        <v>1.0407496367122019E+62</v>
      </c>
      <c r="SRZ15" s="357">
        <f t="shared" si="209"/>
        <v>0</v>
      </c>
      <c r="SSA15" s="357">
        <f t="shared" si="209"/>
        <v>1.061564629446446E+62</v>
      </c>
      <c r="SSB15" s="357">
        <f t="shared" si="209"/>
        <v>0</v>
      </c>
      <c r="SSC15" s="357">
        <f t="shared" si="209"/>
        <v>1.082795922035375E+62</v>
      </c>
      <c r="SSD15" s="357">
        <f t="shared" si="209"/>
        <v>0</v>
      </c>
      <c r="SSE15" s="357">
        <f t="shared" si="209"/>
        <v>1.1044518404760824E+62</v>
      </c>
      <c r="SSF15" s="357">
        <f t="shared" si="209"/>
        <v>0</v>
      </c>
      <c r="SSG15" s="357">
        <f t="shared" si="209"/>
        <v>1.1265408772856041E+62</v>
      </c>
      <c r="SSH15" s="357">
        <f t="shared" si="209"/>
        <v>0</v>
      </c>
      <c r="SSI15" s="357">
        <f t="shared" si="209"/>
        <v>1.1490716948313163E+62</v>
      </c>
      <c r="SSJ15" s="357">
        <f t="shared" si="209"/>
        <v>0</v>
      </c>
      <c r="SSK15" s="357">
        <f t="shared" si="209"/>
        <v>1.1720531287279427E+62</v>
      </c>
      <c r="SSL15" s="357">
        <f t="shared" si="209"/>
        <v>0</v>
      </c>
      <c r="SSM15" s="357">
        <f t="shared" si="209"/>
        <v>1.1954941913025016E+62</v>
      </c>
      <c r="SSN15" s="357">
        <f t="shared" si="209"/>
        <v>0</v>
      </c>
      <c r="SSO15" s="357">
        <f t="shared" si="209"/>
        <v>1.2194040751285517E+62</v>
      </c>
      <c r="SSP15" s="357">
        <f t="shared" si="209"/>
        <v>0</v>
      </c>
      <c r="SSQ15" s="357">
        <f t="shared" si="209"/>
        <v>1.2437921566311229E+62</v>
      </c>
      <c r="SSR15" s="357">
        <f t="shared" si="209"/>
        <v>0</v>
      </c>
      <c r="SSS15" s="357">
        <f t="shared" si="209"/>
        <v>1.2686679997637454E+62</v>
      </c>
      <c r="SST15" s="357">
        <f t="shared" si="209"/>
        <v>0</v>
      </c>
      <c r="SSU15" s="357">
        <f t="shared" si="209"/>
        <v>1.2940413597590203E+62</v>
      </c>
      <c r="SSV15" s="357">
        <f t="shared" si="209"/>
        <v>0</v>
      </c>
      <c r="SSW15" s="357">
        <f t="shared" si="209"/>
        <v>1.3199221869542008E+62</v>
      </c>
      <c r="SSX15" s="357">
        <f t="shared" si="209"/>
        <v>0</v>
      </c>
      <c r="SSY15" s="357">
        <f t="shared" si="209"/>
        <v>1.3463206306932849E+62</v>
      </c>
      <c r="SSZ15" s="357">
        <f t="shared" si="209"/>
        <v>0</v>
      </c>
      <c r="STA15" s="357">
        <f t="shared" si="209"/>
        <v>1.3732470433071508E+62</v>
      </c>
      <c r="STB15" s="357">
        <f t="shared" si="209"/>
        <v>0</v>
      </c>
      <c r="STC15" s="357">
        <f t="shared" si="209"/>
        <v>1.4007119841732939E+62</v>
      </c>
      <c r="STD15" s="357">
        <f t="shared" si="209"/>
        <v>0</v>
      </c>
      <c r="STE15" s="357">
        <f t="shared" si="209"/>
        <v>1.4287262238567598E+62</v>
      </c>
      <c r="STF15" s="357">
        <f t="shared" si="209"/>
        <v>0</v>
      </c>
      <c r="STG15" s="357">
        <f t="shared" si="209"/>
        <v>1.457300748333895E+62</v>
      </c>
      <c r="STH15" s="357">
        <f t="shared" si="209"/>
        <v>0</v>
      </c>
      <c r="STI15" s="357">
        <f t="shared" si="209"/>
        <v>1.4864467633005729E+62</v>
      </c>
      <c r="STJ15" s="357">
        <f t="shared" si="209"/>
        <v>0</v>
      </c>
      <c r="STK15" s="357">
        <f t="shared" si="209"/>
        <v>1.5161756985665845E+62</v>
      </c>
      <c r="STL15" s="357">
        <f t="shared" si="209"/>
        <v>0</v>
      </c>
      <c r="STM15" s="357">
        <f t="shared" si="209"/>
        <v>1.5464992125379163E+62</v>
      </c>
      <c r="STN15" s="357">
        <f t="shared" si="209"/>
        <v>0</v>
      </c>
      <c r="STO15" s="357">
        <f t="shared" si="209"/>
        <v>1.5774291967886747E+62</v>
      </c>
      <c r="STP15" s="357">
        <f t="shared" si="209"/>
        <v>0</v>
      </c>
      <c r="STQ15" s="357">
        <f t="shared" si="209"/>
        <v>1.6089777807244483E+62</v>
      </c>
      <c r="STR15" s="357">
        <f t="shared" si="209"/>
        <v>0</v>
      </c>
      <c r="STS15" s="357">
        <f t="shared" si="209"/>
        <v>1.6411573363389372E+62</v>
      </c>
      <c r="STT15" s="357">
        <f t="shared" ref="STT15:SWE15" si="210">STR15*1.02</f>
        <v>0</v>
      </c>
      <c r="STU15" s="357">
        <f t="shared" si="210"/>
        <v>1.6739804830657161E+62</v>
      </c>
      <c r="STV15" s="357">
        <f t="shared" si="210"/>
        <v>0</v>
      </c>
      <c r="STW15" s="357">
        <f t="shared" si="210"/>
        <v>1.7074600927270305E+62</v>
      </c>
      <c r="STX15" s="357">
        <f t="shared" si="210"/>
        <v>0</v>
      </c>
      <c r="STY15" s="357">
        <f t="shared" si="210"/>
        <v>1.7416092945815712E+62</v>
      </c>
      <c r="STZ15" s="357">
        <f t="shared" si="210"/>
        <v>0</v>
      </c>
      <c r="SUA15" s="357">
        <f t="shared" si="210"/>
        <v>1.7764414804732027E+62</v>
      </c>
      <c r="SUB15" s="357">
        <f t="shared" si="210"/>
        <v>0</v>
      </c>
      <c r="SUC15" s="357">
        <f t="shared" si="210"/>
        <v>1.8119703100826668E+62</v>
      </c>
      <c r="SUD15" s="357">
        <f t="shared" si="210"/>
        <v>0</v>
      </c>
      <c r="SUE15" s="357">
        <f t="shared" si="210"/>
        <v>1.8482097162843202E+62</v>
      </c>
      <c r="SUF15" s="357">
        <f t="shared" si="210"/>
        <v>0</v>
      </c>
      <c r="SUG15" s="357">
        <f t="shared" si="210"/>
        <v>1.8851739106100066E+62</v>
      </c>
      <c r="SUH15" s="357">
        <f t="shared" si="210"/>
        <v>0</v>
      </c>
      <c r="SUI15" s="357">
        <f t="shared" si="210"/>
        <v>1.9228773888222066E+62</v>
      </c>
      <c r="SUJ15" s="357">
        <f t="shared" si="210"/>
        <v>0</v>
      </c>
      <c r="SUK15" s="357">
        <f t="shared" si="210"/>
        <v>1.9613349365986508E+62</v>
      </c>
      <c r="SUL15" s="357">
        <f t="shared" si="210"/>
        <v>0</v>
      </c>
      <c r="SUM15" s="357">
        <f t="shared" si="210"/>
        <v>2.0005616353306238E+62</v>
      </c>
      <c r="SUN15" s="357">
        <f t="shared" si="210"/>
        <v>0</v>
      </c>
      <c r="SUO15" s="357">
        <f t="shared" si="210"/>
        <v>2.0405728680372363E+62</v>
      </c>
      <c r="SUP15" s="357">
        <f t="shared" si="210"/>
        <v>0</v>
      </c>
      <c r="SUQ15" s="357">
        <f t="shared" si="210"/>
        <v>2.0813843253979809E+62</v>
      </c>
      <c r="SUR15" s="357">
        <f t="shared" si="210"/>
        <v>0</v>
      </c>
      <c r="SUS15" s="357">
        <f t="shared" si="210"/>
        <v>2.1230120119059408E+62</v>
      </c>
      <c r="SUT15" s="357">
        <f t="shared" si="210"/>
        <v>0</v>
      </c>
      <c r="SUU15" s="357">
        <f t="shared" si="210"/>
        <v>2.1654722521440597E+62</v>
      </c>
      <c r="SUV15" s="357">
        <f t="shared" si="210"/>
        <v>0</v>
      </c>
      <c r="SUW15" s="357">
        <f t="shared" si="210"/>
        <v>2.2087816971869411E+62</v>
      </c>
      <c r="SUX15" s="357">
        <f t="shared" si="210"/>
        <v>0</v>
      </c>
      <c r="SUY15" s="357">
        <f t="shared" si="210"/>
        <v>2.25295733113068E+62</v>
      </c>
      <c r="SUZ15" s="357">
        <f t="shared" si="210"/>
        <v>0</v>
      </c>
      <c r="SVA15" s="357">
        <f t="shared" si="210"/>
        <v>2.2980164777532935E+62</v>
      </c>
      <c r="SVB15" s="357">
        <f t="shared" si="210"/>
        <v>0</v>
      </c>
      <c r="SVC15" s="357">
        <f t="shared" si="210"/>
        <v>2.3439768073083596E+62</v>
      </c>
      <c r="SVD15" s="357">
        <f t="shared" si="210"/>
        <v>0</v>
      </c>
      <c r="SVE15" s="357">
        <f t="shared" si="210"/>
        <v>2.390856343454527E+62</v>
      </c>
      <c r="SVF15" s="357">
        <f t="shared" si="210"/>
        <v>0</v>
      </c>
      <c r="SVG15" s="357">
        <f t="shared" si="210"/>
        <v>2.4386734703236174E+62</v>
      </c>
      <c r="SVH15" s="357">
        <f t="shared" si="210"/>
        <v>0</v>
      </c>
      <c r="SVI15" s="357">
        <f t="shared" si="210"/>
        <v>2.48744693973009E+62</v>
      </c>
      <c r="SVJ15" s="357">
        <f t="shared" si="210"/>
        <v>0</v>
      </c>
      <c r="SVK15" s="357">
        <f t="shared" si="210"/>
        <v>2.5371958785246919E+62</v>
      </c>
      <c r="SVL15" s="357">
        <f t="shared" si="210"/>
        <v>0</v>
      </c>
      <c r="SVM15" s="357">
        <f t="shared" si="210"/>
        <v>2.5879397960951857E+62</v>
      </c>
      <c r="SVN15" s="357">
        <f t="shared" si="210"/>
        <v>0</v>
      </c>
      <c r="SVO15" s="357">
        <f t="shared" si="210"/>
        <v>2.6396985920170897E+62</v>
      </c>
      <c r="SVP15" s="357">
        <f t="shared" si="210"/>
        <v>0</v>
      </c>
      <c r="SVQ15" s="357">
        <f t="shared" si="210"/>
        <v>2.6924925638574313E+62</v>
      </c>
      <c r="SVR15" s="357">
        <f t="shared" si="210"/>
        <v>0</v>
      </c>
      <c r="SVS15" s="357">
        <f t="shared" si="210"/>
        <v>2.7463424151345802E+62</v>
      </c>
      <c r="SVT15" s="357">
        <f t="shared" si="210"/>
        <v>0</v>
      </c>
      <c r="SVU15" s="357">
        <f t="shared" si="210"/>
        <v>2.801269263437272E+62</v>
      </c>
      <c r="SVV15" s="357">
        <f t="shared" si="210"/>
        <v>0</v>
      </c>
      <c r="SVW15" s="357">
        <f t="shared" si="210"/>
        <v>2.8572946487060176E+62</v>
      </c>
      <c r="SVX15" s="357">
        <f t="shared" si="210"/>
        <v>0</v>
      </c>
      <c r="SVY15" s="357">
        <f t="shared" si="210"/>
        <v>2.914440541680138E+62</v>
      </c>
      <c r="SVZ15" s="357">
        <f t="shared" si="210"/>
        <v>0</v>
      </c>
      <c r="SWA15" s="357">
        <f t="shared" si="210"/>
        <v>2.9727293525137408E+62</v>
      </c>
      <c r="SWB15" s="357">
        <f t="shared" si="210"/>
        <v>0</v>
      </c>
      <c r="SWC15" s="357">
        <f t="shared" si="210"/>
        <v>3.0321839395640157E+62</v>
      </c>
      <c r="SWD15" s="357">
        <f t="shared" si="210"/>
        <v>0</v>
      </c>
      <c r="SWE15" s="357">
        <f t="shared" si="210"/>
        <v>3.0928276183552962E+62</v>
      </c>
      <c r="SWF15" s="357">
        <f t="shared" ref="SWF15:SYQ15" si="211">SWD15*1.02</f>
        <v>0</v>
      </c>
      <c r="SWG15" s="357">
        <f t="shared" si="211"/>
        <v>3.1546841707224021E+62</v>
      </c>
      <c r="SWH15" s="357">
        <f t="shared" si="211"/>
        <v>0</v>
      </c>
      <c r="SWI15" s="357">
        <f t="shared" si="211"/>
        <v>3.21777785413685E+62</v>
      </c>
      <c r="SWJ15" s="357">
        <f t="shared" si="211"/>
        <v>0</v>
      </c>
      <c r="SWK15" s="357">
        <f t="shared" si="211"/>
        <v>3.2821334112195871E+62</v>
      </c>
      <c r="SWL15" s="357">
        <f t="shared" si="211"/>
        <v>0</v>
      </c>
      <c r="SWM15" s="357">
        <f t="shared" si="211"/>
        <v>3.3477760794439792E+62</v>
      </c>
      <c r="SWN15" s="357">
        <f t="shared" si="211"/>
        <v>0</v>
      </c>
      <c r="SWO15" s="357">
        <f t="shared" si="211"/>
        <v>3.414731601032859E+62</v>
      </c>
      <c r="SWP15" s="357">
        <f t="shared" si="211"/>
        <v>0</v>
      </c>
      <c r="SWQ15" s="357">
        <f t="shared" si="211"/>
        <v>3.4830262330535162E+62</v>
      </c>
      <c r="SWR15" s="357">
        <f t="shared" si="211"/>
        <v>0</v>
      </c>
      <c r="SWS15" s="357">
        <f t="shared" si="211"/>
        <v>3.5526867577145867E+62</v>
      </c>
      <c r="SWT15" s="357">
        <f t="shared" si="211"/>
        <v>0</v>
      </c>
      <c r="SWU15" s="357">
        <f t="shared" si="211"/>
        <v>3.6237404928688786E+62</v>
      </c>
      <c r="SWV15" s="357">
        <f t="shared" si="211"/>
        <v>0</v>
      </c>
      <c r="SWW15" s="357">
        <f t="shared" si="211"/>
        <v>3.6962153027262564E+62</v>
      </c>
      <c r="SWX15" s="357">
        <f t="shared" si="211"/>
        <v>0</v>
      </c>
      <c r="SWY15" s="357">
        <f t="shared" si="211"/>
        <v>3.7701396087807816E+62</v>
      </c>
      <c r="SWZ15" s="357">
        <f t="shared" si="211"/>
        <v>0</v>
      </c>
      <c r="SXA15" s="357">
        <f t="shared" si="211"/>
        <v>3.8455424009563974E+62</v>
      </c>
      <c r="SXB15" s="357">
        <f t="shared" si="211"/>
        <v>0</v>
      </c>
      <c r="SXC15" s="357">
        <f t="shared" si="211"/>
        <v>3.9224532489755252E+62</v>
      </c>
      <c r="SXD15" s="357">
        <f t="shared" si="211"/>
        <v>0</v>
      </c>
      <c r="SXE15" s="357">
        <f t="shared" si="211"/>
        <v>4.0009023139550357E+62</v>
      </c>
      <c r="SXF15" s="357">
        <f t="shared" si="211"/>
        <v>0</v>
      </c>
      <c r="SXG15" s="357">
        <f t="shared" si="211"/>
        <v>4.0809203602341367E+62</v>
      </c>
      <c r="SXH15" s="357">
        <f t="shared" si="211"/>
        <v>0</v>
      </c>
      <c r="SXI15" s="357">
        <f t="shared" si="211"/>
        <v>4.1625387674388198E+62</v>
      </c>
      <c r="SXJ15" s="357">
        <f t="shared" si="211"/>
        <v>0</v>
      </c>
      <c r="SXK15" s="357">
        <f t="shared" si="211"/>
        <v>4.2457895427875959E+62</v>
      </c>
      <c r="SXL15" s="357">
        <f t="shared" si="211"/>
        <v>0</v>
      </c>
      <c r="SXM15" s="357">
        <f t="shared" si="211"/>
        <v>4.3307053336433478E+62</v>
      </c>
      <c r="SXN15" s="357">
        <f t="shared" si="211"/>
        <v>0</v>
      </c>
      <c r="SXO15" s="357">
        <f t="shared" si="211"/>
        <v>4.4173194403162144E+62</v>
      </c>
      <c r="SXP15" s="357">
        <f t="shared" si="211"/>
        <v>0</v>
      </c>
      <c r="SXQ15" s="357">
        <f t="shared" si="211"/>
        <v>4.5056658291225386E+62</v>
      </c>
      <c r="SXR15" s="357">
        <f t="shared" si="211"/>
        <v>0</v>
      </c>
      <c r="SXS15" s="357">
        <f t="shared" si="211"/>
        <v>4.5957791457049892E+62</v>
      </c>
      <c r="SXT15" s="357">
        <f t="shared" si="211"/>
        <v>0</v>
      </c>
      <c r="SXU15" s="357">
        <f t="shared" si="211"/>
        <v>4.6876947286190889E+62</v>
      </c>
      <c r="SXV15" s="357">
        <f t="shared" si="211"/>
        <v>0</v>
      </c>
      <c r="SXW15" s="357">
        <f t="shared" si="211"/>
        <v>4.7814486231914712E+62</v>
      </c>
      <c r="SXX15" s="357">
        <f t="shared" si="211"/>
        <v>0</v>
      </c>
      <c r="SXY15" s="357">
        <f t="shared" si="211"/>
        <v>4.8770775956553005E+62</v>
      </c>
      <c r="SXZ15" s="357">
        <f t="shared" si="211"/>
        <v>0</v>
      </c>
      <c r="SYA15" s="357">
        <f t="shared" si="211"/>
        <v>4.9746191475684068E+62</v>
      </c>
      <c r="SYB15" s="357">
        <f t="shared" si="211"/>
        <v>0</v>
      </c>
      <c r="SYC15" s="357">
        <f t="shared" si="211"/>
        <v>5.0741115305197751E+62</v>
      </c>
      <c r="SYD15" s="357">
        <f t="shared" si="211"/>
        <v>0</v>
      </c>
      <c r="SYE15" s="357">
        <f t="shared" si="211"/>
        <v>5.175593761130171E+62</v>
      </c>
      <c r="SYF15" s="357">
        <f t="shared" si="211"/>
        <v>0</v>
      </c>
      <c r="SYG15" s="357">
        <f t="shared" si="211"/>
        <v>5.2791056363527747E+62</v>
      </c>
      <c r="SYH15" s="357">
        <f t="shared" si="211"/>
        <v>0</v>
      </c>
      <c r="SYI15" s="357">
        <f t="shared" si="211"/>
        <v>5.3846877490798303E+62</v>
      </c>
      <c r="SYJ15" s="357">
        <f t="shared" si="211"/>
        <v>0</v>
      </c>
      <c r="SYK15" s="357">
        <f t="shared" si="211"/>
        <v>5.4923815040614267E+62</v>
      </c>
      <c r="SYL15" s="357">
        <f t="shared" si="211"/>
        <v>0</v>
      </c>
      <c r="SYM15" s="357">
        <f t="shared" si="211"/>
        <v>5.6022291341426551E+62</v>
      </c>
      <c r="SYN15" s="357">
        <f t="shared" si="211"/>
        <v>0</v>
      </c>
      <c r="SYO15" s="357">
        <f t="shared" si="211"/>
        <v>5.7142737168255087E+62</v>
      </c>
      <c r="SYP15" s="357">
        <f t="shared" si="211"/>
        <v>0</v>
      </c>
      <c r="SYQ15" s="357">
        <f t="shared" si="211"/>
        <v>5.8285591911620186E+62</v>
      </c>
      <c r="SYR15" s="357">
        <f t="shared" ref="SYR15:TBC15" si="212">SYP15*1.02</f>
        <v>0</v>
      </c>
      <c r="SYS15" s="357">
        <f t="shared" si="212"/>
        <v>5.9451303749852594E+62</v>
      </c>
      <c r="SYT15" s="357">
        <f t="shared" si="212"/>
        <v>0</v>
      </c>
      <c r="SYU15" s="357">
        <f t="shared" si="212"/>
        <v>6.064032982484965E+62</v>
      </c>
      <c r="SYV15" s="357">
        <f t="shared" si="212"/>
        <v>0</v>
      </c>
      <c r="SYW15" s="357">
        <f t="shared" si="212"/>
        <v>6.185313642134664E+62</v>
      </c>
      <c r="SYX15" s="357">
        <f t="shared" si="212"/>
        <v>0</v>
      </c>
      <c r="SYY15" s="357">
        <f t="shared" si="212"/>
        <v>6.3090199149773569E+62</v>
      </c>
      <c r="SYZ15" s="357">
        <f t="shared" si="212"/>
        <v>0</v>
      </c>
      <c r="SZA15" s="357">
        <f t="shared" si="212"/>
        <v>6.4352003132769044E+62</v>
      </c>
      <c r="SZB15" s="357">
        <f t="shared" si="212"/>
        <v>0</v>
      </c>
      <c r="SZC15" s="357">
        <f t="shared" si="212"/>
        <v>6.5639043195424429E+62</v>
      </c>
      <c r="SZD15" s="357">
        <f t="shared" si="212"/>
        <v>0</v>
      </c>
      <c r="SZE15" s="357">
        <f t="shared" si="212"/>
        <v>6.6951824059332922E+62</v>
      </c>
      <c r="SZF15" s="357">
        <f t="shared" si="212"/>
        <v>0</v>
      </c>
      <c r="SZG15" s="357">
        <f t="shared" si="212"/>
        <v>6.8290860540519586E+62</v>
      </c>
      <c r="SZH15" s="357">
        <f t="shared" si="212"/>
        <v>0</v>
      </c>
      <c r="SZI15" s="357">
        <f t="shared" si="212"/>
        <v>6.965667775132998E+62</v>
      </c>
      <c r="SZJ15" s="357">
        <f t="shared" si="212"/>
        <v>0</v>
      </c>
      <c r="SZK15" s="357">
        <f t="shared" si="212"/>
        <v>7.1049811306356582E+62</v>
      </c>
      <c r="SZL15" s="357">
        <f t="shared" si="212"/>
        <v>0</v>
      </c>
      <c r="SZM15" s="357">
        <f t="shared" si="212"/>
        <v>7.2470807532483718E+62</v>
      </c>
      <c r="SZN15" s="357">
        <f t="shared" si="212"/>
        <v>0</v>
      </c>
      <c r="SZO15" s="357">
        <f t="shared" si="212"/>
        <v>7.392022368313339E+62</v>
      </c>
      <c r="SZP15" s="357">
        <f t="shared" si="212"/>
        <v>0</v>
      </c>
      <c r="SZQ15" s="357">
        <f t="shared" si="212"/>
        <v>7.5398628156796055E+62</v>
      </c>
      <c r="SZR15" s="357">
        <f t="shared" si="212"/>
        <v>0</v>
      </c>
      <c r="SZS15" s="357">
        <f t="shared" si="212"/>
        <v>7.6906600719931975E+62</v>
      </c>
      <c r="SZT15" s="357">
        <f t="shared" si="212"/>
        <v>0</v>
      </c>
      <c r="SZU15" s="357">
        <f t="shared" si="212"/>
        <v>7.8444732734330614E+62</v>
      </c>
      <c r="SZV15" s="357">
        <f t="shared" si="212"/>
        <v>0</v>
      </c>
      <c r="SZW15" s="357">
        <f t="shared" si="212"/>
        <v>8.0013627389017226E+62</v>
      </c>
      <c r="SZX15" s="357">
        <f t="shared" si="212"/>
        <v>0</v>
      </c>
      <c r="SZY15" s="357">
        <f t="shared" si="212"/>
        <v>8.1613899936797576E+62</v>
      </c>
      <c r="SZZ15" s="357">
        <f t="shared" si="212"/>
        <v>0</v>
      </c>
      <c r="TAA15" s="357">
        <f t="shared" si="212"/>
        <v>8.324617793553353E+62</v>
      </c>
      <c r="TAB15" s="357">
        <f t="shared" si="212"/>
        <v>0</v>
      </c>
      <c r="TAC15" s="357">
        <f t="shared" si="212"/>
        <v>8.4911101494244203E+62</v>
      </c>
      <c r="TAD15" s="357">
        <f t="shared" si="212"/>
        <v>0</v>
      </c>
      <c r="TAE15" s="357">
        <f t="shared" si="212"/>
        <v>8.6609323524129083E+62</v>
      </c>
      <c r="TAF15" s="357">
        <f t="shared" si="212"/>
        <v>0</v>
      </c>
      <c r="TAG15" s="357">
        <f t="shared" si="212"/>
        <v>8.8341509994611675E+62</v>
      </c>
      <c r="TAH15" s="357">
        <f t="shared" si="212"/>
        <v>0</v>
      </c>
      <c r="TAI15" s="357">
        <f t="shared" si="212"/>
        <v>9.0108340194503915E+62</v>
      </c>
      <c r="TAJ15" s="357">
        <f t="shared" si="212"/>
        <v>0</v>
      </c>
      <c r="TAK15" s="357">
        <f t="shared" si="212"/>
        <v>9.1910506998394E+62</v>
      </c>
      <c r="TAL15" s="357">
        <f t="shared" si="212"/>
        <v>0</v>
      </c>
      <c r="TAM15" s="357">
        <f t="shared" si="212"/>
        <v>9.3748717138361883E+62</v>
      </c>
      <c r="TAN15" s="357">
        <f t="shared" si="212"/>
        <v>0</v>
      </c>
      <c r="TAO15" s="357">
        <f t="shared" si="212"/>
        <v>9.5623691481129114E+62</v>
      </c>
      <c r="TAP15" s="357">
        <f t="shared" si="212"/>
        <v>0</v>
      </c>
      <c r="TAQ15" s="357">
        <f t="shared" si="212"/>
        <v>9.7536165310751706E+62</v>
      </c>
      <c r="TAR15" s="357">
        <f t="shared" si="212"/>
        <v>0</v>
      </c>
      <c r="TAS15" s="357">
        <f t="shared" si="212"/>
        <v>9.9486888616966737E+62</v>
      </c>
      <c r="TAT15" s="357">
        <f t="shared" si="212"/>
        <v>0</v>
      </c>
      <c r="TAU15" s="357">
        <f t="shared" si="212"/>
        <v>1.0147662638930608E+63</v>
      </c>
      <c r="TAV15" s="357">
        <f t="shared" si="212"/>
        <v>0</v>
      </c>
      <c r="TAW15" s="357">
        <f t="shared" si="212"/>
        <v>1.0350615891709221E+63</v>
      </c>
      <c r="TAX15" s="357">
        <f t="shared" si="212"/>
        <v>0</v>
      </c>
      <c r="TAY15" s="357">
        <f t="shared" si="212"/>
        <v>1.0557628209543405E+63</v>
      </c>
      <c r="TAZ15" s="357">
        <f t="shared" si="212"/>
        <v>0</v>
      </c>
      <c r="TBA15" s="357">
        <f t="shared" si="212"/>
        <v>1.0768780773734273E+63</v>
      </c>
      <c r="TBB15" s="357">
        <f t="shared" si="212"/>
        <v>0</v>
      </c>
      <c r="TBC15" s="357">
        <f t="shared" si="212"/>
        <v>1.0984156389208959E+63</v>
      </c>
      <c r="TBD15" s="357">
        <f t="shared" ref="TBD15:TDO15" si="213">TBB15*1.02</f>
        <v>0</v>
      </c>
      <c r="TBE15" s="357">
        <f t="shared" si="213"/>
        <v>1.1203839516993138E+63</v>
      </c>
      <c r="TBF15" s="357">
        <f t="shared" si="213"/>
        <v>0</v>
      </c>
      <c r="TBG15" s="357">
        <f t="shared" si="213"/>
        <v>1.1427916307333001E+63</v>
      </c>
      <c r="TBH15" s="357">
        <f t="shared" si="213"/>
        <v>0</v>
      </c>
      <c r="TBI15" s="357">
        <f t="shared" si="213"/>
        <v>1.165647463347966E+63</v>
      </c>
      <c r="TBJ15" s="357">
        <f t="shared" si="213"/>
        <v>0</v>
      </c>
      <c r="TBK15" s="357">
        <f t="shared" si="213"/>
        <v>1.1889604126149253E+63</v>
      </c>
      <c r="TBL15" s="357">
        <f t="shared" si="213"/>
        <v>0</v>
      </c>
      <c r="TBM15" s="357">
        <f t="shared" si="213"/>
        <v>1.2127396208672239E+63</v>
      </c>
      <c r="TBN15" s="357">
        <f t="shared" si="213"/>
        <v>0</v>
      </c>
      <c r="TBO15" s="357">
        <f t="shared" si="213"/>
        <v>1.2369944132845683E+63</v>
      </c>
      <c r="TBP15" s="357">
        <f t="shared" si="213"/>
        <v>0</v>
      </c>
      <c r="TBQ15" s="357">
        <f t="shared" si="213"/>
        <v>1.2617343015502597E+63</v>
      </c>
      <c r="TBR15" s="357">
        <f t="shared" si="213"/>
        <v>0</v>
      </c>
      <c r="TBS15" s="357">
        <f t="shared" si="213"/>
        <v>1.2869689875812649E+63</v>
      </c>
      <c r="TBT15" s="357">
        <f t="shared" si="213"/>
        <v>0</v>
      </c>
      <c r="TBU15" s="357">
        <f t="shared" si="213"/>
        <v>1.3127083673328902E+63</v>
      </c>
      <c r="TBV15" s="357">
        <f t="shared" si="213"/>
        <v>0</v>
      </c>
      <c r="TBW15" s="357">
        <f t="shared" si="213"/>
        <v>1.3389625346795481E+63</v>
      </c>
      <c r="TBX15" s="357">
        <f t="shared" si="213"/>
        <v>0</v>
      </c>
      <c r="TBY15" s="357">
        <f t="shared" si="213"/>
        <v>1.3657417853731391E+63</v>
      </c>
      <c r="TBZ15" s="357">
        <f t="shared" si="213"/>
        <v>0</v>
      </c>
      <c r="TCA15" s="357">
        <f t="shared" si="213"/>
        <v>1.3930566210806018E+63</v>
      </c>
      <c r="TCB15" s="357">
        <f t="shared" si="213"/>
        <v>0</v>
      </c>
      <c r="TCC15" s="357">
        <f t="shared" si="213"/>
        <v>1.4209177535022139E+63</v>
      </c>
      <c r="TCD15" s="357">
        <f t="shared" si="213"/>
        <v>0</v>
      </c>
      <c r="TCE15" s="357">
        <f t="shared" si="213"/>
        <v>1.4493361085722582E+63</v>
      </c>
      <c r="TCF15" s="357">
        <f t="shared" si="213"/>
        <v>0</v>
      </c>
      <c r="TCG15" s="357">
        <f t="shared" si="213"/>
        <v>1.4783228307437035E+63</v>
      </c>
      <c r="TCH15" s="357">
        <f t="shared" si="213"/>
        <v>0</v>
      </c>
      <c r="TCI15" s="357">
        <f t="shared" si="213"/>
        <v>1.5078892873585776E+63</v>
      </c>
      <c r="TCJ15" s="357">
        <f t="shared" si="213"/>
        <v>0</v>
      </c>
      <c r="TCK15" s="357">
        <f t="shared" si="213"/>
        <v>1.5380470731057492E+63</v>
      </c>
      <c r="TCL15" s="357">
        <f t="shared" si="213"/>
        <v>0</v>
      </c>
      <c r="TCM15" s="357">
        <f t="shared" si="213"/>
        <v>1.5688080145678642E+63</v>
      </c>
      <c r="TCN15" s="357">
        <f t="shared" si="213"/>
        <v>0</v>
      </c>
      <c r="TCO15" s="357">
        <f t="shared" si="213"/>
        <v>1.6001841748592215E+63</v>
      </c>
      <c r="TCP15" s="357">
        <f t="shared" si="213"/>
        <v>0</v>
      </c>
      <c r="TCQ15" s="357">
        <f t="shared" si="213"/>
        <v>1.6321878583564059E+63</v>
      </c>
      <c r="TCR15" s="357">
        <f t="shared" si="213"/>
        <v>0</v>
      </c>
      <c r="TCS15" s="357">
        <f t="shared" si="213"/>
        <v>1.664831615523534E+63</v>
      </c>
      <c r="TCT15" s="357">
        <f t="shared" si="213"/>
        <v>0</v>
      </c>
      <c r="TCU15" s="357">
        <f t="shared" si="213"/>
        <v>1.6981282478340048E+63</v>
      </c>
      <c r="TCV15" s="357">
        <f t="shared" si="213"/>
        <v>0</v>
      </c>
      <c r="TCW15" s="357">
        <f t="shared" si="213"/>
        <v>1.732090812790685E+63</v>
      </c>
      <c r="TCX15" s="357">
        <f t="shared" si="213"/>
        <v>0</v>
      </c>
      <c r="TCY15" s="357">
        <f t="shared" si="213"/>
        <v>1.7667326290464987E+63</v>
      </c>
      <c r="TCZ15" s="357">
        <f t="shared" si="213"/>
        <v>0</v>
      </c>
      <c r="TDA15" s="357">
        <f t="shared" si="213"/>
        <v>1.8020672816274287E+63</v>
      </c>
      <c r="TDB15" s="357">
        <f t="shared" si="213"/>
        <v>0</v>
      </c>
      <c r="TDC15" s="357">
        <f t="shared" si="213"/>
        <v>1.8381086272599772E+63</v>
      </c>
      <c r="TDD15" s="357">
        <f t="shared" si="213"/>
        <v>0</v>
      </c>
      <c r="TDE15" s="357">
        <f t="shared" si="213"/>
        <v>1.8748707998051768E+63</v>
      </c>
      <c r="TDF15" s="357">
        <f t="shared" si="213"/>
        <v>0</v>
      </c>
      <c r="TDG15" s="357">
        <f t="shared" si="213"/>
        <v>1.9123682158012804E+63</v>
      </c>
      <c r="TDH15" s="357">
        <f t="shared" si="213"/>
        <v>0</v>
      </c>
      <c r="TDI15" s="357">
        <f t="shared" si="213"/>
        <v>1.9506155801173061E+63</v>
      </c>
      <c r="TDJ15" s="357">
        <f t="shared" si="213"/>
        <v>0</v>
      </c>
      <c r="TDK15" s="357">
        <f t="shared" si="213"/>
        <v>1.9896278917196523E+63</v>
      </c>
      <c r="TDL15" s="357">
        <f t="shared" si="213"/>
        <v>0</v>
      </c>
      <c r="TDM15" s="357">
        <f t="shared" si="213"/>
        <v>2.0294204495540453E+63</v>
      </c>
      <c r="TDN15" s="357">
        <f t="shared" si="213"/>
        <v>0</v>
      </c>
      <c r="TDO15" s="357">
        <f t="shared" si="213"/>
        <v>2.0700088585451264E+63</v>
      </c>
      <c r="TDP15" s="357">
        <f t="shared" ref="TDP15:TGA15" si="214">TDN15*1.02</f>
        <v>0</v>
      </c>
      <c r="TDQ15" s="357">
        <f t="shared" si="214"/>
        <v>2.111409035716029E+63</v>
      </c>
      <c r="TDR15" s="357">
        <f t="shared" si="214"/>
        <v>0</v>
      </c>
      <c r="TDS15" s="357">
        <f t="shared" si="214"/>
        <v>2.1536372164303496E+63</v>
      </c>
      <c r="TDT15" s="357">
        <f t="shared" si="214"/>
        <v>0</v>
      </c>
      <c r="TDU15" s="357">
        <f t="shared" si="214"/>
        <v>2.1967099607589565E+63</v>
      </c>
      <c r="TDV15" s="357">
        <f t="shared" si="214"/>
        <v>0</v>
      </c>
      <c r="TDW15" s="357">
        <f t="shared" si="214"/>
        <v>2.2406441599741357E+63</v>
      </c>
      <c r="TDX15" s="357">
        <f t="shared" si="214"/>
        <v>0</v>
      </c>
      <c r="TDY15" s="357">
        <f t="shared" si="214"/>
        <v>2.2854570431736183E+63</v>
      </c>
      <c r="TDZ15" s="357">
        <f t="shared" si="214"/>
        <v>0</v>
      </c>
      <c r="TEA15" s="357">
        <f t="shared" si="214"/>
        <v>2.3311661840370908E+63</v>
      </c>
      <c r="TEB15" s="357">
        <f t="shared" si="214"/>
        <v>0</v>
      </c>
      <c r="TEC15" s="357">
        <f t="shared" si="214"/>
        <v>2.3777895077178327E+63</v>
      </c>
      <c r="TED15" s="357">
        <f t="shared" si="214"/>
        <v>0</v>
      </c>
      <c r="TEE15" s="357">
        <f t="shared" si="214"/>
        <v>2.4253452978721893E+63</v>
      </c>
      <c r="TEF15" s="357">
        <f t="shared" si="214"/>
        <v>0</v>
      </c>
      <c r="TEG15" s="357">
        <f t="shared" si="214"/>
        <v>2.473852203829633E+63</v>
      </c>
      <c r="TEH15" s="357">
        <f t="shared" si="214"/>
        <v>0</v>
      </c>
      <c r="TEI15" s="357">
        <f t="shared" si="214"/>
        <v>2.5233292479062256E+63</v>
      </c>
      <c r="TEJ15" s="357">
        <f t="shared" si="214"/>
        <v>0</v>
      </c>
      <c r="TEK15" s="357">
        <f t="shared" si="214"/>
        <v>2.5737958328643503E+63</v>
      </c>
      <c r="TEL15" s="357">
        <f t="shared" si="214"/>
        <v>0</v>
      </c>
      <c r="TEM15" s="357">
        <f t="shared" si="214"/>
        <v>2.6252717495216375E+63</v>
      </c>
      <c r="TEN15" s="357">
        <f t="shared" si="214"/>
        <v>0</v>
      </c>
      <c r="TEO15" s="357">
        <f t="shared" si="214"/>
        <v>2.6777771845120703E+63</v>
      </c>
      <c r="TEP15" s="357">
        <f t="shared" si="214"/>
        <v>0</v>
      </c>
      <c r="TEQ15" s="357">
        <f t="shared" si="214"/>
        <v>2.7313327282023117E+63</v>
      </c>
      <c r="TER15" s="357">
        <f t="shared" si="214"/>
        <v>0</v>
      </c>
      <c r="TES15" s="357">
        <f t="shared" si="214"/>
        <v>2.785959382766358E+63</v>
      </c>
      <c r="TET15" s="357">
        <f t="shared" si="214"/>
        <v>0</v>
      </c>
      <c r="TEU15" s="357">
        <f t="shared" si="214"/>
        <v>2.8416785704216852E+63</v>
      </c>
      <c r="TEV15" s="357">
        <f t="shared" si="214"/>
        <v>0</v>
      </c>
      <c r="TEW15" s="357">
        <f t="shared" si="214"/>
        <v>2.898512141830119E+63</v>
      </c>
      <c r="TEX15" s="357">
        <f t="shared" si="214"/>
        <v>0</v>
      </c>
      <c r="TEY15" s="357">
        <f t="shared" si="214"/>
        <v>2.9564823846667213E+63</v>
      </c>
      <c r="TEZ15" s="357">
        <f t="shared" si="214"/>
        <v>0</v>
      </c>
      <c r="TFA15" s="357">
        <f t="shared" si="214"/>
        <v>3.0156120323600558E+63</v>
      </c>
      <c r="TFB15" s="357">
        <f t="shared" si="214"/>
        <v>0</v>
      </c>
      <c r="TFC15" s="357">
        <f t="shared" si="214"/>
        <v>3.0759242730072571E+63</v>
      </c>
      <c r="TFD15" s="357">
        <f t="shared" si="214"/>
        <v>0</v>
      </c>
      <c r="TFE15" s="357">
        <f t="shared" si="214"/>
        <v>3.1374427584674024E+63</v>
      </c>
      <c r="TFF15" s="357">
        <f t="shared" si="214"/>
        <v>0</v>
      </c>
      <c r="TFG15" s="357">
        <f t="shared" si="214"/>
        <v>3.2001916136367507E+63</v>
      </c>
      <c r="TFH15" s="357">
        <f t="shared" si="214"/>
        <v>0</v>
      </c>
      <c r="TFI15" s="357">
        <f t="shared" si="214"/>
        <v>3.2641954459094858E+63</v>
      </c>
      <c r="TFJ15" s="357">
        <f t="shared" si="214"/>
        <v>0</v>
      </c>
      <c r="TFK15" s="357">
        <f t="shared" si="214"/>
        <v>3.3294793548276757E+63</v>
      </c>
      <c r="TFL15" s="357">
        <f t="shared" si="214"/>
        <v>0</v>
      </c>
      <c r="TFM15" s="357">
        <f t="shared" si="214"/>
        <v>3.3960689419242294E+63</v>
      </c>
      <c r="TFN15" s="357">
        <f t="shared" si="214"/>
        <v>0</v>
      </c>
      <c r="TFO15" s="357">
        <f t="shared" si="214"/>
        <v>3.4639903207627141E+63</v>
      </c>
      <c r="TFP15" s="357">
        <f t="shared" si="214"/>
        <v>0</v>
      </c>
      <c r="TFQ15" s="357">
        <f t="shared" si="214"/>
        <v>3.5332701271779685E+63</v>
      </c>
      <c r="TFR15" s="357">
        <f t="shared" si="214"/>
        <v>0</v>
      </c>
      <c r="TFS15" s="357">
        <f t="shared" si="214"/>
        <v>3.6039355297215279E+63</v>
      </c>
      <c r="TFT15" s="357">
        <f t="shared" si="214"/>
        <v>0</v>
      </c>
      <c r="TFU15" s="357">
        <f t="shared" si="214"/>
        <v>3.6760142403159583E+63</v>
      </c>
      <c r="TFV15" s="357">
        <f t="shared" si="214"/>
        <v>0</v>
      </c>
      <c r="TFW15" s="357">
        <f t="shared" si="214"/>
        <v>3.7495345251222777E+63</v>
      </c>
      <c r="TFX15" s="357">
        <f t="shared" si="214"/>
        <v>0</v>
      </c>
      <c r="TFY15" s="357">
        <f t="shared" si="214"/>
        <v>3.8245252156247234E+63</v>
      </c>
      <c r="TFZ15" s="357">
        <f t="shared" si="214"/>
        <v>0</v>
      </c>
      <c r="TGA15" s="357">
        <f t="shared" si="214"/>
        <v>3.9010157199372178E+63</v>
      </c>
      <c r="TGB15" s="357">
        <f t="shared" ref="TGB15:TIM15" si="215">TFZ15*1.02</f>
        <v>0</v>
      </c>
      <c r="TGC15" s="357">
        <f t="shared" si="215"/>
        <v>3.979036034335962E+63</v>
      </c>
      <c r="TGD15" s="357">
        <f t="shared" si="215"/>
        <v>0</v>
      </c>
      <c r="TGE15" s="357">
        <f t="shared" si="215"/>
        <v>4.0586167550226816E+63</v>
      </c>
      <c r="TGF15" s="357">
        <f t="shared" si="215"/>
        <v>0</v>
      </c>
      <c r="TGG15" s="357">
        <f t="shared" si="215"/>
        <v>4.1397890901231356E+63</v>
      </c>
      <c r="TGH15" s="357">
        <f t="shared" si="215"/>
        <v>0</v>
      </c>
      <c r="TGI15" s="357">
        <f t="shared" si="215"/>
        <v>4.222584871925598E+63</v>
      </c>
      <c r="TGJ15" s="357">
        <f t="shared" si="215"/>
        <v>0</v>
      </c>
      <c r="TGK15" s="357">
        <f t="shared" si="215"/>
        <v>4.3070365693641103E+63</v>
      </c>
      <c r="TGL15" s="357">
        <f t="shared" si="215"/>
        <v>0</v>
      </c>
      <c r="TGM15" s="357">
        <f t="shared" si="215"/>
        <v>4.3931773007513925E+63</v>
      </c>
      <c r="TGN15" s="357">
        <f t="shared" si="215"/>
        <v>0</v>
      </c>
      <c r="TGO15" s="357">
        <f t="shared" si="215"/>
        <v>4.4810408467664208E+63</v>
      </c>
      <c r="TGP15" s="357">
        <f t="shared" si="215"/>
        <v>0</v>
      </c>
      <c r="TGQ15" s="357">
        <f t="shared" si="215"/>
        <v>4.5706616637017492E+63</v>
      </c>
      <c r="TGR15" s="357">
        <f t="shared" si="215"/>
        <v>0</v>
      </c>
      <c r="TGS15" s="357">
        <f t="shared" si="215"/>
        <v>4.6620748969757839E+63</v>
      </c>
      <c r="TGT15" s="357">
        <f t="shared" si="215"/>
        <v>0</v>
      </c>
      <c r="TGU15" s="357">
        <f t="shared" si="215"/>
        <v>4.7553163949152994E+63</v>
      </c>
      <c r="TGV15" s="357">
        <f t="shared" si="215"/>
        <v>0</v>
      </c>
      <c r="TGW15" s="357">
        <f t="shared" si="215"/>
        <v>4.8504227228136053E+63</v>
      </c>
      <c r="TGX15" s="357">
        <f t="shared" si="215"/>
        <v>0</v>
      </c>
      <c r="TGY15" s="357">
        <f t="shared" si="215"/>
        <v>4.9474311772698775E+63</v>
      </c>
      <c r="TGZ15" s="357">
        <f t="shared" si="215"/>
        <v>0</v>
      </c>
      <c r="THA15" s="357">
        <f t="shared" si="215"/>
        <v>5.046379800815275E+63</v>
      </c>
      <c r="THB15" s="357">
        <f t="shared" si="215"/>
        <v>0</v>
      </c>
      <c r="THC15" s="357">
        <f t="shared" si="215"/>
        <v>5.1473073968315809E+63</v>
      </c>
      <c r="THD15" s="357">
        <f t="shared" si="215"/>
        <v>0</v>
      </c>
      <c r="THE15" s="357">
        <f t="shared" si="215"/>
        <v>5.2502535447682123E+63</v>
      </c>
      <c r="THF15" s="357">
        <f t="shared" si="215"/>
        <v>0</v>
      </c>
      <c r="THG15" s="357">
        <f t="shared" si="215"/>
        <v>5.3552586156635769E+63</v>
      </c>
      <c r="THH15" s="357">
        <f t="shared" si="215"/>
        <v>0</v>
      </c>
      <c r="THI15" s="357">
        <f t="shared" si="215"/>
        <v>5.4623637879768484E+63</v>
      </c>
      <c r="THJ15" s="357">
        <f t="shared" si="215"/>
        <v>0</v>
      </c>
      <c r="THK15" s="357">
        <f t="shared" si="215"/>
        <v>5.5716110637363853E+63</v>
      </c>
      <c r="THL15" s="357">
        <f t="shared" si="215"/>
        <v>0</v>
      </c>
      <c r="THM15" s="357">
        <f t="shared" si="215"/>
        <v>5.6830432850111131E+63</v>
      </c>
      <c r="THN15" s="357">
        <f t="shared" si="215"/>
        <v>0</v>
      </c>
      <c r="THO15" s="357">
        <f t="shared" si="215"/>
        <v>5.7967041507113352E+63</v>
      </c>
      <c r="THP15" s="357">
        <f t="shared" si="215"/>
        <v>0</v>
      </c>
      <c r="THQ15" s="357">
        <f t="shared" si="215"/>
        <v>5.9126382337255619E+63</v>
      </c>
      <c r="THR15" s="357">
        <f t="shared" si="215"/>
        <v>0</v>
      </c>
      <c r="THS15" s="357">
        <f t="shared" si="215"/>
        <v>6.0308909984000733E+63</v>
      </c>
      <c r="THT15" s="357">
        <f t="shared" si="215"/>
        <v>0</v>
      </c>
      <c r="THU15" s="357">
        <f t="shared" si="215"/>
        <v>6.1515088183680749E+63</v>
      </c>
      <c r="THV15" s="357">
        <f t="shared" si="215"/>
        <v>0</v>
      </c>
      <c r="THW15" s="357">
        <f t="shared" si="215"/>
        <v>6.2745389947354368E+63</v>
      </c>
      <c r="THX15" s="357">
        <f t="shared" si="215"/>
        <v>0</v>
      </c>
      <c r="THY15" s="357">
        <f t="shared" si="215"/>
        <v>6.4000297746301457E+63</v>
      </c>
      <c r="THZ15" s="357">
        <f t="shared" si="215"/>
        <v>0</v>
      </c>
      <c r="TIA15" s="357">
        <f t="shared" si="215"/>
        <v>6.5280303701227489E+63</v>
      </c>
      <c r="TIB15" s="357">
        <f t="shared" si="215"/>
        <v>0</v>
      </c>
      <c r="TIC15" s="357">
        <f t="shared" si="215"/>
        <v>6.6585909775252035E+63</v>
      </c>
      <c r="TID15" s="357">
        <f t="shared" si="215"/>
        <v>0</v>
      </c>
      <c r="TIE15" s="357">
        <f t="shared" si="215"/>
        <v>6.7917627970757084E+63</v>
      </c>
      <c r="TIF15" s="357">
        <f t="shared" si="215"/>
        <v>0</v>
      </c>
      <c r="TIG15" s="357">
        <f t="shared" si="215"/>
        <v>6.9275980530172226E+63</v>
      </c>
      <c r="TIH15" s="357">
        <f t="shared" si="215"/>
        <v>0</v>
      </c>
      <c r="TII15" s="357">
        <f t="shared" si="215"/>
        <v>7.0661500140775669E+63</v>
      </c>
      <c r="TIJ15" s="357">
        <f t="shared" si="215"/>
        <v>0</v>
      </c>
      <c r="TIK15" s="357">
        <f t="shared" si="215"/>
        <v>7.2074730143591179E+63</v>
      </c>
      <c r="TIL15" s="357">
        <f t="shared" si="215"/>
        <v>0</v>
      </c>
      <c r="TIM15" s="357">
        <f t="shared" si="215"/>
        <v>7.3516224746463004E+63</v>
      </c>
      <c r="TIN15" s="357">
        <f t="shared" ref="TIN15:TKY15" si="216">TIL15*1.02</f>
        <v>0</v>
      </c>
      <c r="TIO15" s="357">
        <f t="shared" si="216"/>
        <v>7.4986549241392263E+63</v>
      </c>
      <c r="TIP15" s="357">
        <f t="shared" si="216"/>
        <v>0</v>
      </c>
      <c r="TIQ15" s="357">
        <f t="shared" si="216"/>
        <v>7.6486280226220112E+63</v>
      </c>
      <c r="TIR15" s="357">
        <f t="shared" si="216"/>
        <v>0</v>
      </c>
      <c r="TIS15" s="357">
        <f t="shared" si="216"/>
        <v>7.8016005830744511E+63</v>
      </c>
      <c r="TIT15" s="357">
        <f t="shared" si="216"/>
        <v>0</v>
      </c>
      <c r="TIU15" s="357">
        <f t="shared" si="216"/>
        <v>7.9576325947359407E+63</v>
      </c>
      <c r="TIV15" s="357">
        <f t="shared" si="216"/>
        <v>0</v>
      </c>
      <c r="TIW15" s="357">
        <f t="shared" si="216"/>
        <v>8.1167852466306598E+63</v>
      </c>
      <c r="TIX15" s="357">
        <f t="shared" si="216"/>
        <v>0</v>
      </c>
      <c r="TIY15" s="357">
        <f t="shared" si="216"/>
        <v>8.279120951563273E+63</v>
      </c>
      <c r="TIZ15" s="357">
        <f t="shared" si="216"/>
        <v>0</v>
      </c>
      <c r="TJA15" s="357">
        <f t="shared" si="216"/>
        <v>8.4447033705945385E+63</v>
      </c>
      <c r="TJB15" s="357">
        <f t="shared" si="216"/>
        <v>0</v>
      </c>
      <c r="TJC15" s="357">
        <f t="shared" si="216"/>
        <v>8.6135974380064292E+63</v>
      </c>
      <c r="TJD15" s="357">
        <f t="shared" si="216"/>
        <v>0</v>
      </c>
      <c r="TJE15" s="357">
        <f t="shared" si="216"/>
        <v>8.7858693867665578E+63</v>
      </c>
      <c r="TJF15" s="357">
        <f t="shared" si="216"/>
        <v>0</v>
      </c>
      <c r="TJG15" s="357">
        <f t="shared" si="216"/>
        <v>8.9615867745018896E+63</v>
      </c>
      <c r="TJH15" s="357">
        <f t="shared" si="216"/>
        <v>0</v>
      </c>
      <c r="TJI15" s="357">
        <f t="shared" si="216"/>
        <v>9.1408185099919273E+63</v>
      </c>
      <c r="TJJ15" s="357">
        <f t="shared" si="216"/>
        <v>0</v>
      </c>
      <c r="TJK15" s="357">
        <f t="shared" si="216"/>
        <v>9.3236348801917666E+63</v>
      </c>
      <c r="TJL15" s="357">
        <f t="shared" si="216"/>
        <v>0</v>
      </c>
      <c r="TJM15" s="357">
        <f t="shared" si="216"/>
        <v>9.5101075777956027E+63</v>
      </c>
      <c r="TJN15" s="357">
        <f t="shared" si="216"/>
        <v>0</v>
      </c>
      <c r="TJO15" s="357">
        <f t="shared" si="216"/>
        <v>9.7003097293515151E+63</v>
      </c>
      <c r="TJP15" s="357">
        <f t="shared" si="216"/>
        <v>0</v>
      </c>
      <c r="TJQ15" s="357">
        <f t="shared" si="216"/>
        <v>9.8943159239385461E+63</v>
      </c>
      <c r="TJR15" s="357">
        <f t="shared" si="216"/>
        <v>0</v>
      </c>
      <c r="TJS15" s="357">
        <f t="shared" si="216"/>
        <v>1.0092202242417317E+64</v>
      </c>
      <c r="TJT15" s="357">
        <f t="shared" si="216"/>
        <v>0</v>
      </c>
      <c r="TJU15" s="357">
        <f t="shared" si="216"/>
        <v>1.0294046287265663E+64</v>
      </c>
      <c r="TJV15" s="357">
        <f t="shared" si="216"/>
        <v>0</v>
      </c>
      <c r="TJW15" s="357">
        <f t="shared" si="216"/>
        <v>1.0499927213010978E+64</v>
      </c>
      <c r="TJX15" s="357">
        <f t="shared" si="216"/>
        <v>0</v>
      </c>
      <c r="TJY15" s="357">
        <f t="shared" si="216"/>
        <v>1.0709925757271197E+64</v>
      </c>
      <c r="TJZ15" s="357">
        <f t="shared" si="216"/>
        <v>0</v>
      </c>
      <c r="TKA15" s="357">
        <f t="shared" si="216"/>
        <v>1.0924124272416622E+64</v>
      </c>
      <c r="TKB15" s="357">
        <f t="shared" si="216"/>
        <v>0</v>
      </c>
      <c r="TKC15" s="357">
        <f t="shared" si="216"/>
        <v>1.1142606757864955E+64</v>
      </c>
      <c r="TKD15" s="357">
        <f t="shared" si="216"/>
        <v>0</v>
      </c>
      <c r="TKE15" s="357">
        <f t="shared" si="216"/>
        <v>1.1365458893022254E+64</v>
      </c>
      <c r="TKF15" s="357">
        <f t="shared" si="216"/>
        <v>0</v>
      </c>
      <c r="TKG15" s="357">
        <f t="shared" si="216"/>
        <v>1.1592768070882699E+64</v>
      </c>
      <c r="TKH15" s="357">
        <f t="shared" si="216"/>
        <v>0</v>
      </c>
      <c r="TKI15" s="357">
        <f t="shared" si="216"/>
        <v>1.1824623432300353E+64</v>
      </c>
      <c r="TKJ15" s="357">
        <f t="shared" si="216"/>
        <v>0</v>
      </c>
      <c r="TKK15" s="357">
        <f t="shared" si="216"/>
        <v>1.206111590094636E+64</v>
      </c>
      <c r="TKL15" s="357">
        <f t="shared" si="216"/>
        <v>0</v>
      </c>
      <c r="TKM15" s="357">
        <f t="shared" si="216"/>
        <v>1.2302338218965287E+64</v>
      </c>
      <c r="TKN15" s="357">
        <f t="shared" si="216"/>
        <v>0</v>
      </c>
      <c r="TKO15" s="357">
        <f t="shared" si="216"/>
        <v>1.2548384983344593E+64</v>
      </c>
      <c r="TKP15" s="357">
        <f t="shared" si="216"/>
        <v>0</v>
      </c>
      <c r="TKQ15" s="357">
        <f t="shared" si="216"/>
        <v>1.2799352683011486E+64</v>
      </c>
      <c r="TKR15" s="357">
        <f t="shared" si="216"/>
        <v>0</v>
      </c>
      <c r="TKS15" s="357">
        <f t="shared" si="216"/>
        <v>1.3055339736671716E+64</v>
      </c>
      <c r="TKT15" s="357">
        <f t="shared" si="216"/>
        <v>0</v>
      </c>
      <c r="TKU15" s="357">
        <f t="shared" si="216"/>
        <v>1.3316446531405151E+64</v>
      </c>
      <c r="TKV15" s="357">
        <f t="shared" si="216"/>
        <v>0</v>
      </c>
      <c r="TKW15" s="357">
        <f t="shared" si="216"/>
        <v>1.3582775462033256E+64</v>
      </c>
      <c r="TKX15" s="357">
        <f t="shared" si="216"/>
        <v>0</v>
      </c>
      <c r="TKY15" s="357">
        <f t="shared" si="216"/>
        <v>1.3854430971273922E+64</v>
      </c>
      <c r="TKZ15" s="357">
        <f t="shared" ref="TKZ15:TNK15" si="217">TKX15*1.02</f>
        <v>0</v>
      </c>
      <c r="TLA15" s="357">
        <f t="shared" si="217"/>
        <v>1.4131519590699401E+64</v>
      </c>
      <c r="TLB15" s="357">
        <f t="shared" si="217"/>
        <v>0</v>
      </c>
      <c r="TLC15" s="357">
        <f t="shared" si="217"/>
        <v>1.441414998251339E+64</v>
      </c>
      <c r="TLD15" s="357">
        <f t="shared" si="217"/>
        <v>0</v>
      </c>
      <c r="TLE15" s="357">
        <f t="shared" si="217"/>
        <v>1.4702432982163658E+64</v>
      </c>
      <c r="TLF15" s="357">
        <f t="shared" si="217"/>
        <v>0</v>
      </c>
      <c r="TLG15" s="357">
        <f t="shared" si="217"/>
        <v>1.4996481641806932E+64</v>
      </c>
      <c r="TLH15" s="357">
        <f t="shared" si="217"/>
        <v>0</v>
      </c>
      <c r="TLI15" s="357">
        <f t="shared" si="217"/>
        <v>1.5296411274643072E+64</v>
      </c>
      <c r="TLJ15" s="357">
        <f t="shared" si="217"/>
        <v>0</v>
      </c>
      <c r="TLK15" s="357">
        <f t="shared" si="217"/>
        <v>1.5602339500135932E+64</v>
      </c>
      <c r="TLL15" s="357">
        <f t="shared" si="217"/>
        <v>0</v>
      </c>
      <c r="TLM15" s="357">
        <f t="shared" si="217"/>
        <v>1.5914386290138652E+64</v>
      </c>
      <c r="TLN15" s="357">
        <f t="shared" si="217"/>
        <v>0</v>
      </c>
      <c r="TLO15" s="357">
        <f t="shared" si="217"/>
        <v>1.6232674015941427E+64</v>
      </c>
      <c r="TLP15" s="357">
        <f t="shared" si="217"/>
        <v>0</v>
      </c>
      <c r="TLQ15" s="357">
        <f t="shared" si="217"/>
        <v>1.6557327496260254E+64</v>
      </c>
      <c r="TLR15" s="357">
        <f t="shared" si="217"/>
        <v>0</v>
      </c>
      <c r="TLS15" s="357">
        <f t="shared" si="217"/>
        <v>1.6888474046185461E+64</v>
      </c>
      <c r="TLT15" s="357">
        <f t="shared" si="217"/>
        <v>0</v>
      </c>
      <c r="TLU15" s="357">
        <f t="shared" si="217"/>
        <v>1.7226243527109169E+64</v>
      </c>
      <c r="TLV15" s="357">
        <f t="shared" si="217"/>
        <v>0</v>
      </c>
      <c r="TLW15" s="357">
        <f t="shared" si="217"/>
        <v>1.7570768397651354E+64</v>
      </c>
      <c r="TLX15" s="357">
        <f t="shared" si="217"/>
        <v>0</v>
      </c>
      <c r="TLY15" s="357">
        <f t="shared" si="217"/>
        <v>1.7922183765604381E+64</v>
      </c>
      <c r="TLZ15" s="357">
        <f t="shared" si="217"/>
        <v>0</v>
      </c>
      <c r="TMA15" s="357">
        <f t="shared" si="217"/>
        <v>1.8280627440916468E+64</v>
      </c>
      <c r="TMB15" s="357">
        <f t="shared" si="217"/>
        <v>0</v>
      </c>
      <c r="TMC15" s="357">
        <f t="shared" si="217"/>
        <v>1.8646239989734798E+64</v>
      </c>
      <c r="TMD15" s="357">
        <f t="shared" si="217"/>
        <v>0</v>
      </c>
      <c r="TME15" s="357">
        <f t="shared" si="217"/>
        <v>1.9019164789529494E+64</v>
      </c>
      <c r="TMF15" s="357">
        <f t="shared" si="217"/>
        <v>0</v>
      </c>
      <c r="TMG15" s="357">
        <f t="shared" si="217"/>
        <v>1.9399548085320083E+64</v>
      </c>
      <c r="TMH15" s="357">
        <f t="shared" si="217"/>
        <v>0</v>
      </c>
      <c r="TMI15" s="357">
        <f t="shared" si="217"/>
        <v>1.9787539047026484E+64</v>
      </c>
      <c r="TMJ15" s="357">
        <f t="shared" si="217"/>
        <v>0</v>
      </c>
      <c r="TMK15" s="357">
        <f t="shared" si="217"/>
        <v>2.0183289827967013E+64</v>
      </c>
      <c r="TML15" s="357">
        <f t="shared" si="217"/>
        <v>0</v>
      </c>
      <c r="TMM15" s="357">
        <f t="shared" si="217"/>
        <v>2.0586955624526354E+64</v>
      </c>
      <c r="TMN15" s="357">
        <f t="shared" si="217"/>
        <v>0</v>
      </c>
      <c r="TMO15" s="357">
        <f t="shared" si="217"/>
        <v>2.0998694737016881E+64</v>
      </c>
      <c r="TMP15" s="357">
        <f t="shared" si="217"/>
        <v>0</v>
      </c>
      <c r="TMQ15" s="357">
        <f t="shared" si="217"/>
        <v>2.141866863175722E+64</v>
      </c>
      <c r="TMR15" s="357">
        <f t="shared" si="217"/>
        <v>0</v>
      </c>
      <c r="TMS15" s="357">
        <f t="shared" si="217"/>
        <v>2.1847042004392365E+64</v>
      </c>
      <c r="TMT15" s="357">
        <f t="shared" si="217"/>
        <v>0</v>
      </c>
      <c r="TMU15" s="357">
        <f t="shared" si="217"/>
        <v>2.2283982844480213E+64</v>
      </c>
      <c r="TMV15" s="357">
        <f t="shared" si="217"/>
        <v>0</v>
      </c>
      <c r="TMW15" s="357">
        <f t="shared" si="217"/>
        <v>2.2729662501369817E+64</v>
      </c>
      <c r="TMX15" s="357">
        <f t="shared" si="217"/>
        <v>0</v>
      </c>
      <c r="TMY15" s="357">
        <f t="shared" si="217"/>
        <v>2.3184255751397213E+64</v>
      </c>
      <c r="TMZ15" s="357">
        <f t="shared" si="217"/>
        <v>0</v>
      </c>
      <c r="TNA15" s="357">
        <f t="shared" si="217"/>
        <v>2.3647940866425159E+64</v>
      </c>
      <c r="TNB15" s="357">
        <f t="shared" si="217"/>
        <v>0</v>
      </c>
      <c r="TNC15" s="357">
        <f t="shared" si="217"/>
        <v>2.4120899683753662E+64</v>
      </c>
      <c r="TND15" s="357">
        <f t="shared" si="217"/>
        <v>0</v>
      </c>
      <c r="TNE15" s="357">
        <f t="shared" si="217"/>
        <v>2.4603317677428736E+64</v>
      </c>
      <c r="TNF15" s="357">
        <f t="shared" si="217"/>
        <v>0</v>
      </c>
      <c r="TNG15" s="357">
        <f t="shared" si="217"/>
        <v>2.5095384030977312E+64</v>
      </c>
      <c r="TNH15" s="357">
        <f t="shared" si="217"/>
        <v>0</v>
      </c>
      <c r="TNI15" s="357">
        <f t="shared" si="217"/>
        <v>2.5597291711596858E+64</v>
      </c>
      <c r="TNJ15" s="357">
        <f t="shared" si="217"/>
        <v>0</v>
      </c>
      <c r="TNK15" s="357">
        <f t="shared" si="217"/>
        <v>2.6109237545828794E+64</v>
      </c>
      <c r="TNL15" s="357">
        <f t="shared" ref="TNL15:TPW15" si="218">TNJ15*1.02</f>
        <v>0</v>
      </c>
      <c r="TNM15" s="357">
        <f t="shared" si="218"/>
        <v>2.6631422296745368E+64</v>
      </c>
      <c r="TNN15" s="357">
        <f t="shared" si="218"/>
        <v>0</v>
      </c>
      <c r="TNO15" s="357">
        <f t="shared" si="218"/>
        <v>2.7164050742680279E+64</v>
      </c>
      <c r="TNP15" s="357">
        <f t="shared" si="218"/>
        <v>0</v>
      </c>
      <c r="TNQ15" s="357">
        <f t="shared" si="218"/>
        <v>2.7707331757533886E+64</v>
      </c>
      <c r="TNR15" s="357">
        <f t="shared" si="218"/>
        <v>0</v>
      </c>
      <c r="TNS15" s="357">
        <f t="shared" si="218"/>
        <v>2.8261478392684563E+64</v>
      </c>
      <c r="TNT15" s="357">
        <f t="shared" si="218"/>
        <v>0</v>
      </c>
      <c r="TNU15" s="357">
        <f t="shared" si="218"/>
        <v>2.8826707960538257E+64</v>
      </c>
      <c r="TNV15" s="357">
        <f t="shared" si="218"/>
        <v>0</v>
      </c>
      <c r="TNW15" s="357">
        <f t="shared" si="218"/>
        <v>2.940324211974902E+64</v>
      </c>
      <c r="TNX15" s="357">
        <f t="shared" si="218"/>
        <v>0</v>
      </c>
      <c r="TNY15" s="357">
        <f t="shared" si="218"/>
        <v>2.9991306962144001E+64</v>
      </c>
      <c r="TNZ15" s="357">
        <f t="shared" si="218"/>
        <v>0</v>
      </c>
      <c r="TOA15" s="357">
        <f t="shared" si="218"/>
        <v>3.0591133101386881E+64</v>
      </c>
      <c r="TOB15" s="357">
        <f t="shared" si="218"/>
        <v>0</v>
      </c>
      <c r="TOC15" s="357">
        <f t="shared" si="218"/>
        <v>3.1202955763414621E+64</v>
      </c>
      <c r="TOD15" s="357">
        <f t="shared" si="218"/>
        <v>0</v>
      </c>
      <c r="TOE15" s="357">
        <f t="shared" si="218"/>
        <v>3.1827014878682915E+64</v>
      </c>
      <c r="TOF15" s="357">
        <f t="shared" si="218"/>
        <v>0</v>
      </c>
      <c r="TOG15" s="357">
        <f t="shared" si="218"/>
        <v>3.2463555176256571E+64</v>
      </c>
      <c r="TOH15" s="357">
        <f t="shared" si="218"/>
        <v>0</v>
      </c>
      <c r="TOI15" s="357">
        <f t="shared" si="218"/>
        <v>3.3112826279781704E+64</v>
      </c>
      <c r="TOJ15" s="357">
        <f t="shared" si="218"/>
        <v>0</v>
      </c>
      <c r="TOK15" s="357">
        <f t="shared" si="218"/>
        <v>3.3775082805377339E+64</v>
      </c>
      <c r="TOL15" s="357">
        <f t="shared" si="218"/>
        <v>0</v>
      </c>
      <c r="TOM15" s="357">
        <f t="shared" si="218"/>
        <v>3.4450584461484889E+64</v>
      </c>
      <c r="TON15" s="357">
        <f t="shared" si="218"/>
        <v>0</v>
      </c>
      <c r="TOO15" s="357">
        <f t="shared" si="218"/>
        <v>3.513959615071459E+64</v>
      </c>
      <c r="TOP15" s="357">
        <f t="shared" si="218"/>
        <v>0</v>
      </c>
      <c r="TOQ15" s="357">
        <f t="shared" si="218"/>
        <v>3.5842388073728885E+64</v>
      </c>
      <c r="TOR15" s="357">
        <f t="shared" si="218"/>
        <v>0</v>
      </c>
      <c r="TOS15" s="357">
        <f t="shared" si="218"/>
        <v>3.6559235835203464E+64</v>
      </c>
      <c r="TOT15" s="357">
        <f t="shared" si="218"/>
        <v>0</v>
      </c>
      <c r="TOU15" s="357">
        <f t="shared" si="218"/>
        <v>3.7290420551907531E+64</v>
      </c>
      <c r="TOV15" s="357">
        <f t="shared" si="218"/>
        <v>0</v>
      </c>
      <c r="TOW15" s="357">
        <f t="shared" si="218"/>
        <v>3.8036228962945682E+64</v>
      </c>
      <c r="TOX15" s="357">
        <f t="shared" si="218"/>
        <v>0</v>
      </c>
      <c r="TOY15" s="357">
        <f t="shared" si="218"/>
        <v>3.8796953542204594E+64</v>
      </c>
      <c r="TOZ15" s="357">
        <f t="shared" si="218"/>
        <v>0</v>
      </c>
      <c r="TPA15" s="357">
        <f t="shared" si="218"/>
        <v>3.9572892613048684E+64</v>
      </c>
      <c r="TPB15" s="357">
        <f t="shared" si="218"/>
        <v>0</v>
      </c>
      <c r="TPC15" s="357">
        <f t="shared" si="218"/>
        <v>4.036435046530966E+64</v>
      </c>
      <c r="TPD15" s="357">
        <f t="shared" si="218"/>
        <v>0</v>
      </c>
      <c r="TPE15" s="357">
        <f t="shared" si="218"/>
        <v>4.1171637474615855E+64</v>
      </c>
      <c r="TPF15" s="357">
        <f t="shared" si="218"/>
        <v>0</v>
      </c>
      <c r="TPG15" s="357">
        <f t="shared" si="218"/>
        <v>4.1995070224108172E+64</v>
      </c>
      <c r="TPH15" s="357">
        <f t="shared" si="218"/>
        <v>0</v>
      </c>
      <c r="TPI15" s="357">
        <f t="shared" si="218"/>
        <v>4.2834971628590335E+64</v>
      </c>
      <c r="TPJ15" s="357">
        <f t="shared" si="218"/>
        <v>0</v>
      </c>
      <c r="TPK15" s="357">
        <f t="shared" si="218"/>
        <v>4.3691671061162143E+64</v>
      </c>
      <c r="TPL15" s="357">
        <f t="shared" si="218"/>
        <v>0</v>
      </c>
      <c r="TPM15" s="357">
        <f t="shared" si="218"/>
        <v>4.4565504482385385E+64</v>
      </c>
      <c r="TPN15" s="357">
        <f t="shared" si="218"/>
        <v>0</v>
      </c>
      <c r="TPO15" s="357">
        <f t="shared" si="218"/>
        <v>4.5456814572033091E+64</v>
      </c>
      <c r="TPP15" s="357">
        <f t="shared" si="218"/>
        <v>0</v>
      </c>
      <c r="TPQ15" s="357">
        <f t="shared" si="218"/>
        <v>4.6365950863473756E+64</v>
      </c>
      <c r="TPR15" s="357">
        <f t="shared" si="218"/>
        <v>0</v>
      </c>
      <c r="TPS15" s="357">
        <f t="shared" si="218"/>
        <v>4.7293269880743233E+64</v>
      </c>
      <c r="TPT15" s="357">
        <f t="shared" si="218"/>
        <v>0</v>
      </c>
      <c r="TPU15" s="357">
        <f t="shared" si="218"/>
        <v>4.8239135278358096E+64</v>
      </c>
      <c r="TPV15" s="357">
        <f t="shared" si="218"/>
        <v>0</v>
      </c>
      <c r="TPW15" s="357">
        <f t="shared" si="218"/>
        <v>4.9203917983925261E+64</v>
      </c>
      <c r="TPX15" s="357">
        <f t="shared" ref="TPX15:TSI15" si="219">TPV15*1.02</f>
        <v>0</v>
      </c>
      <c r="TPY15" s="357">
        <f t="shared" si="219"/>
        <v>5.0187996343603767E+64</v>
      </c>
      <c r="TPZ15" s="357">
        <f t="shared" si="219"/>
        <v>0</v>
      </c>
      <c r="TQA15" s="357">
        <f t="shared" si="219"/>
        <v>5.1191756270475842E+64</v>
      </c>
      <c r="TQB15" s="357">
        <f t="shared" si="219"/>
        <v>0</v>
      </c>
      <c r="TQC15" s="357">
        <f t="shared" si="219"/>
        <v>5.2215591395885359E+64</v>
      </c>
      <c r="TQD15" s="357">
        <f t="shared" si="219"/>
        <v>0</v>
      </c>
      <c r="TQE15" s="357">
        <f t="shared" si="219"/>
        <v>5.3259903223803069E+64</v>
      </c>
      <c r="TQF15" s="357">
        <f t="shared" si="219"/>
        <v>0</v>
      </c>
      <c r="TQG15" s="357">
        <f t="shared" si="219"/>
        <v>5.4325101288279129E+64</v>
      </c>
      <c r="TQH15" s="357">
        <f t="shared" si="219"/>
        <v>0</v>
      </c>
      <c r="TQI15" s="357">
        <f t="shared" si="219"/>
        <v>5.5411603314044714E+64</v>
      </c>
      <c r="TQJ15" s="357">
        <f t="shared" si="219"/>
        <v>0</v>
      </c>
      <c r="TQK15" s="357">
        <f t="shared" si="219"/>
        <v>5.6519835380325607E+64</v>
      </c>
      <c r="TQL15" s="357">
        <f t="shared" si="219"/>
        <v>0</v>
      </c>
      <c r="TQM15" s="357">
        <f t="shared" si="219"/>
        <v>5.765023208793212E+64</v>
      </c>
      <c r="TQN15" s="357">
        <f t="shared" si="219"/>
        <v>0</v>
      </c>
      <c r="TQO15" s="357">
        <f t="shared" si="219"/>
        <v>5.8803236729690765E+64</v>
      </c>
      <c r="TQP15" s="357">
        <f t="shared" si="219"/>
        <v>0</v>
      </c>
      <c r="TQQ15" s="357">
        <f t="shared" si="219"/>
        <v>5.9979301464284575E+64</v>
      </c>
      <c r="TQR15" s="357">
        <f t="shared" si="219"/>
        <v>0</v>
      </c>
      <c r="TQS15" s="357">
        <f t="shared" si="219"/>
        <v>6.1178887493570274E+64</v>
      </c>
      <c r="TQT15" s="357">
        <f t="shared" si="219"/>
        <v>0</v>
      </c>
      <c r="TQU15" s="357">
        <f t="shared" si="219"/>
        <v>6.2402465243441681E+64</v>
      </c>
      <c r="TQV15" s="357">
        <f t="shared" si="219"/>
        <v>0</v>
      </c>
      <c r="TQW15" s="357">
        <f t="shared" si="219"/>
        <v>6.3650514548310521E+64</v>
      </c>
      <c r="TQX15" s="357">
        <f t="shared" si="219"/>
        <v>0</v>
      </c>
      <c r="TQY15" s="357">
        <f t="shared" si="219"/>
        <v>6.4923524839276732E+64</v>
      </c>
      <c r="TQZ15" s="357">
        <f t="shared" si="219"/>
        <v>0</v>
      </c>
      <c r="TRA15" s="357">
        <f t="shared" si="219"/>
        <v>6.6221995336062263E+64</v>
      </c>
      <c r="TRB15" s="357">
        <f t="shared" si="219"/>
        <v>0</v>
      </c>
      <c r="TRC15" s="357">
        <f t="shared" si="219"/>
        <v>6.7546435242783509E+64</v>
      </c>
      <c r="TRD15" s="357">
        <f t="shared" si="219"/>
        <v>0</v>
      </c>
      <c r="TRE15" s="357">
        <f t="shared" si="219"/>
        <v>6.8897363947639175E+64</v>
      </c>
      <c r="TRF15" s="357">
        <f t="shared" si="219"/>
        <v>0</v>
      </c>
      <c r="TRG15" s="357">
        <f t="shared" si="219"/>
        <v>7.0275311226591957E+64</v>
      </c>
      <c r="TRH15" s="357">
        <f t="shared" si="219"/>
        <v>0</v>
      </c>
      <c r="TRI15" s="357">
        <f t="shared" si="219"/>
        <v>7.1680817451123799E+64</v>
      </c>
      <c r="TRJ15" s="357">
        <f t="shared" si="219"/>
        <v>0</v>
      </c>
      <c r="TRK15" s="357">
        <f t="shared" si="219"/>
        <v>7.3114433800146279E+64</v>
      </c>
      <c r="TRL15" s="357">
        <f t="shared" si="219"/>
        <v>0</v>
      </c>
      <c r="TRM15" s="357">
        <f t="shared" si="219"/>
        <v>7.4576722476149206E+64</v>
      </c>
      <c r="TRN15" s="357">
        <f t="shared" si="219"/>
        <v>0</v>
      </c>
      <c r="TRO15" s="357">
        <f t="shared" si="219"/>
        <v>7.6068256925672186E+64</v>
      </c>
      <c r="TRP15" s="357">
        <f t="shared" si="219"/>
        <v>0</v>
      </c>
      <c r="TRQ15" s="357">
        <f t="shared" si="219"/>
        <v>7.7589622064185627E+64</v>
      </c>
      <c r="TRR15" s="357">
        <f t="shared" si="219"/>
        <v>0</v>
      </c>
      <c r="TRS15" s="357">
        <f t="shared" si="219"/>
        <v>7.9141414505469346E+64</v>
      </c>
      <c r="TRT15" s="357">
        <f t="shared" si="219"/>
        <v>0</v>
      </c>
      <c r="TRU15" s="357">
        <f t="shared" si="219"/>
        <v>8.0724242795578731E+64</v>
      </c>
      <c r="TRV15" s="357">
        <f t="shared" si="219"/>
        <v>0</v>
      </c>
      <c r="TRW15" s="357">
        <f t="shared" si="219"/>
        <v>8.2338727651490309E+64</v>
      </c>
      <c r="TRX15" s="357">
        <f t="shared" si="219"/>
        <v>0</v>
      </c>
      <c r="TRY15" s="357">
        <f t="shared" si="219"/>
        <v>8.3985502204520112E+64</v>
      </c>
      <c r="TRZ15" s="357">
        <f t="shared" si="219"/>
        <v>0</v>
      </c>
      <c r="TSA15" s="357">
        <f t="shared" si="219"/>
        <v>8.5665212248610521E+64</v>
      </c>
      <c r="TSB15" s="357">
        <f t="shared" si="219"/>
        <v>0</v>
      </c>
      <c r="TSC15" s="357">
        <f t="shared" si="219"/>
        <v>8.737851649358273E+64</v>
      </c>
      <c r="TSD15" s="357">
        <f t="shared" si="219"/>
        <v>0</v>
      </c>
      <c r="TSE15" s="357">
        <f t="shared" si="219"/>
        <v>8.9126086823454381E+64</v>
      </c>
      <c r="TSF15" s="357">
        <f t="shared" si="219"/>
        <v>0</v>
      </c>
      <c r="TSG15" s="357">
        <f t="shared" si="219"/>
        <v>9.090860855992347E+64</v>
      </c>
      <c r="TSH15" s="357">
        <f t="shared" si="219"/>
        <v>0</v>
      </c>
      <c r="TSI15" s="357">
        <f t="shared" si="219"/>
        <v>9.2726780731121938E+64</v>
      </c>
      <c r="TSJ15" s="357">
        <f t="shared" ref="TSJ15:TUU15" si="220">TSH15*1.02</f>
        <v>0</v>
      </c>
      <c r="TSK15" s="357">
        <f t="shared" si="220"/>
        <v>9.4581316345744378E+64</v>
      </c>
      <c r="TSL15" s="357">
        <f t="shared" si="220"/>
        <v>0</v>
      </c>
      <c r="TSM15" s="357">
        <f t="shared" si="220"/>
        <v>9.6472942672659267E+64</v>
      </c>
      <c r="TSN15" s="357">
        <f t="shared" si="220"/>
        <v>0</v>
      </c>
      <c r="TSO15" s="357">
        <f t="shared" si="220"/>
        <v>9.8402401526112453E+64</v>
      </c>
      <c r="TSP15" s="357">
        <f t="shared" si="220"/>
        <v>0</v>
      </c>
      <c r="TSQ15" s="357">
        <f t="shared" si="220"/>
        <v>1.003704495566347E+65</v>
      </c>
      <c r="TSR15" s="357">
        <f t="shared" si="220"/>
        <v>0</v>
      </c>
      <c r="TSS15" s="357">
        <f t="shared" si="220"/>
        <v>1.023778585477674E+65</v>
      </c>
      <c r="TST15" s="357">
        <f t="shared" si="220"/>
        <v>0</v>
      </c>
      <c r="TSU15" s="357">
        <f t="shared" si="220"/>
        <v>1.0442541571872274E+65</v>
      </c>
      <c r="TSV15" s="357">
        <f t="shared" si="220"/>
        <v>0</v>
      </c>
      <c r="TSW15" s="357">
        <f t="shared" si="220"/>
        <v>1.065139240330972E+65</v>
      </c>
      <c r="TSX15" s="357">
        <f t="shared" si="220"/>
        <v>0</v>
      </c>
      <c r="TSY15" s="357">
        <f t="shared" si="220"/>
        <v>1.0864420251375914E+65</v>
      </c>
      <c r="TSZ15" s="357">
        <f t="shared" si="220"/>
        <v>0</v>
      </c>
      <c r="TTA15" s="357">
        <f t="shared" si="220"/>
        <v>1.1081708656403432E+65</v>
      </c>
      <c r="TTB15" s="357">
        <f t="shared" si="220"/>
        <v>0</v>
      </c>
      <c r="TTC15" s="357">
        <f t="shared" si="220"/>
        <v>1.1303342829531502E+65</v>
      </c>
      <c r="TTD15" s="357">
        <f t="shared" si="220"/>
        <v>0</v>
      </c>
      <c r="TTE15" s="357">
        <f t="shared" si="220"/>
        <v>1.1529409686122133E+65</v>
      </c>
      <c r="TTF15" s="357">
        <f t="shared" si="220"/>
        <v>0</v>
      </c>
      <c r="TTG15" s="357">
        <f t="shared" si="220"/>
        <v>1.1759997879844577E+65</v>
      </c>
      <c r="TTH15" s="357">
        <f t="shared" si="220"/>
        <v>0</v>
      </c>
      <c r="TTI15" s="357">
        <f t="shared" si="220"/>
        <v>1.1995197837441467E+65</v>
      </c>
      <c r="TTJ15" s="357">
        <f t="shared" si="220"/>
        <v>0</v>
      </c>
      <c r="TTK15" s="357">
        <f t="shared" si="220"/>
        <v>1.2235101794190297E+65</v>
      </c>
      <c r="TTL15" s="357">
        <f t="shared" si="220"/>
        <v>0</v>
      </c>
      <c r="TTM15" s="357">
        <f t="shared" si="220"/>
        <v>1.2479803830074102E+65</v>
      </c>
      <c r="TTN15" s="357">
        <f t="shared" si="220"/>
        <v>0</v>
      </c>
      <c r="TTO15" s="357">
        <f t="shared" si="220"/>
        <v>1.2729399906675586E+65</v>
      </c>
      <c r="TTP15" s="357">
        <f t="shared" si="220"/>
        <v>0</v>
      </c>
      <c r="TTQ15" s="357">
        <f t="shared" si="220"/>
        <v>1.2983987904809098E+65</v>
      </c>
      <c r="TTR15" s="357">
        <f t="shared" si="220"/>
        <v>0</v>
      </c>
      <c r="TTS15" s="357">
        <f t="shared" si="220"/>
        <v>1.3243667662905281E+65</v>
      </c>
      <c r="TTT15" s="357">
        <f t="shared" si="220"/>
        <v>0</v>
      </c>
      <c r="TTU15" s="357">
        <f t="shared" si="220"/>
        <v>1.3508541016163387E+65</v>
      </c>
      <c r="TTV15" s="357">
        <f t="shared" si="220"/>
        <v>0</v>
      </c>
      <c r="TTW15" s="357">
        <f t="shared" si="220"/>
        <v>1.3778711836486654E+65</v>
      </c>
      <c r="TTX15" s="357">
        <f t="shared" si="220"/>
        <v>0</v>
      </c>
      <c r="TTY15" s="357">
        <f t="shared" si="220"/>
        <v>1.4054286073216388E+65</v>
      </c>
      <c r="TTZ15" s="357">
        <f t="shared" si="220"/>
        <v>0</v>
      </c>
      <c r="TUA15" s="357">
        <f t="shared" si="220"/>
        <v>1.4335371794680717E+65</v>
      </c>
      <c r="TUB15" s="357">
        <f t="shared" si="220"/>
        <v>0</v>
      </c>
      <c r="TUC15" s="357">
        <f t="shared" si="220"/>
        <v>1.4622079230574332E+65</v>
      </c>
      <c r="TUD15" s="357">
        <f t="shared" si="220"/>
        <v>0</v>
      </c>
      <c r="TUE15" s="357">
        <f t="shared" si="220"/>
        <v>1.4914520815185819E+65</v>
      </c>
      <c r="TUF15" s="357">
        <f t="shared" si="220"/>
        <v>0</v>
      </c>
      <c r="TUG15" s="357">
        <f t="shared" si="220"/>
        <v>1.5212811231489535E+65</v>
      </c>
      <c r="TUH15" s="357">
        <f t="shared" si="220"/>
        <v>0</v>
      </c>
      <c r="TUI15" s="357">
        <f t="shared" si="220"/>
        <v>1.5517067456119325E+65</v>
      </c>
      <c r="TUJ15" s="357">
        <f t="shared" si="220"/>
        <v>0</v>
      </c>
      <c r="TUK15" s="357">
        <f t="shared" si="220"/>
        <v>1.5827408805241713E+65</v>
      </c>
      <c r="TUL15" s="357">
        <f t="shared" si="220"/>
        <v>0</v>
      </c>
      <c r="TUM15" s="357">
        <f t="shared" si="220"/>
        <v>1.6143956981346547E+65</v>
      </c>
      <c r="TUN15" s="357">
        <f t="shared" si="220"/>
        <v>0</v>
      </c>
      <c r="TUO15" s="357">
        <f t="shared" si="220"/>
        <v>1.6466836120973479E+65</v>
      </c>
      <c r="TUP15" s="357">
        <f t="shared" si="220"/>
        <v>0</v>
      </c>
      <c r="TUQ15" s="357">
        <f t="shared" si="220"/>
        <v>1.6796172843392948E+65</v>
      </c>
      <c r="TUR15" s="357">
        <f t="shared" si="220"/>
        <v>0</v>
      </c>
      <c r="TUS15" s="357">
        <f t="shared" si="220"/>
        <v>1.7132096300260808E+65</v>
      </c>
      <c r="TUT15" s="357">
        <f t="shared" si="220"/>
        <v>0</v>
      </c>
      <c r="TUU15" s="357">
        <f t="shared" si="220"/>
        <v>1.7474738226266024E+65</v>
      </c>
      <c r="TUV15" s="357">
        <f t="shared" ref="TUV15:TXG15" si="221">TUT15*1.02</f>
        <v>0</v>
      </c>
      <c r="TUW15" s="357">
        <f t="shared" si="221"/>
        <v>1.7824232990791344E+65</v>
      </c>
      <c r="TUX15" s="357">
        <f t="shared" si="221"/>
        <v>0</v>
      </c>
      <c r="TUY15" s="357">
        <f t="shared" si="221"/>
        <v>1.818071765060717E+65</v>
      </c>
      <c r="TUZ15" s="357">
        <f t="shared" si="221"/>
        <v>0</v>
      </c>
      <c r="TVA15" s="357">
        <f t="shared" si="221"/>
        <v>1.8544332003619313E+65</v>
      </c>
      <c r="TVB15" s="357">
        <f t="shared" si="221"/>
        <v>0</v>
      </c>
      <c r="TVC15" s="357">
        <f t="shared" si="221"/>
        <v>1.8915218643691701E+65</v>
      </c>
      <c r="TVD15" s="357">
        <f t="shared" si="221"/>
        <v>0</v>
      </c>
      <c r="TVE15" s="357">
        <f t="shared" si="221"/>
        <v>1.9293523016565535E+65</v>
      </c>
      <c r="TVF15" s="357">
        <f t="shared" si="221"/>
        <v>0</v>
      </c>
      <c r="TVG15" s="357">
        <f t="shared" si="221"/>
        <v>1.9679393476896846E+65</v>
      </c>
      <c r="TVH15" s="357">
        <f t="shared" si="221"/>
        <v>0</v>
      </c>
      <c r="TVI15" s="357">
        <f t="shared" si="221"/>
        <v>2.0072981346434783E+65</v>
      </c>
      <c r="TVJ15" s="357">
        <f t="shared" si="221"/>
        <v>0</v>
      </c>
      <c r="TVK15" s="357">
        <f t="shared" si="221"/>
        <v>2.047444097336348E+65</v>
      </c>
      <c r="TVL15" s="357">
        <f t="shared" si="221"/>
        <v>0</v>
      </c>
      <c r="TVM15" s="357">
        <f t="shared" si="221"/>
        <v>2.0883929792830749E+65</v>
      </c>
      <c r="TVN15" s="357">
        <f t="shared" si="221"/>
        <v>0</v>
      </c>
      <c r="TVO15" s="357">
        <f t="shared" si="221"/>
        <v>2.1301608388687363E+65</v>
      </c>
      <c r="TVP15" s="357">
        <f t="shared" si="221"/>
        <v>0</v>
      </c>
      <c r="TVQ15" s="357">
        <f t="shared" si="221"/>
        <v>2.1727640556461111E+65</v>
      </c>
      <c r="TVR15" s="357">
        <f t="shared" si="221"/>
        <v>0</v>
      </c>
      <c r="TVS15" s="357">
        <f t="shared" si="221"/>
        <v>2.2162193367590335E+65</v>
      </c>
      <c r="TVT15" s="357">
        <f t="shared" si="221"/>
        <v>0</v>
      </c>
      <c r="TVU15" s="357">
        <f t="shared" si="221"/>
        <v>2.2605437234942143E+65</v>
      </c>
      <c r="TVV15" s="357">
        <f t="shared" si="221"/>
        <v>0</v>
      </c>
      <c r="TVW15" s="357">
        <f t="shared" si="221"/>
        <v>2.3057545979640986E+65</v>
      </c>
      <c r="TVX15" s="357">
        <f t="shared" si="221"/>
        <v>0</v>
      </c>
      <c r="TVY15" s="357">
        <f t="shared" si="221"/>
        <v>2.3518696899233805E+65</v>
      </c>
      <c r="TVZ15" s="357">
        <f t="shared" si="221"/>
        <v>0</v>
      </c>
      <c r="TWA15" s="357">
        <f t="shared" si="221"/>
        <v>2.3989070837218482E+65</v>
      </c>
      <c r="TWB15" s="357">
        <f t="shared" si="221"/>
        <v>0</v>
      </c>
      <c r="TWC15" s="357">
        <f t="shared" si="221"/>
        <v>2.4468852253962851E+65</v>
      </c>
      <c r="TWD15" s="357">
        <f t="shared" si="221"/>
        <v>0</v>
      </c>
      <c r="TWE15" s="357">
        <f t="shared" si="221"/>
        <v>2.4958229299042109E+65</v>
      </c>
      <c r="TWF15" s="357">
        <f t="shared" si="221"/>
        <v>0</v>
      </c>
      <c r="TWG15" s="357">
        <f t="shared" si="221"/>
        <v>2.545739388502295E+65</v>
      </c>
      <c r="TWH15" s="357">
        <f t="shared" si="221"/>
        <v>0</v>
      </c>
      <c r="TWI15" s="357">
        <f t="shared" si="221"/>
        <v>2.596654176272341E+65</v>
      </c>
      <c r="TWJ15" s="357">
        <f t="shared" si="221"/>
        <v>0</v>
      </c>
      <c r="TWK15" s="357">
        <f t="shared" si="221"/>
        <v>2.6485872597977879E+65</v>
      </c>
      <c r="TWL15" s="357">
        <f t="shared" si="221"/>
        <v>0</v>
      </c>
      <c r="TWM15" s="357">
        <f t="shared" si="221"/>
        <v>2.7015590049937436E+65</v>
      </c>
      <c r="TWN15" s="357">
        <f t="shared" si="221"/>
        <v>0</v>
      </c>
      <c r="TWO15" s="357">
        <f t="shared" si="221"/>
        <v>2.7555901850936185E+65</v>
      </c>
      <c r="TWP15" s="357">
        <f t="shared" si="221"/>
        <v>0</v>
      </c>
      <c r="TWQ15" s="357">
        <f t="shared" si="221"/>
        <v>2.8107019887954907E+65</v>
      </c>
      <c r="TWR15" s="357">
        <f t="shared" si="221"/>
        <v>0</v>
      </c>
      <c r="TWS15" s="357">
        <f t="shared" si="221"/>
        <v>2.8669160285714007E+65</v>
      </c>
      <c r="TWT15" s="357">
        <f t="shared" si="221"/>
        <v>0</v>
      </c>
      <c r="TWU15" s="357">
        <f t="shared" si="221"/>
        <v>2.9242543491428288E+65</v>
      </c>
      <c r="TWV15" s="357">
        <f t="shared" si="221"/>
        <v>0</v>
      </c>
      <c r="TWW15" s="357">
        <f t="shared" si="221"/>
        <v>2.9827394361256852E+65</v>
      </c>
      <c r="TWX15" s="357">
        <f t="shared" si="221"/>
        <v>0</v>
      </c>
      <c r="TWY15" s="357">
        <f t="shared" si="221"/>
        <v>3.0423942248481992E+65</v>
      </c>
      <c r="TWZ15" s="357">
        <f t="shared" si="221"/>
        <v>0</v>
      </c>
      <c r="TXA15" s="357">
        <f t="shared" si="221"/>
        <v>3.1032421093451632E+65</v>
      </c>
      <c r="TXB15" s="357">
        <f t="shared" si="221"/>
        <v>0</v>
      </c>
      <c r="TXC15" s="357">
        <f t="shared" si="221"/>
        <v>3.1653069515320664E+65</v>
      </c>
      <c r="TXD15" s="357">
        <f t="shared" si="221"/>
        <v>0</v>
      </c>
      <c r="TXE15" s="357">
        <f t="shared" si="221"/>
        <v>3.2286130905627079E+65</v>
      </c>
      <c r="TXF15" s="357">
        <f t="shared" si="221"/>
        <v>0</v>
      </c>
      <c r="TXG15" s="357">
        <f t="shared" si="221"/>
        <v>3.2931853523739619E+65</v>
      </c>
      <c r="TXH15" s="357">
        <f t="shared" ref="TXH15:TZS15" si="222">TXF15*1.02</f>
        <v>0</v>
      </c>
      <c r="TXI15" s="357">
        <f t="shared" si="222"/>
        <v>3.3590490594214414E+65</v>
      </c>
      <c r="TXJ15" s="357">
        <f t="shared" si="222"/>
        <v>0</v>
      </c>
      <c r="TXK15" s="357">
        <f t="shared" si="222"/>
        <v>3.4262300406098701E+65</v>
      </c>
      <c r="TXL15" s="357">
        <f t="shared" si="222"/>
        <v>0</v>
      </c>
      <c r="TXM15" s="357">
        <f t="shared" si="222"/>
        <v>3.4947546414220675E+65</v>
      </c>
      <c r="TXN15" s="357">
        <f t="shared" si="222"/>
        <v>0</v>
      </c>
      <c r="TXO15" s="357">
        <f t="shared" si="222"/>
        <v>3.5646497342505089E+65</v>
      </c>
      <c r="TXP15" s="357">
        <f t="shared" si="222"/>
        <v>0</v>
      </c>
      <c r="TXQ15" s="357">
        <f t="shared" si="222"/>
        <v>3.6359427289355193E+65</v>
      </c>
      <c r="TXR15" s="357">
        <f t="shared" si="222"/>
        <v>0</v>
      </c>
      <c r="TXS15" s="357">
        <f t="shared" si="222"/>
        <v>3.7086615835142298E+65</v>
      </c>
      <c r="TXT15" s="357">
        <f t="shared" si="222"/>
        <v>0</v>
      </c>
      <c r="TXU15" s="357">
        <f t="shared" si="222"/>
        <v>3.7828348151845146E+65</v>
      </c>
      <c r="TXV15" s="357">
        <f t="shared" si="222"/>
        <v>0</v>
      </c>
      <c r="TXW15" s="357">
        <f t="shared" si="222"/>
        <v>3.858491511488205E+65</v>
      </c>
      <c r="TXX15" s="357">
        <f t="shared" si="222"/>
        <v>0</v>
      </c>
      <c r="TXY15" s="357">
        <f t="shared" si="222"/>
        <v>3.9356613417179693E+65</v>
      </c>
      <c r="TXZ15" s="357">
        <f t="shared" si="222"/>
        <v>0</v>
      </c>
      <c r="TYA15" s="357">
        <f t="shared" si="222"/>
        <v>4.0143745685523286E+65</v>
      </c>
      <c r="TYB15" s="357">
        <f t="shared" si="222"/>
        <v>0</v>
      </c>
      <c r="TYC15" s="357">
        <f t="shared" si="222"/>
        <v>4.0946620599233752E+65</v>
      </c>
      <c r="TYD15" s="357">
        <f t="shared" si="222"/>
        <v>0</v>
      </c>
      <c r="TYE15" s="357">
        <f t="shared" si="222"/>
        <v>4.1765553011218428E+65</v>
      </c>
      <c r="TYF15" s="357">
        <f t="shared" si="222"/>
        <v>0</v>
      </c>
      <c r="TYG15" s="357">
        <f t="shared" si="222"/>
        <v>4.26008640714428E+65</v>
      </c>
      <c r="TYH15" s="357">
        <f t="shared" si="222"/>
        <v>0</v>
      </c>
      <c r="TYI15" s="357">
        <f t="shared" si="222"/>
        <v>4.3452881352871661E+65</v>
      </c>
      <c r="TYJ15" s="357">
        <f t="shared" si="222"/>
        <v>0</v>
      </c>
      <c r="TYK15" s="357">
        <f t="shared" si="222"/>
        <v>4.4321938979929096E+65</v>
      </c>
      <c r="TYL15" s="357">
        <f t="shared" si="222"/>
        <v>0</v>
      </c>
      <c r="TYM15" s="357">
        <f t="shared" si="222"/>
        <v>4.5208377759527674E+65</v>
      </c>
      <c r="TYN15" s="357">
        <f t="shared" si="222"/>
        <v>0</v>
      </c>
      <c r="TYO15" s="357">
        <f t="shared" si="222"/>
        <v>4.6112545314718228E+65</v>
      </c>
      <c r="TYP15" s="357">
        <f t="shared" si="222"/>
        <v>0</v>
      </c>
      <c r="TYQ15" s="357">
        <f t="shared" si="222"/>
        <v>4.7034796221012594E+65</v>
      </c>
      <c r="TYR15" s="357">
        <f t="shared" si="222"/>
        <v>0</v>
      </c>
      <c r="TYS15" s="357">
        <f t="shared" si="222"/>
        <v>4.7975492145432844E+65</v>
      </c>
      <c r="TYT15" s="357">
        <f t="shared" si="222"/>
        <v>0</v>
      </c>
      <c r="TYU15" s="357">
        <f t="shared" si="222"/>
        <v>4.8935001988341505E+65</v>
      </c>
      <c r="TYV15" s="357">
        <f t="shared" si="222"/>
        <v>0</v>
      </c>
      <c r="TYW15" s="357">
        <f t="shared" si="222"/>
        <v>4.991370202810834E+65</v>
      </c>
      <c r="TYX15" s="357">
        <f t="shared" si="222"/>
        <v>0</v>
      </c>
      <c r="TYY15" s="357">
        <f t="shared" si="222"/>
        <v>5.0911976068670505E+65</v>
      </c>
      <c r="TYZ15" s="357">
        <f t="shared" si="222"/>
        <v>0</v>
      </c>
      <c r="TZA15" s="357">
        <f t="shared" si="222"/>
        <v>5.1930215590043918E+65</v>
      </c>
      <c r="TZB15" s="357">
        <f t="shared" si="222"/>
        <v>0</v>
      </c>
      <c r="TZC15" s="357">
        <f t="shared" si="222"/>
        <v>5.2968819901844794E+65</v>
      </c>
      <c r="TZD15" s="357">
        <f t="shared" si="222"/>
        <v>0</v>
      </c>
      <c r="TZE15" s="357">
        <f t="shared" si="222"/>
        <v>5.4028196299881691E+65</v>
      </c>
      <c r="TZF15" s="357">
        <f t="shared" si="222"/>
        <v>0</v>
      </c>
      <c r="TZG15" s="357">
        <f t="shared" si="222"/>
        <v>5.5108760225879325E+65</v>
      </c>
      <c r="TZH15" s="357">
        <f t="shared" si="222"/>
        <v>0</v>
      </c>
      <c r="TZI15" s="357">
        <f t="shared" si="222"/>
        <v>5.621093543039691E+65</v>
      </c>
      <c r="TZJ15" s="357">
        <f t="shared" si="222"/>
        <v>0</v>
      </c>
      <c r="TZK15" s="357">
        <f t="shared" si="222"/>
        <v>5.733515413900485E+65</v>
      </c>
      <c r="TZL15" s="357">
        <f t="shared" si="222"/>
        <v>0</v>
      </c>
      <c r="TZM15" s="357">
        <f t="shared" si="222"/>
        <v>5.8481857221784948E+65</v>
      </c>
      <c r="TZN15" s="357">
        <f t="shared" si="222"/>
        <v>0</v>
      </c>
      <c r="TZO15" s="357">
        <f t="shared" si="222"/>
        <v>5.9651494366220649E+65</v>
      </c>
      <c r="TZP15" s="357">
        <f t="shared" si="222"/>
        <v>0</v>
      </c>
      <c r="TZQ15" s="357">
        <f t="shared" si="222"/>
        <v>6.0844524253545059E+65</v>
      </c>
      <c r="TZR15" s="357">
        <f t="shared" si="222"/>
        <v>0</v>
      </c>
      <c r="TZS15" s="357">
        <f t="shared" si="222"/>
        <v>6.2061414738615958E+65</v>
      </c>
      <c r="TZT15" s="357">
        <f t="shared" ref="TZT15:UCE15" si="223">TZR15*1.02</f>
        <v>0</v>
      </c>
      <c r="TZU15" s="357">
        <f t="shared" si="223"/>
        <v>6.330264303338828E+65</v>
      </c>
      <c r="TZV15" s="357">
        <f t="shared" si="223"/>
        <v>0</v>
      </c>
      <c r="TZW15" s="357">
        <f t="shared" si="223"/>
        <v>6.4568695894056046E+65</v>
      </c>
      <c r="TZX15" s="357">
        <f t="shared" si="223"/>
        <v>0</v>
      </c>
      <c r="TZY15" s="357">
        <f t="shared" si="223"/>
        <v>6.5860069811937164E+65</v>
      </c>
      <c r="TZZ15" s="357">
        <f t="shared" si="223"/>
        <v>0</v>
      </c>
      <c r="UAA15" s="357">
        <f t="shared" si="223"/>
        <v>6.7177271208175905E+65</v>
      </c>
      <c r="UAB15" s="357">
        <f t="shared" si="223"/>
        <v>0</v>
      </c>
      <c r="UAC15" s="357">
        <f t="shared" si="223"/>
        <v>6.8520816632339423E+65</v>
      </c>
      <c r="UAD15" s="357">
        <f t="shared" si="223"/>
        <v>0</v>
      </c>
      <c r="UAE15" s="357">
        <f t="shared" si="223"/>
        <v>6.989123296498621E+65</v>
      </c>
      <c r="UAF15" s="357">
        <f t="shared" si="223"/>
        <v>0</v>
      </c>
      <c r="UAG15" s="357">
        <f t="shared" si="223"/>
        <v>7.1289057624285934E+65</v>
      </c>
      <c r="UAH15" s="357">
        <f t="shared" si="223"/>
        <v>0</v>
      </c>
      <c r="UAI15" s="357">
        <f t="shared" si="223"/>
        <v>7.271483877677165E+65</v>
      </c>
      <c r="UAJ15" s="357">
        <f t="shared" si="223"/>
        <v>0</v>
      </c>
      <c r="UAK15" s="357">
        <f t="shared" si="223"/>
        <v>7.4169135552307082E+65</v>
      </c>
      <c r="UAL15" s="357">
        <f t="shared" si="223"/>
        <v>0</v>
      </c>
      <c r="UAM15" s="357">
        <f t="shared" si="223"/>
        <v>7.5652518263353227E+65</v>
      </c>
      <c r="UAN15" s="357">
        <f t="shared" si="223"/>
        <v>0</v>
      </c>
      <c r="UAO15" s="357">
        <f t="shared" si="223"/>
        <v>7.7165568628620295E+65</v>
      </c>
      <c r="UAP15" s="357">
        <f t="shared" si="223"/>
        <v>0</v>
      </c>
      <c r="UAQ15" s="357">
        <f t="shared" si="223"/>
        <v>7.8708880001192701E+65</v>
      </c>
      <c r="UAR15" s="357">
        <f t="shared" si="223"/>
        <v>0</v>
      </c>
      <c r="UAS15" s="357">
        <f t="shared" si="223"/>
        <v>8.0283057601216561E+65</v>
      </c>
      <c r="UAT15" s="357">
        <f t="shared" si="223"/>
        <v>0</v>
      </c>
      <c r="UAU15" s="357">
        <f t="shared" si="223"/>
        <v>8.1888718753240897E+65</v>
      </c>
      <c r="UAV15" s="357">
        <f t="shared" si="223"/>
        <v>0</v>
      </c>
      <c r="UAW15" s="357">
        <f t="shared" si="223"/>
        <v>8.3526493128305716E+65</v>
      </c>
      <c r="UAX15" s="357">
        <f t="shared" si="223"/>
        <v>0</v>
      </c>
      <c r="UAY15" s="357">
        <f t="shared" si="223"/>
        <v>8.519702299087184E+65</v>
      </c>
      <c r="UAZ15" s="357">
        <f t="shared" si="223"/>
        <v>0</v>
      </c>
      <c r="UBA15" s="357">
        <f t="shared" si="223"/>
        <v>8.6900963450689271E+65</v>
      </c>
      <c r="UBB15" s="357">
        <f t="shared" si="223"/>
        <v>0</v>
      </c>
      <c r="UBC15" s="357">
        <f t="shared" si="223"/>
        <v>8.8638982719703064E+65</v>
      </c>
      <c r="UBD15" s="357">
        <f t="shared" si="223"/>
        <v>0</v>
      </c>
      <c r="UBE15" s="357">
        <f t="shared" si="223"/>
        <v>9.0411762374097131E+65</v>
      </c>
      <c r="UBF15" s="357">
        <f t="shared" si="223"/>
        <v>0</v>
      </c>
      <c r="UBG15" s="357">
        <f t="shared" si="223"/>
        <v>9.2219997621579068E+65</v>
      </c>
      <c r="UBH15" s="357">
        <f t="shared" si="223"/>
        <v>0</v>
      </c>
      <c r="UBI15" s="357">
        <f t="shared" si="223"/>
        <v>9.4064397574010648E+65</v>
      </c>
      <c r="UBJ15" s="357">
        <f t="shared" si="223"/>
        <v>0</v>
      </c>
      <c r="UBK15" s="357">
        <f t="shared" si="223"/>
        <v>9.594568552549086E+65</v>
      </c>
      <c r="UBL15" s="357">
        <f t="shared" si="223"/>
        <v>0</v>
      </c>
      <c r="UBM15" s="357">
        <f t="shared" si="223"/>
        <v>9.7864599236000673E+65</v>
      </c>
      <c r="UBN15" s="357">
        <f t="shared" si="223"/>
        <v>0</v>
      </c>
      <c r="UBO15" s="357">
        <f t="shared" si="223"/>
        <v>9.9821891220720681E+65</v>
      </c>
      <c r="UBP15" s="357">
        <f t="shared" si="223"/>
        <v>0</v>
      </c>
      <c r="UBQ15" s="357">
        <f t="shared" si="223"/>
        <v>1.018183290451351E+66</v>
      </c>
      <c r="UBR15" s="357">
        <f t="shared" si="223"/>
        <v>0</v>
      </c>
      <c r="UBS15" s="357">
        <f t="shared" si="223"/>
        <v>1.038546956260378E+66</v>
      </c>
      <c r="UBT15" s="357">
        <f t="shared" si="223"/>
        <v>0</v>
      </c>
      <c r="UBU15" s="357">
        <f t="shared" si="223"/>
        <v>1.0593178953855856E+66</v>
      </c>
      <c r="UBV15" s="357">
        <f t="shared" si="223"/>
        <v>0</v>
      </c>
      <c r="UBW15" s="357">
        <f t="shared" si="223"/>
        <v>1.0805042532932973E+66</v>
      </c>
      <c r="UBX15" s="357">
        <f t="shared" si="223"/>
        <v>0</v>
      </c>
      <c r="UBY15" s="357">
        <f t="shared" si="223"/>
        <v>1.1021143383591633E+66</v>
      </c>
      <c r="UBZ15" s="357">
        <f t="shared" si="223"/>
        <v>0</v>
      </c>
      <c r="UCA15" s="357">
        <f t="shared" si="223"/>
        <v>1.1241566251263465E+66</v>
      </c>
      <c r="UCB15" s="357">
        <f t="shared" si="223"/>
        <v>0</v>
      </c>
      <c r="UCC15" s="357">
        <f t="shared" si="223"/>
        <v>1.1466397576288735E+66</v>
      </c>
      <c r="UCD15" s="357">
        <f t="shared" si="223"/>
        <v>0</v>
      </c>
      <c r="UCE15" s="357">
        <f t="shared" si="223"/>
        <v>1.169572552781451E+66</v>
      </c>
      <c r="UCF15" s="357">
        <f t="shared" ref="UCF15:UEQ15" si="224">UCD15*1.02</f>
        <v>0</v>
      </c>
      <c r="UCG15" s="357">
        <f t="shared" si="224"/>
        <v>1.19296400383708E+66</v>
      </c>
      <c r="UCH15" s="357">
        <f t="shared" si="224"/>
        <v>0</v>
      </c>
      <c r="UCI15" s="357">
        <f t="shared" si="224"/>
        <v>1.2168232839138217E+66</v>
      </c>
      <c r="UCJ15" s="357">
        <f t="shared" si="224"/>
        <v>0</v>
      </c>
      <c r="UCK15" s="357">
        <f t="shared" si="224"/>
        <v>1.241159749592098E+66</v>
      </c>
      <c r="UCL15" s="357">
        <f t="shared" si="224"/>
        <v>0</v>
      </c>
      <c r="UCM15" s="357">
        <f t="shared" si="224"/>
        <v>1.26598294458394E+66</v>
      </c>
      <c r="UCN15" s="357">
        <f t="shared" si="224"/>
        <v>0</v>
      </c>
      <c r="UCO15" s="357">
        <f t="shared" si="224"/>
        <v>1.2913026034756187E+66</v>
      </c>
      <c r="UCP15" s="357">
        <f t="shared" si="224"/>
        <v>0</v>
      </c>
      <c r="UCQ15" s="357">
        <f t="shared" si="224"/>
        <v>1.3171286555451312E+66</v>
      </c>
      <c r="UCR15" s="357">
        <f t="shared" si="224"/>
        <v>0</v>
      </c>
      <c r="UCS15" s="357">
        <f t="shared" si="224"/>
        <v>1.3434712286560338E+66</v>
      </c>
      <c r="UCT15" s="357">
        <f t="shared" si="224"/>
        <v>0</v>
      </c>
      <c r="UCU15" s="357">
        <f t="shared" si="224"/>
        <v>1.3703406532291545E+66</v>
      </c>
      <c r="UCV15" s="357">
        <f t="shared" si="224"/>
        <v>0</v>
      </c>
      <c r="UCW15" s="357">
        <f t="shared" si="224"/>
        <v>1.3977474662937376E+66</v>
      </c>
      <c r="UCX15" s="357">
        <f t="shared" si="224"/>
        <v>0</v>
      </c>
      <c r="UCY15" s="357">
        <f t="shared" si="224"/>
        <v>1.4257024156196123E+66</v>
      </c>
      <c r="UCZ15" s="357">
        <f t="shared" si="224"/>
        <v>0</v>
      </c>
      <c r="UDA15" s="357">
        <f t="shared" si="224"/>
        <v>1.4542164639320045E+66</v>
      </c>
      <c r="UDB15" s="357">
        <f t="shared" si="224"/>
        <v>0</v>
      </c>
      <c r="UDC15" s="357">
        <f t="shared" si="224"/>
        <v>1.4833007932106447E+66</v>
      </c>
      <c r="UDD15" s="357">
        <f t="shared" si="224"/>
        <v>0</v>
      </c>
      <c r="UDE15" s="357">
        <f t="shared" si="224"/>
        <v>1.5129668090748576E+66</v>
      </c>
      <c r="UDF15" s="357">
        <f t="shared" si="224"/>
        <v>0</v>
      </c>
      <c r="UDG15" s="357">
        <f t="shared" si="224"/>
        <v>1.5432261452563547E+66</v>
      </c>
      <c r="UDH15" s="357">
        <f t="shared" si="224"/>
        <v>0</v>
      </c>
      <c r="UDI15" s="357">
        <f t="shared" si="224"/>
        <v>1.5740906681614818E+66</v>
      </c>
      <c r="UDJ15" s="357">
        <f t="shared" si="224"/>
        <v>0</v>
      </c>
      <c r="UDK15" s="357">
        <f t="shared" si="224"/>
        <v>1.6055724815247114E+66</v>
      </c>
      <c r="UDL15" s="357">
        <f t="shared" si="224"/>
        <v>0</v>
      </c>
      <c r="UDM15" s="357">
        <f t="shared" si="224"/>
        <v>1.6376839311552056E+66</v>
      </c>
      <c r="UDN15" s="357">
        <f t="shared" si="224"/>
        <v>0</v>
      </c>
      <c r="UDO15" s="357">
        <f t="shared" si="224"/>
        <v>1.6704376097783098E+66</v>
      </c>
      <c r="UDP15" s="357">
        <f t="shared" si="224"/>
        <v>0</v>
      </c>
      <c r="UDQ15" s="357">
        <f t="shared" si="224"/>
        <v>1.703846361973876E+66</v>
      </c>
      <c r="UDR15" s="357">
        <f t="shared" si="224"/>
        <v>0</v>
      </c>
      <c r="UDS15" s="357">
        <f t="shared" si="224"/>
        <v>1.7379232892133536E+66</v>
      </c>
      <c r="UDT15" s="357">
        <f t="shared" si="224"/>
        <v>0</v>
      </c>
      <c r="UDU15" s="357">
        <f t="shared" si="224"/>
        <v>1.7726817549976206E+66</v>
      </c>
      <c r="UDV15" s="357">
        <f t="shared" si="224"/>
        <v>0</v>
      </c>
      <c r="UDW15" s="357">
        <f t="shared" si="224"/>
        <v>1.8081353900975731E+66</v>
      </c>
      <c r="UDX15" s="357">
        <f t="shared" si="224"/>
        <v>0</v>
      </c>
      <c r="UDY15" s="357">
        <f t="shared" si="224"/>
        <v>1.8442980978995247E+66</v>
      </c>
      <c r="UDZ15" s="357">
        <f t="shared" si="224"/>
        <v>0</v>
      </c>
      <c r="UEA15" s="357">
        <f t="shared" si="224"/>
        <v>1.8811840598575151E+66</v>
      </c>
      <c r="UEB15" s="357">
        <f t="shared" si="224"/>
        <v>0</v>
      </c>
      <c r="UEC15" s="357">
        <f t="shared" si="224"/>
        <v>1.9188077410546656E+66</v>
      </c>
      <c r="UED15" s="357">
        <f t="shared" si="224"/>
        <v>0</v>
      </c>
      <c r="UEE15" s="357">
        <f t="shared" si="224"/>
        <v>1.957183895875759E+66</v>
      </c>
      <c r="UEF15" s="357">
        <f t="shared" si="224"/>
        <v>0</v>
      </c>
      <c r="UEG15" s="357">
        <f t="shared" si="224"/>
        <v>1.9963275737932743E+66</v>
      </c>
      <c r="UEH15" s="357">
        <f t="shared" si="224"/>
        <v>0</v>
      </c>
      <c r="UEI15" s="357">
        <f t="shared" si="224"/>
        <v>2.0362541252691398E+66</v>
      </c>
      <c r="UEJ15" s="357">
        <f t="shared" si="224"/>
        <v>0</v>
      </c>
      <c r="UEK15" s="357">
        <f t="shared" si="224"/>
        <v>2.0769792077745226E+66</v>
      </c>
      <c r="UEL15" s="357">
        <f t="shared" si="224"/>
        <v>0</v>
      </c>
      <c r="UEM15" s="357">
        <f t="shared" si="224"/>
        <v>2.1185187919300131E+66</v>
      </c>
      <c r="UEN15" s="357">
        <f t="shared" si="224"/>
        <v>0</v>
      </c>
      <c r="UEO15" s="357">
        <f t="shared" si="224"/>
        <v>2.1608891677686134E+66</v>
      </c>
      <c r="UEP15" s="357">
        <f t="shared" si="224"/>
        <v>0</v>
      </c>
      <c r="UEQ15" s="357">
        <f t="shared" si="224"/>
        <v>2.2041069511239857E+66</v>
      </c>
      <c r="UER15" s="357">
        <f t="shared" ref="UER15:UHC15" si="225">UEP15*1.02</f>
        <v>0</v>
      </c>
      <c r="UES15" s="357">
        <f t="shared" si="225"/>
        <v>2.2481890901464655E+66</v>
      </c>
      <c r="UET15" s="357">
        <f t="shared" si="225"/>
        <v>0</v>
      </c>
      <c r="UEU15" s="357">
        <f t="shared" si="225"/>
        <v>2.2931528719493948E+66</v>
      </c>
      <c r="UEV15" s="357">
        <f t="shared" si="225"/>
        <v>0</v>
      </c>
      <c r="UEW15" s="357">
        <f t="shared" si="225"/>
        <v>2.3390159293883826E+66</v>
      </c>
      <c r="UEX15" s="357">
        <f t="shared" si="225"/>
        <v>0</v>
      </c>
      <c r="UEY15" s="357">
        <f t="shared" si="225"/>
        <v>2.3857962479761501E+66</v>
      </c>
      <c r="UEZ15" s="357">
        <f t="shared" si="225"/>
        <v>0</v>
      </c>
      <c r="UFA15" s="357">
        <f t="shared" si="225"/>
        <v>2.4335121729356733E+66</v>
      </c>
      <c r="UFB15" s="357">
        <f t="shared" si="225"/>
        <v>0</v>
      </c>
      <c r="UFC15" s="357">
        <f t="shared" si="225"/>
        <v>2.4821824163943868E+66</v>
      </c>
      <c r="UFD15" s="357">
        <f t="shared" si="225"/>
        <v>0</v>
      </c>
      <c r="UFE15" s="357">
        <f t="shared" si="225"/>
        <v>2.5318260647222747E+66</v>
      </c>
      <c r="UFF15" s="357">
        <f t="shared" si="225"/>
        <v>0</v>
      </c>
      <c r="UFG15" s="357">
        <f t="shared" si="225"/>
        <v>2.5824625860167202E+66</v>
      </c>
      <c r="UFH15" s="357">
        <f t="shared" si="225"/>
        <v>0</v>
      </c>
      <c r="UFI15" s="357">
        <f t="shared" si="225"/>
        <v>2.6341118377370548E+66</v>
      </c>
      <c r="UFJ15" s="357">
        <f t="shared" si="225"/>
        <v>0</v>
      </c>
      <c r="UFK15" s="357">
        <f t="shared" si="225"/>
        <v>2.6867940744917959E+66</v>
      </c>
      <c r="UFL15" s="357">
        <f t="shared" si="225"/>
        <v>0</v>
      </c>
      <c r="UFM15" s="357">
        <f t="shared" si="225"/>
        <v>2.7405299559816319E+66</v>
      </c>
      <c r="UFN15" s="357">
        <f t="shared" si="225"/>
        <v>0</v>
      </c>
      <c r="UFO15" s="357">
        <f t="shared" si="225"/>
        <v>2.7953405551012647E+66</v>
      </c>
      <c r="UFP15" s="357">
        <f t="shared" si="225"/>
        <v>0</v>
      </c>
      <c r="UFQ15" s="357">
        <f t="shared" si="225"/>
        <v>2.8512473662032901E+66</v>
      </c>
      <c r="UFR15" s="357">
        <f t="shared" si="225"/>
        <v>0</v>
      </c>
      <c r="UFS15" s="357">
        <f t="shared" si="225"/>
        <v>2.9082723135273561E+66</v>
      </c>
      <c r="UFT15" s="357">
        <f t="shared" si="225"/>
        <v>0</v>
      </c>
      <c r="UFU15" s="357">
        <f t="shared" si="225"/>
        <v>2.9664377597979032E+66</v>
      </c>
      <c r="UFV15" s="357">
        <f t="shared" si="225"/>
        <v>0</v>
      </c>
      <c r="UFW15" s="357">
        <f t="shared" si="225"/>
        <v>3.0257665149938614E+66</v>
      </c>
      <c r="UFX15" s="357">
        <f t="shared" si="225"/>
        <v>0</v>
      </c>
      <c r="UFY15" s="357">
        <f t="shared" si="225"/>
        <v>3.0862818452937387E+66</v>
      </c>
      <c r="UFZ15" s="357">
        <f t="shared" si="225"/>
        <v>0</v>
      </c>
      <c r="UGA15" s="357">
        <f t="shared" si="225"/>
        <v>3.1480074821996136E+66</v>
      </c>
      <c r="UGB15" s="357">
        <f t="shared" si="225"/>
        <v>0</v>
      </c>
      <c r="UGC15" s="357">
        <f t="shared" si="225"/>
        <v>3.2109676318436058E+66</v>
      </c>
      <c r="UGD15" s="357">
        <f t="shared" si="225"/>
        <v>0</v>
      </c>
      <c r="UGE15" s="357">
        <f t="shared" si="225"/>
        <v>3.2751869844804779E+66</v>
      </c>
      <c r="UGF15" s="357">
        <f t="shared" si="225"/>
        <v>0</v>
      </c>
      <c r="UGG15" s="357">
        <f t="shared" si="225"/>
        <v>3.3406907241700875E+66</v>
      </c>
      <c r="UGH15" s="357">
        <f t="shared" si="225"/>
        <v>0</v>
      </c>
      <c r="UGI15" s="357">
        <f t="shared" si="225"/>
        <v>3.4075045386534892E+66</v>
      </c>
      <c r="UGJ15" s="357">
        <f t="shared" si="225"/>
        <v>0</v>
      </c>
      <c r="UGK15" s="357">
        <f t="shared" si="225"/>
        <v>3.4756546294265588E+66</v>
      </c>
      <c r="UGL15" s="357">
        <f t="shared" si="225"/>
        <v>0</v>
      </c>
      <c r="UGM15" s="357">
        <f t="shared" si="225"/>
        <v>3.5451677220150901E+66</v>
      </c>
      <c r="UGN15" s="357">
        <f t="shared" si="225"/>
        <v>0</v>
      </c>
      <c r="UGO15" s="357">
        <f t="shared" si="225"/>
        <v>3.6160710764553921E+66</v>
      </c>
      <c r="UGP15" s="357">
        <f t="shared" si="225"/>
        <v>0</v>
      </c>
      <c r="UGQ15" s="357">
        <f t="shared" si="225"/>
        <v>3.6883924979845002E+66</v>
      </c>
      <c r="UGR15" s="357">
        <f t="shared" si="225"/>
        <v>0</v>
      </c>
      <c r="UGS15" s="357">
        <f t="shared" si="225"/>
        <v>3.7621603479441904E+66</v>
      </c>
      <c r="UGT15" s="357">
        <f t="shared" si="225"/>
        <v>0</v>
      </c>
      <c r="UGU15" s="357">
        <f t="shared" si="225"/>
        <v>3.8374035549030742E+66</v>
      </c>
      <c r="UGV15" s="357">
        <f t="shared" si="225"/>
        <v>0</v>
      </c>
      <c r="UGW15" s="357">
        <f t="shared" si="225"/>
        <v>3.9141516260011358E+66</v>
      </c>
      <c r="UGX15" s="357">
        <f t="shared" si="225"/>
        <v>0</v>
      </c>
      <c r="UGY15" s="357">
        <f t="shared" si="225"/>
        <v>3.9924346585211584E+66</v>
      </c>
      <c r="UGZ15" s="357">
        <f t="shared" si="225"/>
        <v>0</v>
      </c>
      <c r="UHA15" s="357">
        <f t="shared" si="225"/>
        <v>4.0722833516915813E+66</v>
      </c>
      <c r="UHB15" s="357">
        <f t="shared" si="225"/>
        <v>0</v>
      </c>
      <c r="UHC15" s="357">
        <f t="shared" si="225"/>
        <v>4.1537290187254127E+66</v>
      </c>
      <c r="UHD15" s="357">
        <f t="shared" ref="UHD15:UJO15" si="226">UHB15*1.02</f>
        <v>0</v>
      </c>
      <c r="UHE15" s="357">
        <f t="shared" si="226"/>
        <v>4.2368035990999212E+66</v>
      </c>
      <c r="UHF15" s="357">
        <f t="shared" si="226"/>
        <v>0</v>
      </c>
      <c r="UHG15" s="357">
        <f t="shared" si="226"/>
        <v>4.3215396710819198E+66</v>
      </c>
      <c r="UHH15" s="357">
        <f t="shared" si="226"/>
        <v>0</v>
      </c>
      <c r="UHI15" s="357">
        <f t="shared" si="226"/>
        <v>4.4079704645035583E+66</v>
      </c>
      <c r="UHJ15" s="357">
        <f t="shared" si="226"/>
        <v>0</v>
      </c>
      <c r="UHK15" s="357">
        <f t="shared" si="226"/>
        <v>4.4961298737936294E+66</v>
      </c>
      <c r="UHL15" s="357">
        <f t="shared" si="226"/>
        <v>0</v>
      </c>
      <c r="UHM15" s="357">
        <f t="shared" si="226"/>
        <v>4.586052471269502E+66</v>
      </c>
      <c r="UHN15" s="357">
        <f t="shared" si="226"/>
        <v>0</v>
      </c>
      <c r="UHO15" s="357">
        <f t="shared" si="226"/>
        <v>4.6777735206948919E+66</v>
      </c>
      <c r="UHP15" s="357">
        <f t="shared" si="226"/>
        <v>0</v>
      </c>
      <c r="UHQ15" s="357">
        <f t="shared" si="226"/>
        <v>4.7713289911087895E+66</v>
      </c>
      <c r="UHR15" s="357">
        <f t="shared" si="226"/>
        <v>0</v>
      </c>
      <c r="UHS15" s="357">
        <f t="shared" si="226"/>
        <v>4.8667555709309655E+66</v>
      </c>
      <c r="UHT15" s="357">
        <f t="shared" si="226"/>
        <v>0</v>
      </c>
      <c r="UHU15" s="357">
        <f t="shared" si="226"/>
        <v>4.9640906823495849E+66</v>
      </c>
      <c r="UHV15" s="357">
        <f t="shared" si="226"/>
        <v>0</v>
      </c>
      <c r="UHW15" s="357">
        <f t="shared" si="226"/>
        <v>5.0633724959965769E+66</v>
      </c>
      <c r="UHX15" s="357">
        <f t="shared" si="226"/>
        <v>0</v>
      </c>
      <c r="UHY15" s="357">
        <f t="shared" si="226"/>
        <v>5.1646399459165086E+66</v>
      </c>
      <c r="UHZ15" s="357">
        <f t="shared" si="226"/>
        <v>0</v>
      </c>
      <c r="UIA15" s="357">
        <f t="shared" si="226"/>
        <v>5.2679327448348387E+66</v>
      </c>
      <c r="UIB15" s="357">
        <f t="shared" si="226"/>
        <v>0</v>
      </c>
      <c r="UIC15" s="357">
        <f t="shared" si="226"/>
        <v>5.3732913997315356E+66</v>
      </c>
      <c r="UID15" s="357">
        <f t="shared" si="226"/>
        <v>0</v>
      </c>
      <c r="UIE15" s="357">
        <f t="shared" si="226"/>
        <v>5.4807572277261668E+66</v>
      </c>
      <c r="UIF15" s="357">
        <f t="shared" si="226"/>
        <v>0</v>
      </c>
      <c r="UIG15" s="357">
        <f t="shared" si="226"/>
        <v>5.5903723722806898E+66</v>
      </c>
      <c r="UIH15" s="357">
        <f t="shared" si="226"/>
        <v>0</v>
      </c>
      <c r="UII15" s="357">
        <f t="shared" si="226"/>
        <v>5.7021798197263035E+66</v>
      </c>
      <c r="UIJ15" s="357">
        <f t="shared" si="226"/>
        <v>0</v>
      </c>
      <c r="UIK15" s="357">
        <f t="shared" si="226"/>
        <v>5.81622341612083E+66</v>
      </c>
      <c r="UIL15" s="357">
        <f t="shared" si="226"/>
        <v>0</v>
      </c>
      <c r="UIM15" s="357">
        <f t="shared" si="226"/>
        <v>5.9325478844432464E+66</v>
      </c>
      <c r="UIN15" s="357">
        <f t="shared" si="226"/>
        <v>0</v>
      </c>
      <c r="UIO15" s="357">
        <f t="shared" si="226"/>
        <v>6.0511988421321111E+66</v>
      </c>
      <c r="UIP15" s="357">
        <f t="shared" si="226"/>
        <v>0</v>
      </c>
      <c r="UIQ15" s="357">
        <f t="shared" si="226"/>
        <v>6.1722228189747536E+66</v>
      </c>
      <c r="UIR15" s="357">
        <f t="shared" si="226"/>
        <v>0</v>
      </c>
      <c r="UIS15" s="357">
        <f t="shared" si="226"/>
        <v>6.2956672753542488E+66</v>
      </c>
      <c r="UIT15" s="357">
        <f t="shared" si="226"/>
        <v>0</v>
      </c>
      <c r="UIU15" s="357">
        <f t="shared" si="226"/>
        <v>6.4215806208613336E+66</v>
      </c>
      <c r="UIV15" s="357">
        <f t="shared" si="226"/>
        <v>0</v>
      </c>
      <c r="UIW15" s="357">
        <f t="shared" si="226"/>
        <v>6.5500122332785602E+66</v>
      </c>
      <c r="UIX15" s="357">
        <f t="shared" si="226"/>
        <v>0</v>
      </c>
      <c r="UIY15" s="357">
        <f t="shared" si="226"/>
        <v>6.6810124779441314E+66</v>
      </c>
      <c r="UIZ15" s="357">
        <f t="shared" si="226"/>
        <v>0</v>
      </c>
      <c r="UJA15" s="357">
        <f t="shared" si="226"/>
        <v>6.8146327275030149E+66</v>
      </c>
      <c r="UJB15" s="357">
        <f t="shared" si="226"/>
        <v>0</v>
      </c>
      <c r="UJC15" s="357">
        <f t="shared" si="226"/>
        <v>6.9509253820530753E+66</v>
      </c>
      <c r="UJD15" s="357">
        <f t="shared" si="226"/>
        <v>0</v>
      </c>
      <c r="UJE15" s="357">
        <f t="shared" si="226"/>
        <v>7.089943889694137E+66</v>
      </c>
      <c r="UJF15" s="357">
        <f t="shared" si="226"/>
        <v>0</v>
      </c>
      <c r="UJG15" s="357">
        <f t="shared" si="226"/>
        <v>7.2317427674880206E+66</v>
      </c>
      <c r="UJH15" s="357">
        <f t="shared" si="226"/>
        <v>0</v>
      </c>
      <c r="UJI15" s="357">
        <f t="shared" si="226"/>
        <v>7.3763776228377806E+66</v>
      </c>
      <c r="UJJ15" s="357">
        <f t="shared" si="226"/>
        <v>0</v>
      </c>
      <c r="UJK15" s="357">
        <f t="shared" si="226"/>
        <v>7.5239051752945364E+66</v>
      </c>
      <c r="UJL15" s="357">
        <f t="shared" si="226"/>
        <v>0</v>
      </c>
      <c r="UJM15" s="357">
        <f t="shared" si="226"/>
        <v>7.6743832788004266E+66</v>
      </c>
      <c r="UJN15" s="357">
        <f t="shared" si="226"/>
        <v>0</v>
      </c>
      <c r="UJO15" s="357">
        <f t="shared" si="226"/>
        <v>7.827870944376435E+66</v>
      </c>
      <c r="UJP15" s="357">
        <f t="shared" ref="UJP15:UMA15" si="227">UJN15*1.02</f>
        <v>0</v>
      </c>
      <c r="UJQ15" s="357">
        <f t="shared" si="227"/>
        <v>7.9844283632639637E+66</v>
      </c>
      <c r="UJR15" s="357">
        <f t="shared" si="227"/>
        <v>0</v>
      </c>
      <c r="UJS15" s="357">
        <f t="shared" si="227"/>
        <v>8.1441169305292436E+66</v>
      </c>
      <c r="UJT15" s="357">
        <f t="shared" si="227"/>
        <v>0</v>
      </c>
      <c r="UJU15" s="357">
        <f t="shared" si="227"/>
        <v>8.3069992691398289E+66</v>
      </c>
      <c r="UJV15" s="357">
        <f t="shared" si="227"/>
        <v>0</v>
      </c>
      <c r="UJW15" s="357">
        <f t="shared" si="227"/>
        <v>8.4731392545226255E+66</v>
      </c>
      <c r="UJX15" s="357">
        <f t="shared" si="227"/>
        <v>0</v>
      </c>
      <c r="UJY15" s="357">
        <f t="shared" si="227"/>
        <v>8.6426020396130783E+66</v>
      </c>
      <c r="UJZ15" s="357">
        <f t="shared" si="227"/>
        <v>0</v>
      </c>
      <c r="UKA15" s="357">
        <f t="shared" si="227"/>
        <v>8.8154540804053394E+66</v>
      </c>
      <c r="UKB15" s="357">
        <f t="shared" si="227"/>
        <v>0</v>
      </c>
      <c r="UKC15" s="357">
        <f t="shared" si="227"/>
        <v>8.9917631620134458E+66</v>
      </c>
      <c r="UKD15" s="357">
        <f t="shared" si="227"/>
        <v>0</v>
      </c>
      <c r="UKE15" s="357">
        <f t="shared" si="227"/>
        <v>9.1715984252537151E+66</v>
      </c>
      <c r="UKF15" s="357">
        <f t="shared" si="227"/>
        <v>0</v>
      </c>
      <c r="UKG15" s="357">
        <f t="shared" si="227"/>
        <v>9.3550303937587903E+66</v>
      </c>
      <c r="UKH15" s="357">
        <f t="shared" si="227"/>
        <v>0</v>
      </c>
      <c r="UKI15" s="357">
        <f t="shared" si="227"/>
        <v>9.5421310016339662E+66</v>
      </c>
      <c r="UKJ15" s="357">
        <f t="shared" si="227"/>
        <v>0</v>
      </c>
      <c r="UKK15" s="357">
        <f t="shared" si="227"/>
        <v>9.7329736216666458E+66</v>
      </c>
      <c r="UKL15" s="357">
        <f t="shared" si="227"/>
        <v>0</v>
      </c>
      <c r="UKM15" s="357">
        <f t="shared" si="227"/>
        <v>9.9276330940999784E+66</v>
      </c>
      <c r="UKN15" s="357">
        <f t="shared" si="227"/>
        <v>0</v>
      </c>
      <c r="UKO15" s="357">
        <f t="shared" si="227"/>
        <v>1.0126185755981978E+67</v>
      </c>
      <c r="UKP15" s="357">
        <f t="shared" si="227"/>
        <v>0</v>
      </c>
      <c r="UKQ15" s="357">
        <f t="shared" si="227"/>
        <v>1.0328709471101618E+67</v>
      </c>
      <c r="UKR15" s="357">
        <f t="shared" si="227"/>
        <v>0</v>
      </c>
      <c r="UKS15" s="357">
        <f t="shared" si="227"/>
        <v>1.053528366052365E+67</v>
      </c>
      <c r="UKT15" s="357">
        <f t="shared" si="227"/>
        <v>0</v>
      </c>
      <c r="UKU15" s="357">
        <f t="shared" si="227"/>
        <v>1.0745989333734124E+67</v>
      </c>
      <c r="UKV15" s="357">
        <f t="shared" si="227"/>
        <v>0</v>
      </c>
      <c r="UKW15" s="357">
        <f t="shared" si="227"/>
        <v>1.0960909120408807E+67</v>
      </c>
      <c r="UKX15" s="357">
        <f t="shared" si="227"/>
        <v>0</v>
      </c>
      <c r="UKY15" s="357">
        <f t="shared" si="227"/>
        <v>1.1180127302816983E+67</v>
      </c>
      <c r="UKZ15" s="357">
        <f t="shared" si="227"/>
        <v>0</v>
      </c>
      <c r="ULA15" s="357">
        <f t="shared" si="227"/>
        <v>1.1403729848873324E+67</v>
      </c>
      <c r="ULB15" s="357">
        <f t="shared" si="227"/>
        <v>0</v>
      </c>
      <c r="ULC15" s="357">
        <f t="shared" si="227"/>
        <v>1.163180444585079E+67</v>
      </c>
      <c r="ULD15" s="357">
        <f t="shared" si="227"/>
        <v>0</v>
      </c>
      <c r="ULE15" s="357">
        <f t="shared" si="227"/>
        <v>1.1864440534767807E+67</v>
      </c>
      <c r="ULF15" s="357">
        <f t="shared" si="227"/>
        <v>0</v>
      </c>
      <c r="ULG15" s="357">
        <f t="shared" si="227"/>
        <v>1.2101729345463163E+67</v>
      </c>
      <c r="ULH15" s="357">
        <f t="shared" si="227"/>
        <v>0</v>
      </c>
      <c r="ULI15" s="357">
        <f t="shared" si="227"/>
        <v>1.2343763932372426E+67</v>
      </c>
      <c r="ULJ15" s="357">
        <f t="shared" si="227"/>
        <v>0</v>
      </c>
      <c r="ULK15" s="357">
        <f t="shared" si="227"/>
        <v>1.2590639211019875E+67</v>
      </c>
      <c r="ULL15" s="357">
        <f t="shared" si="227"/>
        <v>0</v>
      </c>
      <c r="ULM15" s="357">
        <f t="shared" si="227"/>
        <v>1.2842451995240273E+67</v>
      </c>
      <c r="ULN15" s="357">
        <f t="shared" si="227"/>
        <v>0</v>
      </c>
      <c r="ULO15" s="357">
        <f t="shared" si="227"/>
        <v>1.3099301035145079E+67</v>
      </c>
      <c r="ULP15" s="357">
        <f t="shared" si="227"/>
        <v>0</v>
      </c>
      <c r="ULQ15" s="357">
        <f t="shared" si="227"/>
        <v>1.3361287055847981E+67</v>
      </c>
      <c r="ULR15" s="357">
        <f t="shared" si="227"/>
        <v>0</v>
      </c>
      <c r="ULS15" s="357">
        <f t="shared" si="227"/>
        <v>1.362851279696494E+67</v>
      </c>
      <c r="ULT15" s="357">
        <f t="shared" si="227"/>
        <v>0</v>
      </c>
      <c r="ULU15" s="357">
        <f t="shared" si="227"/>
        <v>1.390108305290424E+67</v>
      </c>
      <c r="ULV15" s="357">
        <f t="shared" si="227"/>
        <v>0</v>
      </c>
      <c r="ULW15" s="357">
        <f t="shared" si="227"/>
        <v>1.4179104713962326E+67</v>
      </c>
      <c r="ULX15" s="357">
        <f t="shared" si="227"/>
        <v>0</v>
      </c>
      <c r="ULY15" s="357">
        <f t="shared" si="227"/>
        <v>1.4462686808241572E+67</v>
      </c>
      <c r="ULZ15" s="357">
        <f t="shared" si="227"/>
        <v>0</v>
      </c>
      <c r="UMA15" s="357">
        <f t="shared" si="227"/>
        <v>1.4751940544406404E+67</v>
      </c>
      <c r="UMB15" s="357">
        <f t="shared" ref="UMB15:UOM15" si="228">ULZ15*1.02</f>
        <v>0</v>
      </c>
      <c r="UMC15" s="357">
        <f t="shared" si="228"/>
        <v>1.5046979355294531E+67</v>
      </c>
      <c r="UMD15" s="357">
        <f t="shared" si="228"/>
        <v>0</v>
      </c>
      <c r="UME15" s="357">
        <f t="shared" si="228"/>
        <v>1.5347918942400423E+67</v>
      </c>
      <c r="UMF15" s="357">
        <f t="shared" si="228"/>
        <v>0</v>
      </c>
      <c r="UMG15" s="357">
        <f t="shared" si="228"/>
        <v>1.5654877321248433E+67</v>
      </c>
      <c r="UMH15" s="357">
        <f t="shared" si="228"/>
        <v>0</v>
      </c>
      <c r="UMI15" s="357">
        <f t="shared" si="228"/>
        <v>1.5967974867673403E+67</v>
      </c>
      <c r="UMJ15" s="357">
        <f t="shared" si="228"/>
        <v>0</v>
      </c>
      <c r="UMK15" s="357">
        <f t="shared" si="228"/>
        <v>1.6287334365026872E+67</v>
      </c>
      <c r="UML15" s="357">
        <f t="shared" si="228"/>
        <v>0</v>
      </c>
      <c r="UMM15" s="357">
        <f t="shared" si="228"/>
        <v>1.6613081052327409E+67</v>
      </c>
      <c r="UMN15" s="357">
        <f t="shared" si="228"/>
        <v>0</v>
      </c>
      <c r="UMO15" s="357">
        <f t="shared" si="228"/>
        <v>1.6945342673373957E+67</v>
      </c>
      <c r="UMP15" s="357">
        <f t="shared" si="228"/>
        <v>0</v>
      </c>
      <c r="UMQ15" s="357">
        <f t="shared" si="228"/>
        <v>1.7284249526841436E+67</v>
      </c>
      <c r="UMR15" s="357">
        <f t="shared" si="228"/>
        <v>0</v>
      </c>
      <c r="UMS15" s="357">
        <f t="shared" si="228"/>
        <v>1.7629934517378265E+67</v>
      </c>
      <c r="UMT15" s="357">
        <f t="shared" si="228"/>
        <v>0</v>
      </c>
      <c r="UMU15" s="357">
        <f t="shared" si="228"/>
        <v>1.798253320772583E+67</v>
      </c>
      <c r="UMV15" s="357">
        <f t="shared" si="228"/>
        <v>0</v>
      </c>
      <c r="UMW15" s="357">
        <f t="shared" si="228"/>
        <v>1.8342183871880348E+67</v>
      </c>
      <c r="UMX15" s="357">
        <f t="shared" si="228"/>
        <v>0</v>
      </c>
      <c r="UMY15" s="357">
        <f t="shared" si="228"/>
        <v>1.8709027549317954E+67</v>
      </c>
      <c r="UMZ15" s="357">
        <f t="shared" si="228"/>
        <v>0</v>
      </c>
      <c r="UNA15" s="357">
        <f t="shared" si="228"/>
        <v>1.9083208100304313E+67</v>
      </c>
      <c r="UNB15" s="357">
        <f t="shared" si="228"/>
        <v>0</v>
      </c>
      <c r="UNC15" s="357">
        <f t="shared" si="228"/>
        <v>1.9464872262310398E+67</v>
      </c>
      <c r="UND15" s="357">
        <f t="shared" si="228"/>
        <v>0</v>
      </c>
      <c r="UNE15" s="357">
        <f t="shared" si="228"/>
        <v>1.9854169707556606E+67</v>
      </c>
      <c r="UNF15" s="357">
        <f t="shared" si="228"/>
        <v>0</v>
      </c>
      <c r="UNG15" s="357">
        <f t="shared" si="228"/>
        <v>2.0251253101707738E+67</v>
      </c>
      <c r="UNH15" s="357">
        <f t="shared" si="228"/>
        <v>0</v>
      </c>
      <c r="UNI15" s="357">
        <f t="shared" si="228"/>
        <v>2.0656278163741893E+67</v>
      </c>
      <c r="UNJ15" s="357">
        <f t="shared" si="228"/>
        <v>0</v>
      </c>
      <c r="UNK15" s="357">
        <f t="shared" si="228"/>
        <v>2.1069403727016733E+67</v>
      </c>
      <c r="UNL15" s="357">
        <f t="shared" si="228"/>
        <v>0</v>
      </c>
      <c r="UNM15" s="357">
        <f t="shared" si="228"/>
        <v>2.1490791801557067E+67</v>
      </c>
      <c r="UNN15" s="357">
        <f t="shared" si="228"/>
        <v>0</v>
      </c>
      <c r="UNO15" s="357">
        <f t="shared" si="228"/>
        <v>2.1920607637588208E+67</v>
      </c>
      <c r="UNP15" s="357">
        <f t="shared" si="228"/>
        <v>0</v>
      </c>
      <c r="UNQ15" s="357">
        <f t="shared" si="228"/>
        <v>2.2359019790339972E+67</v>
      </c>
      <c r="UNR15" s="357">
        <f t="shared" si="228"/>
        <v>0</v>
      </c>
      <c r="UNS15" s="357">
        <f t="shared" si="228"/>
        <v>2.2806200186146771E+67</v>
      </c>
      <c r="UNT15" s="357">
        <f t="shared" si="228"/>
        <v>0</v>
      </c>
      <c r="UNU15" s="357">
        <f t="shared" si="228"/>
        <v>2.3262324189869706E+67</v>
      </c>
      <c r="UNV15" s="357">
        <f t="shared" si="228"/>
        <v>0</v>
      </c>
      <c r="UNW15" s="357">
        <f t="shared" si="228"/>
        <v>2.3727570673667102E+67</v>
      </c>
      <c r="UNX15" s="357">
        <f t="shared" si="228"/>
        <v>0</v>
      </c>
      <c r="UNY15" s="357">
        <f t="shared" si="228"/>
        <v>2.4202122087140445E+67</v>
      </c>
      <c r="UNZ15" s="357">
        <f t="shared" si="228"/>
        <v>0</v>
      </c>
      <c r="UOA15" s="357">
        <f t="shared" si="228"/>
        <v>2.4686164528883255E+67</v>
      </c>
      <c r="UOB15" s="357">
        <f t="shared" si="228"/>
        <v>0</v>
      </c>
      <c r="UOC15" s="357">
        <f t="shared" si="228"/>
        <v>2.5179887819460919E+67</v>
      </c>
      <c r="UOD15" s="357">
        <f t="shared" si="228"/>
        <v>0</v>
      </c>
      <c r="UOE15" s="357">
        <f t="shared" si="228"/>
        <v>2.5683485575850139E+67</v>
      </c>
      <c r="UOF15" s="357">
        <f t="shared" si="228"/>
        <v>0</v>
      </c>
      <c r="UOG15" s="357">
        <f t="shared" si="228"/>
        <v>2.6197155287367143E+67</v>
      </c>
      <c r="UOH15" s="357">
        <f t="shared" si="228"/>
        <v>0</v>
      </c>
      <c r="UOI15" s="357">
        <f t="shared" si="228"/>
        <v>2.6721098393114485E+67</v>
      </c>
      <c r="UOJ15" s="357">
        <f t="shared" si="228"/>
        <v>0</v>
      </c>
      <c r="UOK15" s="357">
        <f t="shared" si="228"/>
        <v>2.7255520360976777E+67</v>
      </c>
      <c r="UOL15" s="357">
        <f t="shared" si="228"/>
        <v>0</v>
      </c>
      <c r="UOM15" s="357">
        <f t="shared" si="228"/>
        <v>2.7800630768196316E+67</v>
      </c>
      <c r="UON15" s="357">
        <f t="shared" ref="UON15:UQY15" si="229">UOL15*1.02</f>
        <v>0</v>
      </c>
      <c r="UOO15" s="357">
        <f t="shared" si="229"/>
        <v>2.8356643383560242E+67</v>
      </c>
      <c r="UOP15" s="357">
        <f t="shared" si="229"/>
        <v>0</v>
      </c>
      <c r="UOQ15" s="357">
        <f t="shared" si="229"/>
        <v>2.892377625123145E+67</v>
      </c>
      <c r="UOR15" s="357">
        <f t="shared" si="229"/>
        <v>0</v>
      </c>
      <c r="UOS15" s="357">
        <f t="shared" si="229"/>
        <v>2.9502251776256081E+67</v>
      </c>
      <c r="UOT15" s="357">
        <f t="shared" si="229"/>
        <v>0</v>
      </c>
      <c r="UOU15" s="357">
        <f t="shared" si="229"/>
        <v>3.0092296811781202E+67</v>
      </c>
      <c r="UOV15" s="357">
        <f t="shared" si="229"/>
        <v>0</v>
      </c>
      <c r="UOW15" s="357">
        <f t="shared" si="229"/>
        <v>3.0694142748016827E+67</v>
      </c>
      <c r="UOX15" s="357">
        <f t="shared" si="229"/>
        <v>0</v>
      </c>
      <c r="UOY15" s="357">
        <f t="shared" si="229"/>
        <v>3.1308025602977166E+67</v>
      </c>
      <c r="UOZ15" s="357">
        <f t="shared" si="229"/>
        <v>0</v>
      </c>
      <c r="UPA15" s="357">
        <f t="shared" si="229"/>
        <v>3.1934186115036707E+67</v>
      </c>
      <c r="UPB15" s="357">
        <f t="shared" si="229"/>
        <v>0</v>
      </c>
      <c r="UPC15" s="357">
        <f t="shared" si="229"/>
        <v>3.2572869837337442E+67</v>
      </c>
      <c r="UPD15" s="357">
        <f t="shared" si="229"/>
        <v>0</v>
      </c>
      <c r="UPE15" s="357">
        <f t="shared" si="229"/>
        <v>3.3224327234084194E+67</v>
      </c>
      <c r="UPF15" s="357">
        <f t="shared" si="229"/>
        <v>0</v>
      </c>
      <c r="UPG15" s="357">
        <f t="shared" si="229"/>
        <v>3.3888813778765877E+67</v>
      </c>
      <c r="UPH15" s="357">
        <f t="shared" si="229"/>
        <v>0</v>
      </c>
      <c r="UPI15" s="357">
        <f t="shared" si="229"/>
        <v>3.4566590054341197E+67</v>
      </c>
      <c r="UPJ15" s="357">
        <f t="shared" si="229"/>
        <v>0</v>
      </c>
      <c r="UPK15" s="357">
        <f t="shared" si="229"/>
        <v>3.5257921855428023E+67</v>
      </c>
      <c r="UPL15" s="357">
        <f t="shared" si="229"/>
        <v>0</v>
      </c>
      <c r="UPM15" s="357">
        <f t="shared" si="229"/>
        <v>3.5963080292536586E+67</v>
      </c>
      <c r="UPN15" s="357">
        <f t="shared" si="229"/>
        <v>0</v>
      </c>
      <c r="UPO15" s="357">
        <f t="shared" si="229"/>
        <v>3.6682341898387319E+67</v>
      </c>
      <c r="UPP15" s="357">
        <f t="shared" si="229"/>
        <v>0</v>
      </c>
      <c r="UPQ15" s="357">
        <f t="shared" si="229"/>
        <v>3.7415988736355068E+67</v>
      </c>
      <c r="UPR15" s="357">
        <f t="shared" si="229"/>
        <v>0</v>
      </c>
      <c r="UPS15" s="357">
        <f t="shared" si="229"/>
        <v>3.8164308511082169E+67</v>
      </c>
      <c r="UPT15" s="357">
        <f t="shared" si="229"/>
        <v>0</v>
      </c>
      <c r="UPU15" s="357">
        <f t="shared" si="229"/>
        <v>3.8927594681303815E+67</v>
      </c>
      <c r="UPV15" s="357">
        <f t="shared" si="229"/>
        <v>0</v>
      </c>
      <c r="UPW15" s="357">
        <f t="shared" si="229"/>
        <v>3.9706146574929892E+67</v>
      </c>
      <c r="UPX15" s="357">
        <f t="shared" si="229"/>
        <v>0</v>
      </c>
      <c r="UPY15" s="357">
        <f t="shared" si="229"/>
        <v>4.050026950642849E+67</v>
      </c>
      <c r="UPZ15" s="357">
        <f t="shared" si="229"/>
        <v>0</v>
      </c>
      <c r="UQA15" s="357">
        <f t="shared" si="229"/>
        <v>4.1310274896557064E+67</v>
      </c>
      <c r="UQB15" s="357">
        <f t="shared" si="229"/>
        <v>0</v>
      </c>
      <c r="UQC15" s="357">
        <f t="shared" si="229"/>
        <v>4.2136480394488208E+67</v>
      </c>
      <c r="UQD15" s="357">
        <f t="shared" si="229"/>
        <v>0</v>
      </c>
      <c r="UQE15" s="357">
        <f t="shared" si="229"/>
        <v>4.2979210002377974E+67</v>
      </c>
      <c r="UQF15" s="357">
        <f t="shared" si="229"/>
        <v>0</v>
      </c>
      <c r="UQG15" s="357">
        <f t="shared" si="229"/>
        <v>4.3838794202425535E+67</v>
      </c>
      <c r="UQH15" s="357">
        <f t="shared" si="229"/>
        <v>0</v>
      </c>
      <c r="UQI15" s="357">
        <f t="shared" si="229"/>
        <v>4.4715570086474048E+67</v>
      </c>
      <c r="UQJ15" s="357">
        <f t="shared" si="229"/>
        <v>0</v>
      </c>
      <c r="UQK15" s="357">
        <f t="shared" si="229"/>
        <v>4.5609881488203531E+67</v>
      </c>
      <c r="UQL15" s="357">
        <f t="shared" si="229"/>
        <v>0</v>
      </c>
      <c r="UQM15" s="357">
        <f t="shared" si="229"/>
        <v>4.6522079117967601E+67</v>
      </c>
      <c r="UQN15" s="357">
        <f t="shared" si="229"/>
        <v>0</v>
      </c>
      <c r="UQO15" s="357">
        <f t="shared" si="229"/>
        <v>4.7452520700326953E+67</v>
      </c>
      <c r="UQP15" s="357">
        <f t="shared" si="229"/>
        <v>0</v>
      </c>
      <c r="UQQ15" s="357">
        <f t="shared" si="229"/>
        <v>4.8401571114333494E+67</v>
      </c>
      <c r="UQR15" s="357">
        <f t="shared" si="229"/>
        <v>0</v>
      </c>
      <c r="UQS15" s="357">
        <f t="shared" si="229"/>
        <v>4.9369602536620167E+67</v>
      </c>
      <c r="UQT15" s="357">
        <f t="shared" si="229"/>
        <v>0</v>
      </c>
      <c r="UQU15" s="357">
        <f t="shared" si="229"/>
        <v>5.0356994587352573E+67</v>
      </c>
      <c r="UQV15" s="357">
        <f t="shared" si="229"/>
        <v>0</v>
      </c>
      <c r="UQW15" s="357">
        <f t="shared" si="229"/>
        <v>5.1364134479099627E+67</v>
      </c>
      <c r="UQX15" s="357">
        <f t="shared" si="229"/>
        <v>0</v>
      </c>
      <c r="UQY15" s="357">
        <f t="shared" si="229"/>
        <v>5.2391417168681619E+67</v>
      </c>
      <c r="UQZ15" s="357">
        <f t="shared" ref="UQZ15:UTK15" si="230">UQX15*1.02</f>
        <v>0</v>
      </c>
      <c r="URA15" s="357">
        <f t="shared" si="230"/>
        <v>5.3439245512055249E+67</v>
      </c>
      <c r="URB15" s="357">
        <f t="shared" si="230"/>
        <v>0</v>
      </c>
      <c r="URC15" s="357">
        <f t="shared" si="230"/>
        <v>5.4508030422296357E+67</v>
      </c>
      <c r="URD15" s="357">
        <f t="shared" si="230"/>
        <v>0</v>
      </c>
      <c r="URE15" s="357">
        <f t="shared" si="230"/>
        <v>5.5598191030742285E+67</v>
      </c>
      <c r="URF15" s="357">
        <f t="shared" si="230"/>
        <v>0</v>
      </c>
      <c r="URG15" s="357">
        <f t="shared" si="230"/>
        <v>5.6710154851357134E+67</v>
      </c>
      <c r="URH15" s="357">
        <f t="shared" si="230"/>
        <v>0</v>
      </c>
      <c r="URI15" s="357">
        <f t="shared" si="230"/>
        <v>5.7844357948384277E+67</v>
      </c>
      <c r="URJ15" s="357">
        <f t="shared" si="230"/>
        <v>0</v>
      </c>
      <c r="URK15" s="357">
        <f t="shared" si="230"/>
        <v>5.9001245107351962E+67</v>
      </c>
      <c r="URL15" s="357">
        <f t="shared" si="230"/>
        <v>0</v>
      </c>
      <c r="URM15" s="357">
        <f t="shared" si="230"/>
        <v>6.0181270009499003E+67</v>
      </c>
      <c r="URN15" s="357">
        <f t="shared" si="230"/>
        <v>0</v>
      </c>
      <c r="URO15" s="357">
        <f t="shared" si="230"/>
        <v>6.1384895409688981E+67</v>
      </c>
      <c r="URP15" s="357">
        <f t="shared" si="230"/>
        <v>0</v>
      </c>
      <c r="URQ15" s="357">
        <f t="shared" si="230"/>
        <v>6.2612593317882758E+67</v>
      </c>
      <c r="URR15" s="357">
        <f t="shared" si="230"/>
        <v>0</v>
      </c>
      <c r="URS15" s="357">
        <f t="shared" si="230"/>
        <v>6.3864845184240417E+67</v>
      </c>
      <c r="URT15" s="357">
        <f t="shared" si="230"/>
        <v>0</v>
      </c>
      <c r="URU15" s="357">
        <f t="shared" si="230"/>
        <v>6.5142142087925225E+67</v>
      </c>
      <c r="URV15" s="357">
        <f t="shared" si="230"/>
        <v>0</v>
      </c>
      <c r="URW15" s="357">
        <f t="shared" si="230"/>
        <v>6.6444984929683726E+67</v>
      </c>
      <c r="URX15" s="357">
        <f t="shared" si="230"/>
        <v>0</v>
      </c>
      <c r="URY15" s="357">
        <f t="shared" si="230"/>
        <v>6.7773884628277406E+67</v>
      </c>
      <c r="URZ15" s="357">
        <f t="shared" si="230"/>
        <v>0</v>
      </c>
      <c r="USA15" s="357">
        <f t="shared" si="230"/>
        <v>6.9129362320842956E+67</v>
      </c>
      <c r="USB15" s="357">
        <f t="shared" si="230"/>
        <v>0</v>
      </c>
      <c r="USC15" s="357">
        <f t="shared" si="230"/>
        <v>7.0511949567259817E+67</v>
      </c>
      <c r="USD15" s="357">
        <f t="shared" si="230"/>
        <v>0</v>
      </c>
      <c r="USE15" s="357">
        <f t="shared" si="230"/>
        <v>7.1922188558605014E+67</v>
      </c>
      <c r="USF15" s="357">
        <f t="shared" si="230"/>
        <v>0</v>
      </c>
      <c r="USG15" s="357">
        <f t="shared" si="230"/>
        <v>7.3360632329777119E+67</v>
      </c>
      <c r="USH15" s="357">
        <f t="shared" si="230"/>
        <v>0</v>
      </c>
      <c r="USI15" s="357">
        <f t="shared" si="230"/>
        <v>7.482784497637266E+67</v>
      </c>
      <c r="USJ15" s="357">
        <f t="shared" si="230"/>
        <v>0</v>
      </c>
      <c r="USK15" s="357">
        <f t="shared" si="230"/>
        <v>7.6324401875900119E+67</v>
      </c>
      <c r="USL15" s="357">
        <f t="shared" si="230"/>
        <v>0</v>
      </c>
      <c r="USM15" s="357">
        <f t="shared" si="230"/>
        <v>7.7850889913418119E+67</v>
      </c>
      <c r="USN15" s="357">
        <f t="shared" si="230"/>
        <v>0</v>
      </c>
      <c r="USO15" s="357">
        <f t="shared" si="230"/>
        <v>7.9407907711686478E+67</v>
      </c>
      <c r="USP15" s="357">
        <f t="shared" si="230"/>
        <v>0</v>
      </c>
      <c r="USQ15" s="357">
        <f t="shared" si="230"/>
        <v>8.0996065865920214E+67</v>
      </c>
      <c r="USR15" s="357">
        <f t="shared" si="230"/>
        <v>0</v>
      </c>
      <c r="USS15" s="357">
        <f t="shared" si="230"/>
        <v>8.2615987183238616E+67</v>
      </c>
      <c r="UST15" s="357">
        <f t="shared" si="230"/>
        <v>0</v>
      </c>
      <c r="USU15" s="357">
        <f t="shared" si="230"/>
        <v>8.4268306926903385E+67</v>
      </c>
      <c r="USV15" s="357">
        <f t="shared" si="230"/>
        <v>0</v>
      </c>
      <c r="USW15" s="357">
        <f t="shared" si="230"/>
        <v>8.5953673065441451E+67</v>
      </c>
      <c r="USX15" s="357">
        <f t="shared" si="230"/>
        <v>0</v>
      </c>
      <c r="USY15" s="357">
        <f t="shared" si="230"/>
        <v>8.7672746526750277E+67</v>
      </c>
      <c r="USZ15" s="357">
        <f t="shared" si="230"/>
        <v>0</v>
      </c>
      <c r="UTA15" s="357">
        <f t="shared" si="230"/>
        <v>8.9426201457285286E+67</v>
      </c>
      <c r="UTB15" s="357">
        <f t="shared" si="230"/>
        <v>0</v>
      </c>
      <c r="UTC15" s="357">
        <f t="shared" si="230"/>
        <v>9.1214725486430991E+67</v>
      </c>
      <c r="UTD15" s="357">
        <f t="shared" si="230"/>
        <v>0</v>
      </c>
      <c r="UTE15" s="357">
        <f t="shared" si="230"/>
        <v>9.3039019996159611E+67</v>
      </c>
      <c r="UTF15" s="357">
        <f t="shared" si="230"/>
        <v>0</v>
      </c>
      <c r="UTG15" s="357">
        <f t="shared" si="230"/>
        <v>9.4899800396082804E+67</v>
      </c>
      <c r="UTH15" s="357">
        <f t="shared" si="230"/>
        <v>0</v>
      </c>
      <c r="UTI15" s="357">
        <f t="shared" si="230"/>
        <v>9.6797796404004457E+67</v>
      </c>
      <c r="UTJ15" s="357">
        <f t="shared" si="230"/>
        <v>0</v>
      </c>
      <c r="UTK15" s="357">
        <f t="shared" si="230"/>
        <v>9.8733752332084544E+67</v>
      </c>
      <c r="UTL15" s="357">
        <f t="shared" ref="UTL15:UVW15" si="231">UTJ15*1.02</f>
        <v>0</v>
      </c>
      <c r="UTM15" s="357">
        <f t="shared" si="231"/>
        <v>1.0070842737872624E+68</v>
      </c>
      <c r="UTN15" s="357">
        <f t="shared" si="231"/>
        <v>0</v>
      </c>
      <c r="UTO15" s="357">
        <f t="shared" si="231"/>
        <v>1.0272259592630077E+68</v>
      </c>
      <c r="UTP15" s="357">
        <f t="shared" si="231"/>
        <v>0</v>
      </c>
      <c r="UTQ15" s="357">
        <f t="shared" si="231"/>
        <v>1.0477704784482678E+68</v>
      </c>
      <c r="UTR15" s="357">
        <f t="shared" si="231"/>
        <v>0</v>
      </c>
      <c r="UTS15" s="357">
        <f t="shared" si="231"/>
        <v>1.0687258880172331E+68</v>
      </c>
      <c r="UTT15" s="357">
        <f t="shared" si="231"/>
        <v>0</v>
      </c>
      <c r="UTU15" s="357">
        <f t="shared" si="231"/>
        <v>1.0901004057775778E+68</v>
      </c>
      <c r="UTV15" s="357">
        <f t="shared" si="231"/>
        <v>0</v>
      </c>
      <c r="UTW15" s="357">
        <f t="shared" si="231"/>
        <v>1.1119024138931293E+68</v>
      </c>
      <c r="UTX15" s="357">
        <f t="shared" si="231"/>
        <v>0</v>
      </c>
      <c r="UTY15" s="357">
        <f t="shared" si="231"/>
        <v>1.1341404621709918E+68</v>
      </c>
      <c r="UTZ15" s="357">
        <f t="shared" si="231"/>
        <v>0</v>
      </c>
      <c r="UUA15" s="357">
        <f t="shared" si="231"/>
        <v>1.1568232714144116E+68</v>
      </c>
      <c r="UUB15" s="357">
        <f t="shared" si="231"/>
        <v>0</v>
      </c>
      <c r="UUC15" s="357">
        <f t="shared" si="231"/>
        <v>1.1799597368426999E+68</v>
      </c>
      <c r="UUD15" s="357">
        <f t="shared" si="231"/>
        <v>0</v>
      </c>
      <c r="UUE15" s="357">
        <f t="shared" si="231"/>
        <v>1.2035589315795539E+68</v>
      </c>
      <c r="UUF15" s="357">
        <f t="shared" si="231"/>
        <v>0</v>
      </c>
      <c r="UUG15" s="357">
        <f t="shared" si="231"/>
        <v>1.2276301102111451E+68</v>
      </c>
      <c r="UUH15" s="357">
        <f t="shared" si="231"/>
        <v>0</v>
      </c>
      <c r="UUI15" s="357">
        <f t="shared" si="231"/>
        <v>1.252182712415368E+68</v>
      </c>
      <c r="UUJ15" s="357">
        <f t="shared" si="231"/>
        <v>0</v>
      </c>
      <c r="UUK15" s="357">
        <f t="shared" si="231"/>
        <v>1.2772263666636754E+68</v>
      </c>
      <c r="UUL15" s="357">
        <f t="shared" si="231"/>
        <v>0</v>
      </c>
      <c r="UUM15" s="357">
        <f t="shared" si="231"/>
        <v>1.302770893996949E+68</v>
      </c>
      <c r="UUN15" s="357">
        <f t="shared" si="231"/>
        <v>0</v>
      </c>
      <c r="UUO15" s="357">
        <f t="shared" si="231"/>
        <v>1.328826311876888E+68</v>
      </c>
      <c r="UUP15" s="357">
        <f t="shared" si="231"/>
        <v>0</v>
      </c>
      <c r="UUQ15" s="357">
        <f t="shared" si="231"/>
        <v>1.3554028381144258E+68</v>
      </c>
      <c r="UUR15" s="357">
        <f t="shared" si="231"/>
        <v>0</v>
      </c>
      <c r="UUS15" s="357">
        <f t="shared" si="231"/>
        <v>1.3825108948767143E+68</v>
      </c>
      <c r="UUT15" s="357">
        <f t="shared" si="231"/>
        <v>0</v>
      </c>
      <c r="UUU15" s="357">
        <f t="shared" si="231"/>
        <v>1.4101611127742487E+68</v>
      </c>
      <c r="UUV15" s="357">
        <f t="shared" si="231"/>
        <v>0</v>
      </c>
      <c r="UUW15" s="357">
        <f t="shared" si="231"/>
        <v>1.4383643350297338E+68</v>
      </c>
      <c r="UUX15" s="357">
        <f t="shared" si="231"/>
        <v>0</v>
      </c>
      <c r="UUY15" s="357">
        <f t="shared" si="231"/>
        <v>1.4671316217303284E+68</v>
      </c>
      <c r="UUZ15" s="357">
        <f t="shared" si="231"/>
        <v>0</v>
      </c>
      <c r="UVA15" s="357">
        <f t="shared" si="231"/>
        <v>1.4964742541649349E+68</v>
      </c>
      <c r="UVB15" s="357">
        <f t="shared" si="231"/>
        <v>0</v>
      </c>
      <c r="UVC15" s="357">
        <f t="shared" si="231"/>
        <v>1.5264037392482335E+68</v>
      </c>
      <c r="UVD15" s="357">
        <f t="shared" si="231"/>
        <v>0</v>
      </c>
      <c r="UVE15" s="357">
        <f t="shared" si="231"/>
        <v>1.5569318140331983E+68</v>
      </c>
      <c r="UVF15" s="357">
        <f t="shared" si="231"/>
        <v>0</v>
      </c>
      <c r="UVG15" s="357">
        <f t="shared" si="231"/>
        <v>1.5880704503138624E+68</v>
      </c>
      <c r="UVH15" s="357">
        <f t="shared" si="231"/>
        <v>0</v>
      </c>
      <c r="UVI15" s="357">
        <f t="shared" si="231"/>
        <v>1.6198318593201396E+68</v>
      </c>
      <c r="UVJ15" s="357">
        <f t="shared" si="231"/>
        <v>0</v>
      </c>
      <c r="UVK15" s="357">
        <f t="shared" si="231"/>
        <v>1.6522284965065423E+68</v>
      </c>
      <c r="UVL15" s="357">
        <f t="shared" si="231"/>
        <v>0</v>
      </c>
      <c r="UVM15" s="357">
        <f t="shared" si="231"/>
        <v>1.6852730664366733E+68</v>
      </c>
      <c r="UVN15" s="357">
        <f t="shared" si="231"/>
        <v>0</v>
      </c>
      <c r="UVO15" s="357">
        <f t="shared" si="231"/>
        <v>1.7189785277654067E+68</v>
      </c>
      <c r="UVP15" s="357">
        <f t="shared" si="231"/>
        <v>0</v>
      </c>
      <c r="UVQ15" s="357">
        <f t="shared" si="231"/>
        <v>1.753358098320715E+68</v>
      </c>
      <c r="UVR15" s="357">
        <f t="shared" si="231"/>
        <v>0</v>
      </c>
      <c r="UVS15" s="357">
        <f t="shared" si="231"/>
        <v>1.7884252602871294E+68</v>
      </c>
      <c r="UVT15" s="357">
        <f t="shared" si="231"/>
        <v>0</v>
      </c>
      <c r="UVU15" s="357">
        <f t="shared" si="231"/>
        <v>1.824193765492872E+68</v>
      </c>
      <c r="UVV15" s="357">
        <f t="shared" si="231"/>
        <v>0</v>
      </c>
      <c r="UVW15" s="357">
        <f t="shared" si="231"/>
        <v>1.8606776408027295E+68</v>
      </c>
      <c r="UVX15" s="357">
        <f t="shared" ref="UVX15:UYI15" si="232">UVV15*1.02</f>
        <v>0</v>
      </c>
      <c r="UVY15" s="357">
        <f t="shared" si="232"/>
        <v>1.8978911936187841E+68</v>
      </c>
      <c r="UVZ15" s="357">
        <f t="shared" si="232"/>
        <v>0</v>
      </c>
      <c r="UWA15" s="357">
        <f t="shared" si="232"/>
        <v>1.9358490174911598E+68</v>
      </c>
      <c r="UWB15" s="357">
        <f t="shared" si="232"/>
        <v>0</v>
      </c>
      <c r="UWC15" s="357">
        <f t="shared" si="232"/>
        <v>1.974565997840983E+68</v>
      </c>
      <c r="UWD15" s="357">
        <f t="shared" si="232"/>
        <v>0</v>
      </c>
      <c r="UWE15" s="357">
        <f t="shared" si="232"/>
        <v>2.0140573177978028E+68</v>
      </c>
      <c r="UWF15" s="357">
        <f t="shared" si="232"/>
        <v>0</v>
      </c>
      <c r="UWG15" s="357">
        <f t="shared" si="232"/>
        <v>2.054338464153759E+68</v>
      </c>
      <c r="UWH15" s="357">
        <f t="shared" si="232"/>
        <v>0</v>
      </c>
      <c r="UWI15" s="357">
        <f t="shared" si="232"/>
        <v>2.0954252334368341E+68</v>
      </c>
      <c r="UWJ15" s="357">
        <f t="shared" si="232"/>
        <v>0</v>
      </c>
      <c r="UWK15" s="357">
        <f t="shared" si="232"/>
        <v>2.1373337381055709E+68</v>
      </c>
      <c r="UWL15" s="357">
        <f t="shared" si="232"/>
        <v>0</v>
      </c>
      <c r="UWM15" s="357">
        <f t="shared" si="232"/>
        <v>2.1800804128676824E+68</v>
      </c>
      <c r="UWN15" s="357">
        <f t="shared" si="232"/>
        <v>0</v>
      </c>
      <c r="UWO15" s="357">
        <f t="shared" si="232"/>
        <v>2.2236820211250361E+68</v>
      </c>
      <c r="UWP15" s="357">
        <f t="shared" si="232"/>
        <v>0</v>
      </c>
      <c r="UWQ15" s="357">
        <f t="shared" si="232"/>
        <v>2.2681556615475367E+68</v>
      </c>
      <c r="UWR15" s="357">
        <f t="shared" si="232"/>
        <v>0</v>
      </c>
      <c r="UWS15" s="357">
        <f t="shared" si="232"/>
        <v>2.3135187747784876E+68</v>
      </c>
      <c r="UWT15" s="357">
        <f t="shared" si="232"/>
        <v>0</v>
      </c>
      <c r="UWU15" s="357">
        <f t="shared" si="232"/>
        <v>2.3597891502740576E+68</v>
      </c>
      <c r="UWV15" s="357">
        <f t="shared" si="232"/>
        <v>0</v>
      </c>
      <c r="UWW15" s="357">
        <f t="shared" si="232"/>
        <v>2.406984933279539E+68</v>
      </c>
      <c r="UWX15" s="357">
        <f t="shared" si="232"/>
        <v>0</v>
      </c>
      <c r="UWY15" s="357">
        <f t="shared" si="232"/>
        <v>2.4551246319451296E+68</v>
      </c>
      <c r="UWZ15" s="357">
        <f t="shared" si="232"/>
        <v>0</v>
      </c>
      <c r="UXA15" s="357">
        <f t="shared" si="232"/>
        <v>2.5042271245840324E+68</v>
      </c>
      <c r="UXB15" s="357">
        <f t="shared" si="232"/>
        <v>0</v>
      </c>
      <c r="UXC15" s="357">
        <f t="shared" si="232"/>
        <v>2.5543116670757129E+68</v>
      </c>
      <c r="UXD15" s="357">
        <f t="shared" si="232"/>
        <v>0</v>
      </c>
      <c r="UXE15" s="357">
        <f t="shared" si="232"/>
        <v>2.6053979004172275E+68</v>
      </c>
      <c r="UXF15" s="357">
        <f t="shared" si="232"/>
        <v>0</v>
      </c>
      <c r="UXG15" s="357">
        <f t="shared" si="232"/>
        <v>2.6575058584255722E+68</v>
      </c>
      <c r="UXH15" s="357">
        <f t="shared" si="232"/>
        <v>0</v>
      </c>
      <c r="UXI15" s="357">
        <f t="shared" si="232"/>
        <v>2.7106559755940839E+68</v>
      </c>
      <c r="UXJ15" s="357">
        <f t="shared" si="232"/>
        <v>0</v>
      </c>
      <c r="UXK15" s="357">
        <f t="shared" si="232"/>
        <v>2.7648690951059654E+68</v>
      </c>
      <c r="UXL15" s="357">
        <f t="shared" si="232"/>
        <v>0</v>
      </c>
      <c r="UXM15" s="357">
        <f t="shared" si="232"/>
        <v>2.8201664770080846E+68</v>
      </c>
      <c r="UXN15" s="357">
        <f t="shared" si="232"/>
        <v>0</v>
      </c>
      <c r="UXO15" s="357">
        <f t="shared" si="232"/>
        <v>2.8765698065482461E+68</v>
      </c>
      <c r="UXP15" s="357">
        <f t="shared" si="232"/>
        <v>0</v>
      </c>
      <c r="UXQ15" s="357">
        <f t="shared" si="232"/>
        <v>2.934101202679211E+68</v>
      </c>
      <c r="UXR15" s="357">
        <f t="shared" si="232"/>
        <v>0</v>
      </c>
      <c r="UXS15" s="357">
        <f t="shared" si="232"/>
        <v>2.9927832267327952E+68</v>
      </c>
      <c r="UXT15" s="357">
        <f t="shared" si="232"/>
        <v>0</v>
      </c>
      <c r="UXU15" s="357">
        <f t="shared" si="232"/>
        <v>3.0526388912674514E+68</v>
      </c>
      <c r="UXV15" s="357">
        <f t="shared" si="232"/>
        <v>0</v>
      </c>
      <c r="UXW15" s="357">
        <f t="shared" si="232"/>
        <v>3.1136916690928005E+68</v>
      </c>
      <c r="UXX15" s="357">
        <f t="shared" si="232"/>
        <v>0</v>
      </c>
      <c r="UXY15" s="357">
        <f t="shared" si="232"/>
        <v>3.1759655024746567E+68</v>
      </c>
      <c r="UXZ15" s="357">
        <f t="shared" si="232"/>
        <v>0</v>
      </c>
      <c r="UYA15" s="357">
        <f t="shared" si="232"/>
        <v>3.2394848125241497E+68</v>
      </c>
      <c r="UYB15" s="357">
        <f t="shared" si="232"/>
        <v>0</v>
      </c>
      <c r="UYC15" s="357">
        <f t="shared" si="232"/>
        <v>3.3042745087746327E+68</v>
      </c>
      <c r="UYD15" s="357">
        <f t="shared" si="232"/>
        <v>0</v>
      </c>
      <c r="UYE15" s="357">
        <f t="shared" si="232"/>
        <v>3.3703599989501255E+68</v>
      </c>
      <c r="UYF15" s="357">
        <f t="shared" si="232"/>
        <v>0</v>
      </c>
      <c r="UYG15" s="357">
        <f t="shared" si="232"/>
        <v>3.4377671989291282E+68</v>
      </c>
      <c r="UYH15" s="357">
        <f t="shared" si="232"/>
        <v>0</v>
      </c>
      <c r="UYI15" s="357">
        <f t="shared" si="232"/>
        <v>3.506522542907711E+68</v>
      </c>
      <c r="UYJ15" s="357">
        <f t="shared" ref="UYJ15:VAU15" si="233">UYH15*1.02</f>
        <v>0</v>
      </c>
      <c r="UYK15" s="357">
        <f t="shared" si="233"/>
        <v>3.5766529937658653E+68</v>
      </c>
      <c r="UYL15" s="357">
        <f t="shared" si="233"/>
        <v>0</v>
      </c>
      <c r="UYM15" s="357">
        <f t="shared" si="233"/>
        <v>3.6481860536411829E+68</v>
      </c>
      <c r="UYN15" s="357">
        <f t="shared" si="233"/>
        <v>0</v>
      </c>
      <c r="UYO15" s="357">
        <f t="shared" si="233"/>
        <v>3.7211497747140065E+68</v>
      </c>
      <c r="UYP15" s="357">
        <f t="shared" si="233"/>
        <v>0</v>
      </c>
      <c r="UYQ15" s="357">
        <f t="shared" si="233"/>
        <v>3.7955727702082865E+68</v>
      </c>
      <c r="UYR15" s="357">
        <f t="shared" si="233"/>
        <v>0</v>
      </c>
      <c r="UYS15" s="357">
        <f t="shared" si="233"/>
        <v>3.8714842256124525E+68</v>
      </c>
      <c r="UYT15" s="357">
        <f t="shared" si="233"/>
        <v>0</v>
      </c>
      <c r="UYU15" s="357">
        <f t="shared" si="233"/>
        <v>3.9489139101247018E+68</v>
      </c>
      <c r="UYV15" s="357">
        <f t="shared" si="233"/>
        <v>0</v>
      </c>
      <c r="UYW15" s="357">
        <f t="shared" si="233"/>
        <v>4.027892188327196E+68</v>
      </c>
      <c r="UYX15" s="357">
        <f t="shared" si="233"/>
        <v>0</v>
      </c>
      <c r="UYY15" s="357">
        <f t="shared" si="233"/>
        <v>4.1084500320937399E+68</v>
      </c>
      <c r="UYZ15" s="357">
        <f t="shared" si="233"/>
        <v>0</v>
      </c>
      <c r="UZA15" s="357">
        <f t="shared" si="233"/>
        <v>4.1906190327356148E+68</v>
      </c>
      <c r="UZB15" s="357">
        <f t="shared" si="233"/>
        <v>0</v>
      </c>
      <c r="UZC15" s="357">
        <f t="shared" si="233"/>
        <v>4.2744314133903272E+68</v>
      </c>
      <c r="UZD15" s="357">
        <f t="shared" si="233"/>
        <v>0</v>
      </c>
      <c r="UZE15" s="357">
        <f t="shared" si="233"/>
        <v>4.3599200416581334E+68</v>
      </c>
      <c r="UZF15" s="357">
        <f t="shared" si="233"/>
        <v>0</v>
      </c>
      <c r="UZG15" s="357">
        <f t="shared" si="233"/>
        <v>4.4471184424912961E+68</v>
      </c>
      <c r="UZH15" s="357">
        <f t="shared" si="233"/>
        <v>0</v>
      </c>
      <c r="UZI15" s="357">
        <f t="shared" si="233"/>
        <v>4.5360608113411223E+68</v>
      </c>
      <c r="UZJ15" s="357">
        <f t="shared" si="233"/>
        <v>0</v>
      </c>
      <c r="UZK15" s="357">
        <f t="shared" si="233"/>
        <v>4.6267820275679446E+68</v>
      </c>
      <c r="UZL15" s="357">
        <f t="shared" si="233"/>
        <v>0</v>
      </c>
      <c r="UZM15" s="357">
        <f t="shared" si="233"/>
        <v>4.7193176681193035E+68</v>
      </c>
      <c r="UZN15" s="357">
        <f t="shared" si="233"/>
        <v>0</v>
      </c>
      <c r="UZO15" s="357">
        <f t="shared" si="233"/>
        <v>4.81370402148169E+68</v>
      </c>
      <c r="UZP15" s="357">
        <f t="shared" si="233"/>
        <v>0</v>
      </c>
      <c r="UZQ15" s="357">
        <f t="shared" si="233"/>
        <v>4.9099781019113236E+68</v>
      </c>
      <c r="UZR15" s="357">
        <f t="shared" si="233"/>
        <v>0</v>
      </c>
      <c r="UZS15" s="357">
        <f t="shared" si="233"/>
        <v>5.0081776639495501E+68</v>
      </c>
      <c r="UZT15" s="357">
        <f t="shared" si="233"/>
        <v>0</v>
      </c>
      <c r="UZU15" s="357">
        <f t="shared" si="233"/>
        <v>5.1083412172285408E+68</v>
      </c>
      <c r="UZV15" s="357">
        <f t="shared" si="233"/>
        <v>0</v>
      </c>
      <c r="UZW15" s="357">
        <f t="shared" si="233"/>
        <v>5.2105080415731119E+68</v>
      </c>
      <c r="UZX15" s="357">
        <f t="shared" si="233"/>
        <v>0</v>
      </c>
      <c r="UZY15" s="357">
        <f t="shared" si="233"/>
        <v>5.3147182024045744E+68</v>
      </c>
      <c r="UZZ15" s="357">
        <f t="shared" si="233"/>
        <v>0</v>
      </c>
      <c r="VAA15" s="357">
        <f t="shared" si="233"/>
        <v>5.4210125664526662E+68</v>
      </c>
      <c r="VAB15" s="357">
        <f t="shared" si="233"/>
        <v>0</v>
      </c>
      <c r="VAC15" s="357">
        <f t="shared" si="233"/>
        <v>5.5294328177817194E+68</v>
      </c>
      <c r="VAD15" s="357">
        <f t="shared" si="233"/>
        <v>0</v>
      </c>
      <c r="VAE15" s="357">
        <f t="shared" si="233"/>
        <v>5.6400214741373539E+68</v>
      </c>
      <c r="VAF15" s="357">
        <f t="shared" si="233"/>
        <v>0</v>
      </c>
      <c r="VAG15" s="357">
        <f t="shared" si="233"/>
        <v>5.7528219036201014E+68</v>
      </c>
      <c r="VAH15" s="357">
        <f t="shared" si="233"/>
        <v>0</v>
      </c>
      <c r="VAI15" s="357">
        <f t="shared" si="233"/>
        <v>5.8678783416925039E+68</v>
      </c>
      <c r="VAJ15" s="357">
        <f t="shared" si="233"/>
        <v>0</v>
      </c>
      <c r="VAK15" s="357">
        <f t="shared" si="233"/>
        <v>5.9852359085263538E+68</v>
      </c>
      <c r="VAL15" s="357">
        <f t="shared" si="233"/>
        <v>0</v>
      </c>
      <c r="VAM15" s="357">
        <f t="shared" si="233"/>
        <v>6.1049406266968808E+68</v>
      </c>
      <c r="VAN15" s="357">
        <f t="shared" si="233"/>
        <v>0</v>
      </c>
      <c r="VAO15" s="357">
        <f t="shared" si="233"/>
        <v>6.2270394392308186E+68</v>
      </c>
      <c r="VAP15" s="357">
        <f t="shared" si="233"/>
        <v>0</v>
      </c>
      <c r="VAQ15" s="357">
        <f t="shared" si="233"/>
        <v>6.3515802280154352E+68</v>
      </c>
      <c r="VAR15" s="357">
        <f t="shared" si="233"/>
        <v>0</v>
      </c>
      <c r="VAS15" s="357">
        <f t="shared" si="233"/>
        <v>6.4786118325757442E+68</v>
      </c>
      <c r="VAT15" s="357">
        <f t="shared" si="233"/>
        <v>0</v>
      </c>
      <c r="VAU15" s="357">
        <f t="shared" si="233"/>
        <v>6.6081840692272593E+68</v>
      </c>
      <c r="VAV15" s="357">
        <f t="shared" ref="VAV15:VDG15" si="234">VAT15*1.02</f>
        <v>0</v>
      </c>
      <c r="VAW15" s="357">
        <f t="shared" si="234"/>
        <v>6.7403477506118045E+68</v>
      </c>
      <c r="VAX15" s="357">
        <f t="shared" si="234"/>
        <v>0</v>
      </c>
      <c r="VAY15" s="357">
        <f t="shared" si="234"/>
        <v>6.8751547056240404E+68</v>
      </c>
      <c r="VAZ15" s="357">
        <f t="shared" si="234"/>
        <v>0</v>
      </c>
      <c r="VBA15" s="357">
        <f t="shared" si="234"/>
        <v>7.0126577997365214E+68</v>
      </c>
      <c r="VBB15" s="357">
        <f t="shared" si="234"/>
        <v>0</v>
      </c>
      <c r="VBC15" s="357">
        <f t="shared" si="234"/>
        <v>7.1529109557312514E+68</v>
      </c>
      <c r="VBD15" s="357">
        <f t="shared" si="234"/>
        <v>0</v>
      </c>
      <c r="VBE15" s="357">
        <f t="shared" si="234"/>
        <v>7.2959691748458765E+68</v>
      </c>
      <c r="VBF15" s="357">
        <f t="shared" si="234"/>
        <v>0</v>
      </c>
      <c r="VBG15" s="357">
        <f t="shared" si="234"/>
        <v>7.4418885583427939E+68</v>
      </c>
      <c r="VBH15" s="357">
        <f t="shared" si="234"/>
        <v>0</v>
      </c>
      <c r="VBI15" s="357">
        <f t="shared" si="234"/>
        <v>7.5907263295096495E+68</v>
      </c>
      <c r="VBJ15" s="357">
        <f t="shared" si="234"/>
        <v>0</v>
      </c>
      <c r="VBK15" s="357">
        <f t="shared" si="234"/>
        <v>7.7425408560998427E+68</v>
      </c>
      <c r="VBL15" s="357">
        <f t="shared" si="234"/>
        <v>0</v>
      </c>
      <c r="VBM15" s="357">
        <f t="shared" si="234"/>
        <v>7.8973916732218394E+68</v>
      </c>
      <c r="VBN15" s="357">
        <f t="shared" si="234"/>
        <v>0</v>
      </c>
      <c r="VBO15" s="357">
        <f t="shared" si="234"/>
        <v>8.055339506686276E+68</v>
      </c>
      <c r="VBP15" s="357">
        <f t="shared" si="234"/>
        <v>0</v>
      </c>
      <c r="VBQ15" s="357">
        <f t="shared" si="234"/>
        <v>8.2164462968200016E+68</v>
      </c>
      <c r="VBR15" s="357">
        <f t="shared" si="234"/>
        <v>0</v>
      </c>
      <c r="VBS15" s="357">
        <f t="shared" si="234"/>
        <v>8.3807752227564022E+68</v>
      </c>
      <c r="VBT15" s="357">
        <f t="shared" si="234"/>
        <v>0</v>
      </c>
      <c r="VBU15" s="357">
        <f t="shared" si="234"/>
        <v>8.5483907272115305E+68</v>
      </c>
      <c r="VBV15" s="357">
        <f t="shared" si="234"/>
        <v>0</v>
      </c>
      <c r="VBW15" s="357">
        <f t="shared" si="234"/>
        <v>8.7193585417557604E+68</v>
      </c>
      <c r="VBX15" s="357">
        <f t="shared" si="234"/>
        <v>0</v>
      </c>
      <c r="VBY15" s="357">
        <f t="shared" si="234"/>
        <v>8.8937457125908757E+68</v>
      </c>
      <c r="VBZ15" s="357">
        <f t="shared" si="234"/>
        <v>0</v>
      </c>
      <c r="VCA15" s="357">
        <f t="shared" si="234"/>
        <v>9.0716206268426929E+68</v>
      </c>
      <c r="VCB15" s="357">
        <f t="shared" si="234"/>
        <v>0</v>
      </c>
      <c r="VCC15" s="357">
        <f t="shared" si="234"/>
        <v>9.2530530393795473E+68</v>
      </c>
      <c r="VCD15" s="357">
        <f t="shared" si="234"/>
        <v>0</v>
      </c>
      <c r="VCE15" s="357">
        <f t="shared" si="234"/>
        <v>9.4381141001671381E+68</v>
      </c>
      <c r="VCF15" s="357">
        <f t="shared" si="234"/>
        <v>0</v>
      </c>
      <c r="VCG15" s="357">
        <f t="shared" si="234"/>
        <v>9.6268763821704812E+68</v>
      </c>
      <c r="VCH15" s="357">
        <f t="shared" si="234"/>
        <v>0</v>
      </c>
      <c r="VCI15" s="357">
        <f t="shared" si="234"/>
        <v>9.819413909813892E+68</v>
      </c>
      <c r="VCJ15" s="357">
        <f t="shared" si="234"/>
        <v>0</v>
      </c>
      <c r="VCK15" s="357">
        <f t="shared" si="234"/>
        <v>1.001580218801017E+69</v>
      </c>
      <c r="VCL15" s="357">
        <f t="shared" si="234"/>
        <v>0</v>
      </c>
      <c r="VCM15" s="357">
        <f t="shared" si="234"/>
        <v>1.0216118231770375E+69</v>
      </c>
      <c r="VCN15" s="357">
        <f t="shared" si="234"/>
        <v>0</v>
      </c>
      <c r="VCO15" s="357">
        <f t="shared" si="234"/>
        <v>1.0420440596405783E+69</v>
      </c>
      <c r="VCP15" s="357">
        <f t="shared" si="234"/>
        <v>0</v>
      </c>
      <c r="VCQ15" s="357">
        <f t="shared" si="234"/>
        <v>1.0628849408333899E+69</v>
      </c>
      <c r="VCR15" s="357">
        <f t="shared" si="234"/>
        <v>0</v>
      </c>
      <c r="VCS15" s="357">
        <f t="shared" si="234"/>
        <v>1.0841426396500578E+69</v>
      </c>
      <c r="VCT15" s="357">
        <f t="shared" si="234"/>
        <v>0</v>
      </c>
      <c r="VCU15" s="357">
        <f t="shared" si="234"/>
        <v>1.105825492443059E+69</v>
      </c>
      <c r="VCV15" s="357">
        <f t="shared" si="234"/>
        <v>0</v>
      </c>
      <c r="VCW15" s="357">
        <f t="shared" si="234"/>
        <v>1.1279420022919202E+69</v>
      </c>
      <c r="VCX15" s="357">
        <f t="shared" si="234"/>
        <v>0</v>
      </c>
      <c r="VCY15" s="357">
        <f t="shared" si="234"/>
        <v>1.1505008423377586E+69</v>
      </c>
      <c r="VCZ15" s="357">
        <f t="shared" si="234"/>
        <v>0</v>
      </c>
      <c r="VDA15" s="357">
        <f t="shared" si="234"/>
        <v>1.1735108591845138E+69</v>
      </c>
      <c r="VDB15" s="357">
        <f t="shared" si="234"/>
        <v>0</v>
      </c>
      <c r="VDC15" s="357">
        <f t="shared" si="234"/>
        <v>1.1969810763682041E+69</v>
      </c>
      <c r="VDD15" s="357">
        <f t="shared" si="234"/>
        <v>0</v>
      </c>
      <c r="VDE15" s="357">
        <f t="shared" si="234"/>
        <v>1.2209206978955681E+69</v>
      </c>
      <c r="VDF15" s="357">
        <f t="shared" si="234"/>
        <v>0</v>
      </c>
      <c r="VDG15" s="357">
        <f t="shared" si="234"/>
        <v>1.2453391118534794E+69</v>
      </c>
      <c r="VDH15" s="357">
        <f t="shared" ref="VDH15:VFS15" si="235">VDF15*1.02</f>
        <v>0</v>
      </c>
      <c r="VDI15" s="357">
        <f t="shared" si="235"/>
        <v>1.270245894090549E+69</v>
      </c>
      <c r="VDJ15" s="357">
        <f t="shared" si="235"/>
        <v>0</v>
      </c>
      <c r="VDK15" s="357">
        <f t="shared" si="235"/>
        <v>1.2956508119723601E+69</v>
      </c>
      <c r="VDL15" s="357">
        <f t="shared" si="235"/>
        <v>0</v>
      </c>
      <c r="VDM15" s="357">
        <f t="shared" si="235"/>
        <v>1.3215638282118074E+69</v>
      </c>
      <c r="VDN15" s="357">
        <f t="shared" si="235"/>
        <v>0</v>
      </c>
      <c r="VDO15" s="357">
        <f t="shared" si="235"/>
        <v>1.3479951047760436E+69</v>
      </c>
      <c r="VDP15" s="357">
        <f t="shared" si="235"/>
        <v>0</v>
      </c>
      <c r="VDQ15" s="357">
        <f t="shared" si="235"/>
        <v>1.3749550068715644E+69</v>
      </c>
      <c r="VDR15" s="357">
        <f t="shared" si="235"/>
        <v>0</v>
      </c>
      <c r="VDS15" s="357">
        <f t="shared" si="235"/>
        <v>1.4024541070089958E+69</v>
      </c>
      <c r="VDT15" s="357">
        <f t="shared" si="235"/>
        <v>0</v>
      </c>
      <c r="VDU15" s="357">
        <f t="shared" si="235"/>
        <v>1.4305031891491758E+69</v>
      </c>
      <c r="VDV15" s="357">
        <f t="shared" si="235"/>
        <v>0</v>
      </c>
      <c r="VDW15" s="357">
        <f t="shared" si="235"/>
        <v>1.4591132529321593E+69</v>
      </c>
      <c r="VDX15" s="357">
        <f t="shared" si="235"/>
        <v>0</v>
      </c>
      <c r="VDY15" s="357">
        <f t="shared" si="235"/>
        <v>1.4882955179908024E+69</v>
      </c>
      <c r="VDZ15" s="357">
        <f t="shared" si="235"/>
        <v>0</v>
      </c>
      <c r="VEA15" s="357">
        <f t="shared" si="235"/>
        <v>1.5180614283506184E+69</v>
      </c>
      <c r="VEB15" s="357">
        <f t="shared" si="235"/>
        <v>0</v>
      </c>
      <c r="VEC15" s="357">
        <f t="shared" si="235"/>
        <v>1.5484226569176308E+69</v>
      </c>
      <c r="VED15" s="357">
        <f t="shared" si="235"/>
        <v>0</v>
      </c>
      <c r="VEE15" s="357">
        <f t="shared" si="235"/>
        <v>1.5793911100559833E+69</v>
      </c>
      <c r="VEF15" s="357">
        <f t="shared" si="235"/>
        <v>0</v>
      </c>
      <c r="VEG15" s="357">
        <f t="shared" si="235"/>
        <v>1.610978932257103E+69</v>
      </c>
      <c r="VEH15" s="357">
        <f t="shared" si="235"/>
        <v>0</v>
      </c>
      <c r="VEI15" s="357">
        <f t="shared" si="235"/>
        <v>1.643198510902245E+69</v>
      </c>
      <c r="VEJ15" s="357">
        <f t="shared" si="235"/>
        <v>0</v>
      </c>
      <c r="VEK15" s="357">
        <f t="shared" si="235"/>
        <v>1.6760624811202898E+69</v>
      </c>
      <c r="VEL15" s="357">
        <f t="shared" si="235"/>
        <v>0</v>
      </c>
      <c r="VEM15" s="357">
        <f t="shared" si="235"/>
        <v>1.7095837307426957E+69</v>
      </c>
      <c r="VEN15" s="357">
        <f t="shared" si="235"/>
        <v>0</v>
      </c>
      <c r="VEO15" s="357">
        <f t="shared" si="235"/>
        <v>1.7437754053575497E+69</v>
      </c>
      <c r="VEP15" s="357">
        <f t="shared" si="235"/>
        <v>0</v>
      </c>
      <c r="VEQ15" s="357">
        <f t="shared" si="235"/>
        <v>1.7786509134647009E+69</v>
      </c>
      <c r="VER15" s="357">
        <f t="shared" si="235"/>
        <v>0</v>
      </c>
      <c r="VES15" s="357">
        <f t="shared" si="235"/>
        <v>1.814223931733995E+69</v>
      </c>
      <c r="VET15" s="357">
        <f t="shared" si="235"/>
        <v>0</v>
      </c>
      <c r="VEU15" s="357">
        <f t="shared" si="235"/>
        <v>1.8505084103686751E+69</v>
      </c>
      <c r="VEV15" s="357">
        <f t="shared" si="235"/>
        <v>0</v>
      </c>
      <c r="VEW15" s="357">
        <f t="shared" si="235"/>
        <v>1.8875185785760487E+69</v>
      </c>
      <c r="VEX15" s="357">
        <f t="shared" si="235"/>
        <v>0</v>
      </c>
      <c r="VEY15" s="357">
        <f t="shared" si="235"/>
        <v>1.9252689501475697E+69</v>
      </c>
      <c r="VEZ15" s="357">
        <f t="shared" si="235"/>
        <v>0</v>
      </c>
      <c r="VFA15" s="357">
        <f t="shared" si="235"/>
        <v>1.963774329150521E+69</v>
      </c>
      <c r="VFB15" s="357">
        <f t="shared" si="235"/>
        <v>0</v>
      </c>
      <c r="VFC15" s="357">
        <f t="shared" si="235"/>
        <v>2.0030498157335316E+69</v>
      </c>
      <c r="VFD15" s="357">
        <f t="shared" si="235"/>
        <v>0</v>
      </c>
      <c r="VFE15" s="357">
        <f t="shared" si="235"/>
        <v>2.0431108120482022E+69</v>
      </c>
      <c r="VFF15" s="357">
        <f t="shared" si="235"/>
        <v>0</v>
      </c>
      <c r="VFG15" s="357">
        <f t="shared" si="235"/>
        <v>2.0839730282891663E+69</v>
      </c>
      <c r="VFH15" s="357">
        <f t="shared" si="235"/>
        <v>0</v>
      </c>
      <c r="VFI15" s="357">
        <f t="shared" si="235"/>
        <v>2.1256524888549498E+69</v>
      </c>
      <c r="VFJ15" s="357">
        <f t="shared" si="235"/>
        <v>0</v>
      </c>
      <c r="VFK15" s="357">
        <f t="shared" si="235"/>
        <v>2.1681655386320487E+69</v>
      </c>
      <c r="VFL15" s="357">
        <f t="shared" si="235"/>
        <v>0</v>
      </c>
      <c r="VFM15" s="357">
        <f t="shared" si="235"/>
        <v>2.2115288494046897E+69</v>
      </c>
      <c r="VFN15" s="357">
        <f t="shared" si="235"/>
        <v>0</v>
      </c>
      <c r="VFO15" s="357">
        <f t="shared" si="235"/>
        <v>2.2557594263927837E+69</v>
      </c>
      <c r="VFP15" s="357">
        <f t="shared" si="235"/>
        <v>0</v>
      </c>
      <c r="VFQ15" s="357">
        <f t="shared" si="235"/>
        <v>2.3008746149206393E+69</v>
      </c>
      <c r="VFR15" s="357">
        <f t="shared" si="235"/>
        <v>0</v>
      </c>
      <c r="VFS15" s="357">
        <f t="shared" si="235"/>
        <v>2.346892107219052E+69</v>
      </c>
      <c r="VFT15" s="357">
        <f t="shared" ref="VFT15:VIE15" si="236">VFR15*1.02</f>
        <v>0</v>
      </c>
      <c r="VFU15" s="357">
        <f t="shared" si="236"/>
        <v>2.3938299493634332E+69</v>
      </c>
      <c r="VFV15" s="357">
        <f t="shared" si="236"/>
        <v>0</v>
      </c>
      <c r="VFW15" s="357">
        <f t="shared" si="236"/>
        <v>2.4417065483507018E+69</v>
      </c>
      <c r="VFX15" s="357">
        <f t="shared" si="236"/>
        <v>0</v>
      </c>
      <c r="VFY15" s="357">
        <f t="shared" si="236"/>
        <v>2.490540679317716E+69</v>
      </c>
      <c r="VFZ15" s="357">
        <f t="shared" si="236"/>
        <v>0</v>
      </c>
      <c r="VGA15" s="357">
        <f t="shared" si="236"/>
        <v>2.5403514929040704E+69</v>
      </c>
      <c r="VGB15" s="357">
        <f t="shared" si="236"/>
        <v>0</v>
      </c>
      <c r="VGC15" s="357">
        <f t="shared" si="236"/>
        <v>2.5911585227621517E+69</v>
      </c>
      <c r="VGD15" s="357">
        <f t="shared" si="236"/>
        <v>0</v>
      </c>
      <c r="VGE15" s="357">
        <f t="shared" si="236"/>
        <v>2.6429816932173949E+69</v>
      </c>
      <c r="VGF15" s="357">
        <f t="shared" si="236"/>
        <v>0</v>
      </c>
      <c r="VGG15" s="357">
        <f t="shared" si="236"/>
        <v>2.6958413270817427E+69</v>
      </c>
      <c r="VGH15" s="357">
        <f t="shared" si="236"/>
        <v>0</v>
      </c>
      <c r="VGI15" s="357">
        <f t="shared" si="236"/>
        <v>2.7497581536233777E+69</v>
      </c>
      <c r="VGJ15" s="357">
        <f t="shared" si="236"/>
        <v>0</v>
      </c>
      <c r="VGK15" s="357">
        <f t="shared" si="236"/>
        <v>2.8047533166958453E+69</v>
      </c>
      <c r="VGL15" s="357">
        <f t="shared" si="236"/>
        <v>0</v>
      </c>
      <c r="VGM15" s="357">
        <f t="shared" si="236"/>
        <v>2.8608483830297623E+69</v>
      </c>
      <c r="VGN15" s="357">
        <f t="shared" si="236"/>
        <v>0</v>
      </c>
      <c r="VGO15" s="357">
        <f t="shared" si="236"/>
        <v>2.9180653506903577E+69</v>
      </c>
      <c r="VGP15" s="357">
        <f t="shared" si="236"/>
        <v>0</v>
      </c>
      <c r="VGQ15" s="357">
        <f t="shared" si="236"/>
        <v>2.9764266577041649E+69</v>
      </c>
      <c r="VGR15" s="357">
        <f t="shared" si="236"/>
        <v>0</v>
      </c>
      <c r="VGS15" s="357">
        <f t="shared" si="236"/>
        <v>3.0359551908582482E+69</v>
      </c>
      <c r="VGT15" s="357">
        <f t="shared" si="236"/>
        <v>0</v>
      </c>
      <c r="VGU15" s="357">
        <f t="shared" si="236"/>
        <v>3.0966742946754131E+69</v>
      </c>
      <c r="VGV15" s="357">
        <f t="shared" si="236"/>
        <v>0</v>
      </c>
      <c r="VGW15" s="357">
        <f t="shared" si="236"/>
        <v>3.1586077805689213E+69</v>
      </c>
      <c r="VGX15" s="357">
        <f t="shared" si="236"/>
        <v>0</v>
      </c>
      <c r="VGY15" s="357">
        <f t="shared" si="236"/>
        <v>3.2217799361802996E+69</v>
      </c>
      <c r="VGZ15" s="357">
        <f t="shared" si="236"/>
        <v>0</v>
      </c>
      <c r="VHA15" s="357">
        <f t="shared" si="236"/>
        <v>3.2862155349039058E+69</v>
      </c>
      <c r="VHB15" s="357">
        <f t="shared" si="236"/>
        <v>0</v>
      </c>
      <c r="VHC15" s="357">
        <f t="shared" si="236"/>
        <v>3.3519398456019839E+69</v>
      </c>
      <c r="VHD15" s="357">
        <f t="shared" si="236"/>
        <v>0</v>
      </c>
      <c r="VHE15" s="357">
        <f t="shared" si="236"/>
        <v>3.4189786425140235E+69</v>
      </c>
      <c r="VHF15" s="357">
        <f t="shared" si="236"/>
        <v>0</v>
      </c>
      <c r="VHG15" s="357">
        <f t="shared" si="236"/>
        <v>3.4873582153643042E+69</v>
      </c>
      <c r="VHH15" s="357">
        <f t="shared" si="236"/>
        <v>0</v>
      </c>
      <c r="VHI15" s="357">
        <f t="shared" si="236"/>
        <v>3.5571053796715901E+69</v>
      </c>
      <c r="VHJ15" s="357">
        <f t="shared" si="236"/>
        <v>0</v>
      </c>
      <c r="VHK15" s="357">
        <f t="shared" si="236"/>
        <v>3.6282474872650223E+69</v>
      </c>
      <c r="VHL15" s="357">
        <f t="shared" si="236"/>
        <v>0</v>
      </c>
      <c r="VHM15" s="357">
        <f t="shared" si="236"/>
        <v>3.7008124370103232E+69</v>
      </c>
      <c r="VHN15" s="357">
        <f t="shared" si="236"/>
        <v>0</v>
      </c>
      <c r="VHO15" s="357">
        <f t="shared" si="236"/>
        <v>3.7748286857505297E+69</v>
      </c>
      <c r="VHP15" s="357">
        <f t="shared" si="236"/>
        <v>0</v>
      </c>
      <c r="VHQ15" s="357">
        <f t="shared" si="236"/>
        <v>3.8503252594655406E+69</v>
      </c>
      <c r="VHR15" s="357">
        <f t="shared" si="236"/>
        <v>0</v>
      </c>
      <c r="VHS15" s="357">
        <f t="shared" si="236"/>
        <v>3.9273317646548511E+69</v>
      </c>
      <c r="VHT15" s="357">
        <f t="shared" si="236"/>
        <v>0</v>
      </c>
      <c r="VHU15" s="357">
        <f t="shared" si="236"/>
        <v>4.0058783999479479E+69</v>
      </c>
      <c r="VHV15" s="357">
        <f t="shared" si="236"/>
        <v>0</v>
      </c>
      <c r="VHW15" s="357">
        <f t="shared" si="236"/>
        <v>4.0859959679469073E+69</v>
      </c>
      <c r="VHX15" s="357">
        <f t="shared" si="236"/>
        <v>0</v>
      </c>
      <c r="VHY15" s="357">
        <f t="shared" si="236"/>
        <v>4.1677158873058457E+69</v>
      </c>
      <c r="VHZ15" s="357">
        <f t="shared" si="236"/>
        <v>0</v>
      </c>
      <c r="VIA15" s="357">
        <f t="shared" si="236"/>
        <v>4.2510702050519625E+69</v>
      </c>
      <c r="VIB15" s="357">
        <f t="shared" si="236"/>
        <v>0</v>
      </c>
      <c r="VIC15" s="357">
        <f t="shared" si="236"/>
        <v>4.3360916091530019E+69</v>
      </c>
      <c r="VID15" s="357">
        <f t="shared" si="236"/>
        <v>0</v>
      </c>
      <c r="VIE15" s="357">
        <f t="shared" si="236"/>
        <v>4.4228134413360619E+69</v>
      </c>
      <c r="VIF15" s="357">
        <f t="shared" ref="VIF15:VKQ15" si="237">VID15*1.02</f>
        <v>0</v>
      </c>
      <c r="VIG15" s="357">
        <f t="shared" si="237"/>
        <v>4.5112697101627835E+69</v>
      </c>
      <c r="VIH15" s="357">
        <f t="shared" si="237"/>
        <v>0</v>
      </c>
      <c r="VII15" s="357">
        <f t="shared" si="237"/>
        <v>4.6014951043660396E+69</v>
      </c>
      <c r="VIJ15" s="357">
        <f t="shared" si="237"/>
        <v>0</v>
      </c>
      <c r="VIK15" s="357">
        <f t="shared" si="237"/>
        <v>4.6935250064533602E+69</v>
      </c>
      <c r="VIL15" s="357">
        <f t="shared" si="237"/>
        <v>0</v>
      </c>
      <c r="VIM15" s="357">
        <f t="shared" si="237"/>
        <v>4.7873955065824277E+69</v>
      </c>
      <c r="VIN15" s="357">
        <f t="shared" si="237"/>
        <v>0</v>
      </c>
      <c r="VIO15" s="357">
        <f t="shared" si="237"/>
        <v>4.8831434167140766E+69</v>
      </c>
      <c r="VIP15" s="357">
        <f t="shared" si="237"/>
        <v>0</v>
      </c>
      <c r="VIQ15" s="357">
        <f t="shared" si="237"/>
        <v>4.9808062850483583E+69</v>
      </c>
      <c r="VIR15" s="357">
        <f t="shared" si="237"/>
        <v>0</v>
      </c>
      <c r="VIS15" s="357">
        <f t="shared" si="237"/>
        <v>5.0804224107493257E+69</v>
      </c>
      <c r="VIT15" s="357">
        <f t="shared" si="237"/>
        <v>0</v>
      </c>
      <c r="VIU15" s="357">
        <f t="shared" si="237"/>
        <v>5.1820308589643125E+69</v>
      </c>
      <c r="VIV15" s="357">
        <f t="shared" si="237"/>
        <v>0</v>
      </c>
      <c r="VIW15" s="357">
        <f t="shared" si="237"/>
        <v>5.2856714761435985E+69</v>
      </c>
      <c r="VIX15" s="357">
        <f t="shared" si="237"/>
        <v>0</v>
      </c>
      <c r="VIY15" s="357">
        <f t="shared" si="237"/>
        <v>5.3913849056664707E+69</v>
      </c>
      <c r="VIZ15" s="357">
        <f t="shared" si="237"/>
        <v>0</v>
      </c>
      <c r="VJA15" s="357">
        <f t="shared" si="237"/>
        <v>5.4992126037798002E+69</v>
      </c>
      <c r="VJB15" s="357">
        <f t="shared" si="237"/>
        <v>0</v>
      </c>
      <c r="VJC15" s="357">
        <f t="shared" si="237"/>
        <v>5.6091968558553966E+69</v>
      </c>
      <c r="VJD15" s="357">
        <f t="shared" si="237"/>
        <v>0</v>
      </c>
      <c r="VJE15" s="357">
        <f t="shared" si="237"/>
        <v>5.7213807929725045E+69</v>
      </c>
      <c r="VJF15" s="357">
        <f t="shared" si="237"/>
        <v>0</v>
      </c>
      <c r="VJG15" s="357">
        <f t="shared" si="237"/>
        <v>5.8358084088319548E+69</v>
      </c>
      <c r="VJH15" s="357">
        <f t="shared" si="237"/>
        <v>0</v>
      </c>
      <c r="VJI15" s="357">
        <f t="shared" si="237"/>
        <v>5.9525245770085939E+69</v>
      </c>
      <c r="VJJ15" s="357">
        <f t="shared" si="237"/>
        <v>0</v>
      </c>
      <c r="VJK15" s="357">
        <f t="shared" si="237"/>
        <v>6.0715750685487659E+69</v>
      </c>
      <c r="VJL15" s="357">
        <f t="shared" si="237"/>
        <v>0</v>
      </c>
      <c r="VJM15" s="357">
        <f t="shared" si="237"/>
        <v>6.1930065699197413E+69</v>
      </c>
      <c r="VJN15" s="357">
        <f t="shared" si="237"/>
        <v>0</v>
      </c>
      <c r="VJO15" s="357">
        <f t="shared" si="237"/>
        <v>6.3168667013181362E+69</v>
      </c>
      <c r="VJP15" s="357">
        <f t="shared" si="237"/>
        <v>0</v>
      </c>
      <c r="VJQ15" s="357">
        <f t="shared" si="237"/>
        <v>6.4432040353444986E+69</v>
      </c>
      <c r="VJR15" s="357">
        <f t="shared" si="237"/>
        <v>0</v>
      </c>
      <c r="VJS15" s="357">
        <f t="shared" si="237"/>
        <v>6.5720681160513883E+69</v>
      </c>
      <c r="VJT15" s="357">
        <f t="shared" si="237"/>
        <v>0</v>
      </c>
      <c r="VJU15" s="357">
        <f t="shared" si="237"/>
        <v>6.7035094783724161E+69</v>
      </c>
      <c r="VJV15" s="357">
        <f t="shared" si="237"/>
        <v>0</v>
      </c>
      <c r="VJW15" s="357">
        <f t="shared" si="237"/>
        <v>6.8375796679398644E+69</v>
      </c>
      <c r="VJX15" s="357">
        <f t="shared" si="237"/>
        <v>0</v>
      </c>
      <c r="VJY15" s="357">
        <f t="shared" si="237"/>
        <v>6.9743312612986614E+69</v>
      </c>
      <c r="VJZ15" s="357">
        <f t="shared" si="237"/>
        <v>0</v>
      </c>
      <c r="VKA15" s="357">
        <f t="shared" si="237"/>
        <v>7.1138178865246348E+69</v>
      </c>
      <c r="VKB15" s="357">
        <f t="shared" si="237"/>
        <v>0</v>
      </c>
      <c r="VKC15" s="357">
        <f t="shared" si="237"/>
        <v>7.2560942442551274E+69</v>
      </c>
      <c r="VKD15" s="357">
        <f t="shared" si="237"/>
        <v>0</v>
      </c>
      <c r="VKE15" s="357">
        <f t="shared" si="237"/>
        <v>7.4012161291402304E+69</v>
      </c>
      <c r="VKF15" s="357">
        <f t="shared" si="237"/>
        <v>0</v>
      </c>
      <c r="VKG15" s="357">
        <f t="shared" si="237"/>
        <v>7.549240451723035E+69</v>
      </c>
      <c r="VKH15" s="357">
        <f t="shared" si="237"/>
        <v>0</v>
      </c>
      <c r="VKI15" s="357">
        <f t="shared" si="237"/>
        <v>7.7002252607574957E+69</v>
      </c>
      <c r="VKJ15" s="357">
        <f t="shared" si="237"/>
        <v>0</v>
      </c>
      <c r="VKK15" s="357">
        <f t="shared" si="237"/>
        <v>7.8542297659726456E+69</v>
      </c>
      <c r="VKL15" s="357">
        <f t="shared" si="237"/>
        <v>0</v>
      </c>
      <c r="VKM15" s="357">
        <f t="shared" si="237"/>
        <v>8.0113143612920991E+69</v>
      </c>
      <c r="VKN15" s="357">
        <f t="shared" si="237"/>
        <v>0</v>
      </c>
      <c r="VKO15" s="357">
        <f t="shared" si="237"/>
        <v>8.1715406485179408E+69</v>
      </c>
      <c r="VKP15" s="357">
        <f t="shared" si="237"/>
        <v>0</v>
      </c>
      <c r="VKQ15" s="357">
        <f t="shared" si="237"/>
        <v>8.3349714614882991E+69</v>
      </c>
      <c r="VKR15" s="357">
        <f t="shared" ref="VKR15:VNC15" si="238">VKP15*1.02</f>
        <v>0</v>
      </c>
      <c r="VKS15" s="357">
        <f t="shared" si="238"/>
        <v>8.5016708907180657E+69</v>
      </c>
      <c r="VKT15" s="357">
        <f t="shared" si="238"/>
        <v>0</v>
      </c>
      <c r="VKU15" s="357">
        <f t="shared" si="238"/>
        <v>8.6717043085324268E+69</v>
      </c>
      <c r="VKV15" s="357">
        <f t="shared" si="238"/>
        <v>0</v>
      </c>
      <c r="VKW15" s="357">
        <f t="shared" si="238"/>
        <v>8.8451383947030762E+69</v>
      </c>
      <c r="VKX15" s="357">
        <f t="shared" si="238"/>
        <v>0</v>
      </c>
      <c r="VKY15" s="357">
        <f t="shared" si="238"/>
        <v>9.0220411625971384E+69</v>
      </c>
      <c r="VKZ15" s="357">
        <f t="shared" si="238"/>
        <v>0</v>
      </c>
      <c r="VLA15" s="357">
        <f t="shared" si="238"/>
        <v>9.2024819858490821E+69</v>
      </c>
      <c r="VLB15" s="357">
        <f t="shared" si="238"/>
        <v>0</v>
      </c>
      <c r="VLC15" s="357">
        <f t="shared" si="238"/>
        <v>9.3865316255660639E+69</v>
      </c>
      <c r="VLD15" s="357">
        <f t="shared" si="238"/>
        <v>0</v>
      </c>
      <c r="VLE15" s="357">
        <f t="shared" si="238"/>
        <v>9.5742622580773846E+69</v>
      </c>
      <c r="VLF15" s="357">
        <f t="shared" si="238"/>
        <v>0</v>
      </c>
      <c r="VLG15" s="357">
        <f t="shared" si="238"/>
        <v>9.7657475032389323E+69</v>
      </c>
      <c r="VLH15" s="357">
        <f t="shared" si="238"/>
        <v>0</v>
      </c>
      <c r="VLI15" s="357">
        <f t="shared" si="238"/>
        <v>9.9610624533037111E+69</v>
      </c>
      <c r="VLJ15" s="357">
        <f t="shared" si="238"/>
        <v>0</v>
      </c>
      <c r="VLK15" s="357">
        <f t="shared" si="238"/>
        <v>1.0160283702369785E+70</v>
      </c>
      <c r="VLL15" s="357">
        <f t="shared" si="238"/>
        <v>0</v>
      </c>
      <c r="VLM15" s="357">
        <f t="shared" si="238"/>
        <v>1.036348937641718E+70</v>
      </c>
      <c r="VLN15" s="357">
        <f t="shared" si="238"/>
        <v>0</v>
      </c>
      <c r="VLO15" s="357">
        <f t="shared" si="238"/>
        <v>1.0570759163945525E+70</v>
      </c>
      <c r="VLP15" s="357">
        <f t="shared" si="238"/>
        <v>0</v>
      </c>
      <c r="VLQ15" s="357">
        <f t="shared" si="238"/>
        <v>1.0782174347224435E+70</v>
      </c>
      <c r="VLR15" s="357">
        <f t="shared" si="238"/>
        <v>0</v>
      </c>
      <c r="VLS15" s="357">
        <f t="shared" si="238"/>
        <v>1.0997817834168923E+70</v>
      </c>
      <c r="VLT15" s="357">
        <f t="shared" si="238"/>
        <v>0</v>
      </c>
      <c r="VLU15" s="357">
        <f t="shared" si="238"/>
        <v>1.1217774190852302E+70</v>
      </c>
      <c r="VLV15" s="357">
        <f t="shared" si="238"/>
        <v>0</v>
      </c>
      <c r="VLW15" s="357">
        <f t="shared" si="238"/>
        <v>1.1442129674669348E+70</v>
      </c>
      <c r="VLX15" s="357">
        <f t="shared" si="238"/>
        <v>0</v>
      </c>
      <c r="VLY15" s="357">
        <f t="shared" si="238"/>
        <v>1.1670972268162735E+70</v>
      </c>
      <c r="VLZ15" s="357">
        <f t="shared" si="238"/>
        <v>0</v>
      </c>
      <c r="VMA15" s="357">
        <f t="shared" si="238"/>
        <v>1.1904391713525989E+70</v>
      </c>
      <c r="VMB15" s="357">
        <f t="shared" si="238"/>
        <v>0</v>
      </c>
      <c r="VMC15" s="357">
        <f t="shared" si="238"/>
        <v>1.214247954779651E+70</v>
      </c>
      <c r="VMD15" s="357">
        <f t="shared" si="238"/>
        <v>0</v>
      </c>
      <c r="VME15" s="357">
        <f t="shared" si="238"/>
        <v>1.2385329138752441E+70</v>
      </c>
      <c r="VMF15" s="357">
        <f t="shared" si="238"/>
        <v>0</v>
      </c>
      <c r="VMG15" s="357">
        <f t="shared" si="238"/>
        <v>1.2633035721527489E+70</v>
      </c>
      <c r="VMH15" s="357">
        <f t="shared" si="238"/>
        <v>0</v>
      </c>
      <c r="VMI15" s="357">
        <f t="shared" si="238"/>
        <v>1.288569643595804E+70</v>
      </c>
      <c r="VMJ15" s="357">
        <f t="shared" si="238"/>
        <v>0</v>
      </c>
      <c r="VMK15" s="357">
        <f t="shared" si="238"/>
        <v>1.31434103646772E+70</v>
      </c>
      <c r="VML15" s="357">
        <f t="shared" si="238"/>
        <v>0</v>
      </c>
      <c r="VMM15" s="357">
        <f t="shared" si="238"/>
        <v>1.3406278571970745E+70</v>
      </c>
      <c r="VMN15" s="357">
        <f t="shared" si="238"/>
        <v>0</v>
      </c>
      <c r="VMO15" s="357">
        <f t="shared" si="238"/>
        <v>1.3674404143410159E+70</v>
      </c>
      <c r="VMP15" s="357">
        <f t="shared" si="238"/>
        <v>0</v>
      </c>
      <c r="VMQ15" s="357">
        <f t="shared" si="238"/>
        <v>1.3947892226278362E+70</v>
      </c>
      <c r="VMR15" s="357">
        <f t="shared" si="238"/>
        <v>0</v>
      </c>
      <c r="VMS15" s="357">
        <f t="shared" si="238"/>
        <v>1.4226850070803929E+70</v>
      </c>
      <c r="VMT15" s="357">
        <f t="shared" si="238"/>
        <v>0</v>
      </c>
      <c r="VMU15" s="357">
        <f t="shared" si="238"/>
        <v>1.4511387072220007E+70</v>
      </c>
      <c r="VMV15" s="357">
        <f t="shared" si="238"/>
        <v>0</v>
      </c>
      <c r="VMW15" s="357">
        <f t="shared" si="238"/>
        <v>1.4801614813664407E+70</v>
      </c>
      <c r="VMX15" s="357">
        <f t="shared" si="238"/>
        <v>0</v>
      </c>
      <c r="VMY15" s="357">
        <f t="shared" si="238"/>
        <v>1.5097647109937696E+70</v>
      </c>
      <c r="VMZ15" s="357">
        <f t="shared" si="238"/>
        <v>0</v>
      </c>
      <c r="VNA15" s="357">
        <f t="shared" si="238"/>
        <v>1.5399600052136452E+70</v>
      </c>
      <c r="VNB15" s="357">
        <f t="shared" si="238"/>
        <v>0</v>
      </c>
      <c r="VNC15" s="357">
        <f t="shared" si="238"/>
        <v>1.570759205317918E+70</v>
      </c>
      <c r="VND15" s="357">
        <f t="shared" ref="VND15:VPO15" si="239">VNB15*1.02</f>
        <v>0</v>
      </c>
      <c r="VNE15" s="357">
        <f t="shared" si="239"/>
        <v>1.6021743894242763E+70</v>
      </c>
      <c r="VNF15" s="357">
        <f t="shared" si="239"/>
        <v>0</v>
      </c>
      <c r="VNG15" s="357">
        <f t="shared" si="239"/>
        <v>1.6342178772127617E+70</v>
      </c>
      <c r="VNH15" s="357">
        <f t="shared" si="239"/>
        <v>0</v>
      </c>
      <c r="VNI15" s="357">
        <f t="shared" si="239"/>
        <v>1.6669022347570169E+70</v>
      </c>
      <c r="VNJ15" s="357">
        <f t="shared" si="239"/>
        <v>0</v>
      </c>
      <c r="VNK15" s="357">
        <f t="shared" si="239"/>
        <v>1.7002402794521573E+70</v>
      </c>
      <c r="VNL15" s="357">
        <f t="shared" si="239"/>
        <v>0</v>
      </c>
      <c r="VNM15" s="357">
        <f t="shared" si="239"/>
        <v>1.7342450850412004E+70</v>
      </c>
      <c r="VNN15" s="357">
        <f t="shared" si="239"/>
        <v>0</v>
      </c>
      <c r="VNO15" s="357">
        <f t="shared" si="239"/>
        <v>1.7689299867420243E+70</v>
      </c>
      <c r="VNP15" s="357">
        <f t="shared" si="239"/>
        <v>0</v>
      </c>
      <c r="VNQ15" s="357">
        <f t="shared" si="239"/>
        <v>1.8043085864768648E+70</v>
      </c>
      <c r="VNR15" s="357">
        <f t="shared" si="239"/>
        <v>0</v>
      </c>
      <c r="VNS15" s="357">
        <f t="shared" si="239"/>
        <v>1.8403947582064021E+70</v>
      </c>
      <c r="VNT15" s="357">
        <f t="shared" si="239"/>
        <v>0</v>
      </c>
      <c r="VNU15" s="357">
        <f t="shared" si="239"/>
        <v>1.8772026533705302E+70</v>
      </c>
      <c r="VNV15" s="357">
        <f t="shared" si="239"/>
        <v>0</v>
      </c>
      <c r="VNW15" s="357">
        <f t="shared" si="239"/>
        <v>1.9147467064379408E+70</v>
      </c>
      <c r="VNX15" s="357">
        <f t="shared" si="239"/>
        <v>0</v>
      </c>
      <c r="VNY15" s="357">
        <f t="shared" si="239"/>
        <v>1.9530416405666997E+70</v>
      </c>
      <c r="VNZ15" s="357">
        <f t="shared" si="239"/>
        <v>0</v>
      </c>
      <c r="VOA15" s="357">
        <f t="shared" si="239"/>
        <v>1.9921024733780338E+70</v>
      </c>
      <c r="VOB15" s="357">
        <f t="shared" si="239"/>
        <v>0</v>
      </c>
      <c r="VOC15" s="357">
        <f t="shared" si="239"/>
        <v>2.0319445228455945E+70</v>
      </c>
      <c r="VOD15" s="357">
        <f t="shared" si="239"/>
        <v>0</v>
      </c>
      <c r="VOE15" s="357">
        <f t="shared" si="239"/>
        <v>2.0725834133025065E+70</v>
      </c>
      <c r="VOF15" s="357">
        <f t="shared" si="239"/>
        <v>0</v>
      </c>
      <c r="VOG15" s="357">
        <f t="shared" si="239"/>
        <v>2.1140350815685567E+70</v>
      </c>
      <c r="VOH15" s="357">
        <f t="shared" si="239"/>
        <v>0</v>
      </c>
      <c r="VOI15" s="357">
        <f t="shared" si="239"/>
        <v>2.1563157831999277E+70</v>
      </c>
      <c r="VOJ15" s="357">
        <f t="shared" si="239"/>
        <v>0</v>
      </c>
      <c r="VOK15" s="357">
        <f t="shared" si="239"/>
        <v>2.1994420988639262E+70</v>
      </c>
      <c r="VOL15" s="357">
        <f t="shared" si="239"/>
        <v>0</v>
      </c>
      <c r="VOM15" s="357">
        <f t="shared" si="239"/>
        <v>2.2434309408412046E+70</v>
      </c>
      <c r="VON15" s="357">
        <f t="shared" si="239"/>
        <v>0</v>
      </c>
      <c r="VOO15" s="357">
        <f t="shared" si="239"/>
        <v>2.2882995596580289E+70</v>
      </c>
      <c r="VOP15" s="357">
        <f t="shared" si="239"/>
        <v>0</v>
      </c>
      <c r="VOQ15" s="357">
        <f t="shared" si="239"/>
        <v>2.3340655508511895E+70</v>
      </c>
      <c r="VOR15" s="357">
        <f t="shared" si="239"/>
        <v>0</v>
      </c>
      <c r="VOS15" s="357">
        <f t="shared" si="239"/>
        <v>2.3807468618682132E+70</v>
      </c>
      <c r="VOT15" s="357">
        <f t="shared" si="239"/>
        <v>0</v>
      </c>
      <c r="VOU15" s="357">
        <f t="shared" si="239"/>
        <v>2.4283617991055775E+70</v>
      </c>
      <c r="VOV15" s="357">
        <f t="shared" si="239"/>
        <v>0</v>
      </c>
      <c r="VOW15" s="357">
        <f t="shared" si="239"/>
        <v>2.4769290350876891E+70</v>
      </c>
      <c r="VOX15" s="357">
        <f t="shared" si="239"/>
        <v>0</v>
      </c>
      <c r="VOY15" s="357">
        <f t="shared" si="239"/>
        <v>2.526467615789443E+70</v>
      </c>
      <c r="VOZ15" s="357">
        <f t="shared" si="239"/>
        <v>0</v>
      </c>
      <c r="VPA15" s="357">
        <f t="shared" si="239"/>
        <v>2.5769969681052318E+70</v>
      </c>
      <c r="VPB15" s="357">
        <f t="shared" si="239"/>
        <v>0</v>
      </c>
      <c r="VPC15" s="357">
        <f t="shared" si="239"/>
        <v>2.6285369074673363E+70</v>
      </c>
      <c r="VPD15" s="357">
        <f t="shared" si="239"/>
        <v>0</v>
      </c>
      <c r="VPE15" s="357">
        <f t="shared" si="239"/>
        <v>2.681107645616683E+70</v>
      </c>
      <c r="VPF15" s="357">
        <f t="shared" si="239"/>
        <v>0</v>
      </c>
      <c r="VPG15" s="357">
        <f t="shared" si="239"/>
        <v>2.7347297985290168E+70</v>
      </c>
      <c r="VPH15" s="357">
        <f t="shared" si="239"/>
        <v>0</v>
      </c>
      <c r="VPI15" s="357">
        <f t="shared" si="239"/>
        <v>2.7894243944995971E+70</v>
      </c>
      <c r="VPJ15" s="357">
        <f t="shared" si="239"/>
        <v>0</v>
      </c>
      <c r="VPK15" s="357">
        <f t="shared" si="239"/>
        <v>2.8452128823895894E+70</v>
      </c>
      <c r="VPL15" s="357">
        <f t="shared" si="239"/>
        <v>0</v>
      </c>
      <c r="VPM15" s="357">
        <f t="shared" si="239"/>
        <v>2.9021171400373813E+70</v>
      </c>
      <c r="VPN15" s="357">
        <f t="shared" si="239"/>
        <v>0</v>
      </c>
      <c r="VPO15" s="357">
        <f t="shared" si="239"/>
        <v>2.9601594828381289E+70</v>
      </c>
      <c r="VPP15" s="357">
        <f t="shared" ref="VPP15:VSA15" si="240">VPN15*1.02</f>
        <v>0</v>
      </c>
      <c r="VPQ15" s="357">
        <f t="shared" si="240"/>
        <v>3.0193626724948913E+70</v>
      </c>
      <c r="VPR15" s="357">
        <f t="shared" si="240"/>
        <v>0</v>
      </c>
      <c r="VPS15" s="357">
        <f t="shared" si="240"/>
        <v>3.0797499259447889E+70</v>
      </c>
      <c r="VPT15" s="357">
        <f t="shared" si="240"/>
        <v>0</v>
      </c>
      <c r="VPU15" s="357">
        <f t="shared" si="240"/>
        <v>3.1413449244636845E+70</v>
      </c>
      <c r="VPV15" s="357">
        <f t="shared" si="240"/>
        <v>0</v>
      </c>
      <c r="VPW15" s="357">
        <f t="shared" si="240"/>
        <v>3.2041718229529583E+70</v>
      </c>
      <c r="VPX15" s="357">
        <f t="shared" si="240"/>
        <v>0</v>
      </c>
      <c r="VPY15" s="357">
        <f t="shared" si="240"/>
        <v>3.2682552594120177E+70</v>
      </c>
      <c r="VPZ15" s="357">
        <f t="shared" si="240"/>
        <v>0</v>
      </c>
      <c r="VQA15" s="357">
        <f t="shared" si="240"/>
        <v>3.3336203646002583E+70</v>
      </c>
      <c r="VQB15" s="357">
        <f t="shared" si="240"/>
        <v>0</v>
      </c>
      <c r="VQC15" s="357">
        <f t="shared" si="240"/>
        <v>3.4002927718922637E+70</v>
      </c>
      <c r="VQD15" s="357">
        <f t="shared" si="240"/>
        <v>0</v>
      </c>
      <c r="VQE15" s="357">
        <f t="shared" si="240"/>
        <v>3.4682986273301087E+70</v>
      </c>
      <c r="VQF15" s="357">
        <f t="shared" si="240"/>
        <v>0</v>
      </c>
      <c r="VQG15" s="357">
        <f t="shared" si="240"/>
        <v>3.5376645998767112E+70</v>
      </c>
      <c r="VQH15" s="357">
        <f t="shared" si="240"/>
        <v>0</v>
      </c>
      <c r="VQI15" s="357">
        <f t="shared" si="240"/>
        <v>3.6084178918742457E+70</v>
      </c>
      <c r="VQJ15" s="357">
        <f t="shared" si="240"/>
        <v>0</v>
      </c>
      <c r="VQK15" s="357">
        <f t="shared" si="240"/>
        <v>3.6805862497117305E+70</v>
      </c>
      <c r="VQL15" s="357">
        <f t="shared" si="240"/>
        <v>0</v>
      </c>
      <c r="VQM15" s="357">
        <f t="shared" si="240"/>
        <v>3.7541979747059654E+70</v>
      </c>
      <c r="VQN15" s="357">
        <f t="shared" si="240"/>
        <v>0</v>
      </c>
      <c r="VQO15" s="357">
        <f t="shared" si="240"/>
        <v>3.8292819342000846E+70</v>
      </c>
      <c r="VQP15" s="357">
        <f t="shared" si="240"/>
        <v>0</v>
      </c>
      <c r="VQQ15" s="357">
        <f t="shared" si="240"/>
        <v>3.9058675728840862E+70</v>
      </c>
      <c r="VQR15" s="357">
        <f t="shared" si="240"/>
        <v>0</v>
      </c>
      <c r="VQS15" s="357">
        <f t="shared" si="240"/>
        <v>3.9839849243417682E+70</v>
      </c>
      <c r="VQT15" s="357">
        <f t="shared" si="240"/>
        <v>0</v>
      </c>
      <c r="VQU15" s="357">
        <f t="shared" si="240"/>
        <v>4.0636646228286039E+70</v>
      </c>
      <c r="VQV15" s="357">
        <f t="shared" si="240"/>
        <v>0</v>
      </c>
      <c r="VQW15" s="357">
        <f t="shared" si="240"/>
        <v>4.1449379152851759E+70</v>
      </c>
      <c r="VQX15" s="357">
        <f t="shared" si="240"/>
        <v>0</v>
      </c>
      <c r="VQY15" s="357">
        <f t="shared" si="240"/>
        <v>4.2278366735908793E+70</v>
      </c>
      <c r="VQZ15" s="357">
        <f t="shared" si="240"/>
        <v>0</v>
      </c>
      <c r="VRA15" s="357">
        <f t="shared" si="240"/>
        <v>4.3123934070626969E+70</v>
      </c>
      <c r="VRB15" s="357">
        <f t="shared" si="240"/>
        <v>0</v>
      </c>
      <c r="VRC15" s="357">
        <f t="shared" si="240"/>
        <v>4.3986412752039508E+70</v>
      </c>
      <c r="VRD15" s="357">
        <f t="shared" si="240"/>
        <v>0</v>
      </c>
      <c r="VRE15" s="357">
        <f t="shared" si="240"/>
        <v>4.4866141007080297E+70</v>
      </c>
      <c r="VRF15" s="357">
        <f t="shared" si="240"/>
        <v>0</v>
      </c>
      <c r="VRG15" s="357">
        <f t="shared" si="240"/>
        <v>4.5763463827221906E+70</v>
      </c>
      <c r="VRH15" s="357">
        <f t="shared" si="240"/>
        <v>0</v>
      </c>
      <c r="VRI15" s="357">
        <f t="shared" si="240"/>
        <v>4.6678733103766344E+70</v>
      </c>
      <c r="VRJ15" s="357">
        <f t="shared" si="240"/>
        <v>0</v>
      </c>
      <c r="VRK15" s="357">
        <f t="shared" si="240"/>
        <v>4.7612307765841674E+70</v>
      </c>
      <c r="VRL15" s="357">
        <f t="shared" si="240"/>
        <v>0</v>
      </c>
      <c r="VRM15" s="357">
        <f t="shared" si="240"/>
        <v>4.8564553921158509E+70</v>
      </c>
      <c r="VRN15" s="357">
        <f t="shared" si="240"/>
        <v>0</v>
      </c>
      <c r="VRO15" s="357">
        <f t="shared" si="240"/>
        <v>4.9535844999581682E+70</v>
      </c>
      <c r="VRP15" s="357">
        <f t="shared" si="240"/>
        <v>0</v>
      </c>
      <c r="VRQ15" s="357">
        <f t="shared" si="240"/>
        <v>5.052656189957332E+70</v>
      </c>
      <c r="VRR15" s="357">
        <f t="shared" si="240"/>
        <v>0</v>
      </c>
      <c r="VRS15" s="357">
        <f t="shared" si="240"/>
        <v>5.1537093137564787E+70</v>
      </c>
      <c r="VRT15" s="357">
        <f t="shared" si="240"/>
        <v>0</v>
      </c>
      <c r="VRU15" s="357">
        <f t="shared" si="240"/>
        <v>5.2567835000316084E+70</v>
      </c>
      <c r="VRV15" s="357">
        <f t="shared" si="240"/>
        <v>0</v>
      </c>
      <c r="VRW15" s="357">
        <f t="shared" si="240"/>
        <v>5.3619191700322406E+70</v>
      </c>
      <c r="VRX15" s="357">
        <f t="shared" si="240"/>
        <v>0</v>
      </c>
      <c r="VRY15" s="357">
        <f t="shared" si="240"/>
        <v>5.4691575534328857E+70</v>
      </c>
      <c r="VRZ15" s="357">
        <f t="shared" si="240"/>
        <v>0</v>
      </c>
      <c r="VSA15" s="357">
        <f t="shared" si="240"/>
        <v>5.5785407045015437E+70</v>
      </c>
      <c r="VSB15" s="357">
        <f t="shared" ref="VSB15:VUM15" si="241">VRZ15*1.02</f>
        <v>0</v>
      </c>
      <c r="VSC15" s="357">
        <f t="shared" si="241"/>
        <v>5.6901115185915747E+70</v>
      </c>
      <c r="VSD15" s="357">
        <f t="shared" si="241"/>
        <v>0</v>
      </c>
      <c r="VSE15" s="357">
        <f t="shared" si="241"/>
        <v>5.8039137489634066E+70</v>
      </c>
      <c r="VSF15" s="357">
        <f t="shared" si="241"/>
        <v>0</v>
      </c>
      <c r="VSG15" s="357">
        <f t="shared" si="241"/>
        <v>5.9199920239426754E+70</v>
      </c>
      <c r="VSH15" s="357">
        <f t="shared" si="241"/>
        <v>0</v>
      </c>
      <c r="VSI15" s="357">
        <f t="shared" si="241"/>
        <v>6.038391864421529E+70</v>
      </c>
      <c r="VSJ15" s="357">
        <f t="shared" si="241"/>
        <v>0</v>
      </c>
      <c r="VSK15" s="357">
        <f t="shared" si="241"/>
        <v>6.1591597017099591E+70</v>
      </c>
      <c r="VSL15" s="357">
        <f t="shared" si="241"/>
        <v>0</v>
      </c>
      <c r="VSM15" s="357">
        <f t="shared" si="241"/>
        <v>6.2823428957441582E+70</v>
      </c>
      <c r="VSN15" s="357">
        <f t="shared" si="241"/>
        <v>0</v>
      </c>
      <c r="VSO15" s="357">
        <f t="shared" si="241"/>
        <v>6.4079897536590409E+70</v>
      </c>
      <c r="VSP15" s="357">
        <f t="shared" si="241"/>
        <v>0</v>
      </c>
      <c r="VSQ15" s="357">
        <f t="shared" si="241"/>
        <v>6.5361495487322214E+70</v>
      </c>
      <c r="VSR15" s="357">
        <f t="shared" si="241"/>
        <v>0</v>
      </c>
      <c r="VSS15" s="357">
        <f t="shared" si="241"/>
        <v>6.6668725397068655E+70</v>
      </c>
      <c r="VST15" s="357">
        <f t="shared" si="241"/>
        <v>0</v>
      </c>
      <c r="VSU15" s="357">
        <f t="shared" si="241"/>
        <v>6.8002099905010032E+70</v>
      </c>
      <c r="VSV15" s="357">
        <f t="shared" si="241"/>
        <v>0</v>
      </c>
      <c r="VSW15" s="357">
        <f t="shared" si="241"/>
        <v>6.9362141903110232E+70</v>
      </c>
      <c r="VSX15" s="357">
        <f t="shared" si="241"/>
        <v>0</v>
      </c>
      <c r="VSY15" s="357">
        <f t="shared" si="241"/>
        <v>7.0749384741172434E+70</v>
      </c>
      <c r="VSZ15" s="357">
        <f t="shared" si="241"/>
        <v>0</v>
      </c>
      <c r="VTA15" s="357">
        <f t="shared" si="241"/>
        <v>7.2164372435995886E+70</v>
      </c>
      <c r="VTB15" s="357">
        <f t="shared" si="241"/>
        <v>0</v>
      </c>
      <c r="VTC15" s="357">
        <f t="shared" si="241"/>
        <v>7.3607659884715799E+70</v>
      </c>
      <c r="VTD15" s="357">
        <f t="shared" si="241"/>
        <v>0</v>
      </c>
      <c r="VTE15" s="357">
        <f t="shared" si="241"/>
        <v>7.5079813082410115E+70</v>
      </c>
      <c r="VTF15" s="357">
        <f t="shared" si="241"/>
        <v>0</v>
      </c>
      <c r="VTG15" s="357">
        <f t="shared" si="241"/>
        <v>7.6581409344058315E+70</v>
      </c>
      <c r="VTH15" s="357">
        <f t="shared" si="241"/>
        <v>0</v>
      </c>
      <c r="VTI15" s="357">
        <f t="shared" si="241"/>
        <v>7.8113037530939483E+70</v>
      </c>
      <c r="VTJ15" s="357">
        <f t="shared" si="241"/>
        <v>0</v>
      </c>
      <c r="VTK15" s="357">
        <f t="shared" si="241"/>
        <v>7.9675298281558273E+70</v>
      </c>
      <c r="VTL15" s="357">
        <f t="shared" si="241"/>
        <v>0</v>
      </c>
      <c r="VTM15" s="357">
        <f t="shared" si="241"/>
        <v>8.126880424718944E+70</v>
      </c>
      <c r="VTN15" s="357">
        <f t="shared" si="241"/>
        <v>0</v>
      </c>
      <c r="VTO15" s="357">
        <f t="shared" si="241"/>
        <v>8.2894180332133233E+70</v>
      </c>
      <c r="VTP15" s="357">
        <f t="shared" si="241"/>
        <v>0</v>
      </c>
      <c r="VTQ15" s="357">
        <f t="shared" si="241"/>
        <v>8.4552063938775896E+70</v>
      </c>
      <c r="VTR15" s="357">
        <f t="shared" si="241"/>
        <v>0</v>
      </c>
      <c r="VTS15" s="357">
        <f t="shared" si="241"/>
        <v>8.6243105217551416E+70</v>
      </c>
      <c r="VTT15" s="357">
        <f t="shared" si="241"/>
        <v>0</v>
      </c>
      <c r="VTU15" s="357">
        <f t="shared" si="241"/>
        <v>8.7967967321902447E+70</v>
      </c>
      <c r="VTV15" s="357">
        <f t="shared" si="241"/>
        <v>0</v>
      </c>
      <c r="VTW15" s="357">
        <f t="shared" si="241"/>
        <v>8.9727326668340502E+70</v>
      </c>
      <c r="VTX15" s="357">
        <f t="shared" si="241"/>
        <v>0</v>
      </c>
      <c r="VTY15" s="357">
        <f t="shared" si="241"/>
        <v>9.1521873201707307E+70</v>
      </c>
      <c r="VTZ15" s="357">
        <f t="shared" si="241"/>
        <v>0</v>
      </c>
      <c r="VUA15" s="357">
        <f t="shared" si="241"/>
        <v>9.3352310665741456E+70</v>
      </c>
      <c r="VUB15" s="357">
        <f t="shared" si="241"/>
        <v>0</v>
      </c>
      <c r="VUC15" s="357">
        <f t="shared" si="241"/>
        <v>9.5219356879056282E+70</v>
      </c>
      <c r="VUD15" s="357">
        <f t="shared" si="241"/>
        <v>0</v>
      </c>
      <c r="VUE15" s="357">
        <f t="shared" si="241"/>
        <v>9.7123744016637408E+70</v>
      </c>
      <c r="VUF15" s="357">
        <f t="shared" si="241"/>
        <v>0</v>
      </c>
      <c r="VUG15" s="357">
        <f t="shared" si="241"/>
        <v>9.9066218896970153E+70</v>
      </c>
      <c r="VUH15" s="357">
        <f t="shared" si="241"/>
        <v>0</v>
      </c>
      <c r="VUI15" s="357">
        <f t="shared" si="241"/>
        <v>1.0104754327490956E+71</v>
      </c>
      <c r="VUJ15" s="357">
        <f t="shared" si="241"/>
        <v>0</v>
      </c>
      <c r="VUK15" s="357">
        <f t="shared" si="241"/>
        <v>1.0306849414040776E+71</v>
      </c>
      <c r="VUL15" s="357">
        <f t="shared" si="241"/>
        <v>0</v>
      </c>
      <c r="VUM15" s="357">
        <f t="shared" si="241"/>
        <v>1.0512986402321592E+71</v>
      </c>
      <c r="VUN15" s="357">
        <f t="shared" ref="VUN15:VWY15" si="242">VUL15*1.02</f>
        <v>0</v>
      </c>
      <c r="VUO15" s="357">
        <f t="shared" si="242"/>
        <v>1.0723246130368023E+71</v>
      </c>
      <c r="VUP15" s="357">
        <f t="shared" si="242"/>
        <v>0</v>
      </c>
      <c r="VUQ15" s="357">
        <f t="shared" si="242"/>
        <v>1.0937711052975384E+71</v>
      </c>
      <c r="VUR15" s="357">
        <f t="shared" si="242"/>
        <v>0</v>
      </c>
      <c r="VUS15" s="357">
        <f t="shared" si="242"/>
        <v>1.1156465274034891E+71</v>
      </c>
      <c r="VUT15" s="357">
        <f t="shared" si="242"/>
        <v>0</v>
      </c>
      <c r="VUU15" s="357">
        <f t="shared" si="242"/>
        <v>1.1379594579515589E+71</v>
      </c>
      <c r="VUV15" s="357">
        <f t="shared" si="242"/>
        <v>0</v>
      </c>
      <c r="VUW15" s="357">
        <f t="shared" si="242"/>
        <v>1.1607186471105901E+71</v>
      </c>
      <c r="VUX15" s="357">
        <f t="shared" si="242"/>
        <v>0</v>
      </c>
      <c r="VUY15" s="357">
        <f t="shared" si="242"/>
        <v>1.1839330200528018E+71</v>
      </c>
      <c r="VUZ15" s="357">
        <f t="shared" si="242"/>
        <v>0</v>
      </c>
      <c r="VVA15" s="357">
        <f t="shared" si="242"/>
        <v>1.2076116804538578E+71</v>
      </c>
      <c r="VVB15" s="357">
        <f t="shared" si="242"/>
        <v>0</v>
      </c>
      <c r="VVC15" s="357">
        <f t="shared" si="242"/>
        <v>1.2317639140629351E+71</v>
      </c>
      <c r="VVD15" s="357">
        <f t="shared" si="242"/>
        <v>0</v>
      </c>
      <c r="VVE15" s="357">
        <f t="shared" si="242"/>
        <v>1.2563991923441938E+71</v>
      </c>
      <c r="VVF15" s="357">
        <f t="shared" si="242"/>
        <v>0</v>
      </c>
      <c r="VVG15" s="357">
        <f t="shared" si="242"/>
        <v>1.2815271761910776E+71</v>
      </c>
      <c r="VVH15" s="357">
        <f t="shared" si="242"/>
        <v>0</v>
      </c>
      <c r="VVI15" s="357">
        <f t="shared" si="242"/>
        <v>1.3071577197148993E+71</v>
      </c>
      <c r="VVJ15" s="357">
        <f t="shared" si="242"/>
        <v>0</v>
      </c>
      <c r="VVK15" s="357">
        <f t="shared" si="242"/>
        <v>1.3333008741091973E+71</v>
      </c>
      <c r="VVL15" s="357">
        <f t="shared" si="242"/>
        <v>0</v>
      </c>
      <c r="VVM15" s="357">
        <f t="shared" si="242"/>
        <v>1.3599668915913813E+71</v>
      </c>
      <c r="VVN15" s="357">
        <f t="shared" si="242"/>
        <v>0</v>
      </c>
      <c r="VVO15" s="357">
        <f t="shared" si="242"/>
        <v>1.3871662294232089E+71</v>
      </c>
      <c r="VVP15" s="357">
        <f t="shared" si="242"/>
        <v>0</v>
      </c>
      <c r="VVQ15" s="357">
        <f t="shared" si="242"/>
        <v>1.414909554011673E+71</v>
      </c>
      <c r="VVR15" s="357">
        <f t="shared" si="242"/>
        <v>0</v>
      </c>
      <c r="VVS15" s="357">
        <f t="shared" si="242"/>
        <v>1.4432077450919064E+71</v>
      </c>
      <c r="VVT15" s="357">
        <f t="shared" si="242"/>
        <v>0</v>
      </c>
      <c r="VVU15" s="357">
        <f t="shared" si="242"/>
        <v>1.4720718999937447E+71</v>
      </c>
      <c r="VVV15" s="357">
        <f t="shared" si="242"/>
        <v>0</v>
      </c>
      <c r="VVW15" s="357">
        <f t="shared" si="242"/>
        <v>1.5015133379936195E+71</v>
      </c>
      <c r="VVX15" s="357">
        <f t="shared" si="242"/>
        <v>0</v>
      </c>
      <c r="VVY15" s="357">
        <f t="shared" si="242"/>
        <v>1.5315436047534918E+71</v>
      </c>
      <c r="VVZ15" s="357">
        <f t="shared" si="242"/>
        <v>0</v>
      </c>
      <c r="VWA15" s="357">
        <f t="shared" si="242"/>
        <v>1.5621744768485618E+71</v>
      </c>
      <c r="VWB15" s="357">
        <f t="shared" si="242"/>
        <v>0</v>
      </c>
      <c r="VWC15" s="357">
        <f t="shared" si="242"/>
        <v>1.5934179663855331E+71</v>
      </c>
      <c r="VWD15" s="357">
        <f t="shared" si="242"/>
        <v>0</v>
      </c>
      <c r="VWE15" s="357">
        <f t="shared" si="242"/>
        <v>1.6252863257132437E+71</v>
      </c>
      <c r="VWF15" s="357">
        <f t="shared" si="242"/>
        <v>0</v>
      </c>
      <c r="VWG15" s="357">
        <f t="shared" si="242"/>
        <v>1.6577920522275085E+71</v>
      </c>
      <c r="VWH15" s="357">
        <f t="shared" si="242"/>
        <v>0</v>
      </c>
      <c r="VWI15" s="357">
        <f t="shared" si="242"/>
        <v>1.6909478932720588E+71</v>
      </c>
      <c r="VWJ15" s="357">
        <f t="shared" si="242"/>
        <v>0</v>
      </c>
      <c r="VWK15" s="357">
        <f t="shared" si="242"/>
        <v>1.7247668511375001E+71</v>
      </c>
      <c r="VWL15" s="357">
        <f t="shared" si="242"/>
        <v>0</v>
      </c>
      <c r="VWM15" s="357">
        <f t="shared" si="242"/>
        <v>1.7592621881602501E+71</v>
      </c>
      <c r="VWN15" s="357">
        <f t="shared" si="242"/>
        <v>0</v>
      </c>
      <c r="VWO15" s="357">
        <f t="shared" si="242"/>
        <v>1.7944474319234551E+71</v>
      </c>
      <c r="VWP15" s="357">
        <f t="shared" si="242"/>
        <v>0</v>
      </c>
      <c r="VWQ15" s="357">
        <f t="shared" si="242"/>
        <v>1.8303363805619244E+71</v>
      </c>
      <c r="VWR15" s="357">
        <f t="shared" si="242"/>
        <v>0</v>
      </c>
      <c r="VWS15" s="357">
        <f t="shared" si="242"/>
        <v>1.8669431081731628E+71</v>
      </c>
      <c r="VWT15" s="357">
        <f t="shared" si="242"/>
        <v>0</v>
      </c>
      <c r="VWU15" s="357">
        <f t="shared" si="242"/>
        <v>1.9042819703366262E+71</v>
      </c>
      <c r="VWV15" s="357">
        <f t="shared" si="242"/>
        <v>0</v>
      </c>
      <c r="VWW15" s="357">
        <f t="shared" si="242"/>
        <v>1.9423676097433588E+71</v>
      </c>
      <c r="VWX15" s="357">
        <f t="shared" si="242"/>
        <v>0</v>
      </c>
      <c r="VWY15" s="357">
        <f t="shared" si="242"/>
        <v>1.9812149619382261E+71</v>
      </c>
      <c r="VWZ15" s="357">
        <f t="shared" ref="VWZ15:VZK15" si="243">VWX15*1.02</f>
        <v>0</v>
      </c>
      <c r="VXA15" s="357">
        <f t="shared" si="243"/>
        <v>2.0208392611769907E+71</v>
      </c>
      <c r="VXB15" s="357">
        <f t="shared" si="243"/>
        <v>0</v>
      </c>
      <c r="VXC15" s="357">
        <f t="shared" si="243"/>
        <v>2.0612560464005304E+71</v>
      </c>
      <c r="VXD15" s="357">
        <f t="shared" si="243"/>
        <v>0</v>
      </c>
      <c r="VXE15" s="357">
        <f t="shared" si="243"/>
        <v>2.1024811673285412E+71</v>
      </c>
      <c r="VXF15" s="357">
        <f t="shared" si="243"/>
        <v>0</v>
      </c>
      <c r="VXG15" s="357">
        <f t="shared" si="243"/>
        <v>2.144530790675112E+71</v>
      </c>
      <c r="VXH15" s="357">
        <f t="shared" si="243"/>
        <v>0</v>
      </c>
      <c r="VXI15" s="357">
        <f t="shared" si="243"/>
        <v>2.1874214064886142E+71</v>
      </c>
      <c r="VXJ15" s="357">
        <f t="shared" si="243"/>
        <v>0</v>
      </c>
      <c r="VXK15" s="357">
        <f t="shared" si="243"/>
        <v>2.2311698346183865E+71</v>
      </c>
      <c r="VXL15" s="357">
        <f t="shared" si="243"/>
        <v>0</v>
      </c>
      <c r="VXM15" s="357">
        <f t="shared" si="243"/>
        <v>2.2757932313107542E+71</v>
      </c>
      <c r="VXN15" s="357">
        <f t="shared" si="243"/>
        <v>0</v>
      </c>
      <c r="VXO15" s="357">
        <f t="shared" si="243"/>
        <v>2.3213090959369691E+71</v>
      </c>
      <c r="VXP15" s="357">
        <f t="shared" si="243"/>
        <v>0</v>
      </c>
      <c r="VXQ15" s="357">
        <f t="shared" si="243"/>
        <v>2.3677352778557087E+71</v>
      </c>
      <c r="VXR15" s="357">
        <f t="shared" si="243"/>
        <v>0</v>
      </c>
      <c r="VXS15" s="357">
        <f t="shared" si="243"/>
        <v>2.4150899834128229E+71</v>
      </c>
      <c r="VXT15" s="357">
        <f t="shared" si="243"/>
        <v>0</v>
      </c>
      <c r="VXU15" s="357">
        <f t="shared" si="243"/>
        <v>2.4633917830810796E+71</v>
      </c>
      <c r="VXV15" s="357">
        <f t="shared" si="243"/>
        <v>0</v>
      </c>
      <c r="VXW15" s="357">
        <f t="shared" si="243"/>
        <v>2.512659618742701E+71</v>
      </c>
      <c r="VXX15" s="357">
        <f t="shared" si="243"/>
        <v>0</v>
      </c>
      <c r="VXY15" s="357">
        <f t="shared" si="243"/>
        <v>2.5629128111175552E+71</v>
      </c>
      <c r="VXZ15" s="357">
        <f t="shared" si="243"/>
        <v>0</v>
      </c>
      <c r="VYA15" s="357">
        <f t="shared" si="243"/>
        <v>2.6141710673399062E+71</v>
      </c>
      <c r="VYB15" s="357">
        <f t="shared" si="243"/>
        <v>0</v>
      </c>
      <c r="VYC15" s="357">
        <f t="shared" si="243"/>
        <v>2.6664544886867044E+71</v>
      </c>
      <c r="VYD15" s="357">
        <f t="shared" si="243"/>
        <v>0</v>
      </c>
      <c r="VYE15" s="357">
        <f t="shared" si="243"/>
        <v>2.7197835784604385E+71</v>
      </c>
      <c r="VYF15" s="357">
        <f t="shared" si="243"/>
        <v>0</v>
      </c>
      <c r="VYG15" s="357">
        <f t="shared" si="243"/>
        <v>2.7741792500296474E+71</v>
      </c>
      <c r="VYH15" s="357">
        <f t="shared" si="243"/>
        <v>0</v>
      </c>
      <c r="VYI15" s="357">
        <f t="shared" si="243"/>
        <v>2.8296628350302402E+71</v>
      </c>
      <c r="VYJ15" s="357">
        <f t="shared" si="243"/>
        <v>0</v>
      </c>
      <c r="VYK15" s="357">
        <f t="shared" si="243"/>
        <v>2.8862560917308449E+71</v>
      </c>
      <c r="VYL15" s="357">
        <f t="shared" si="243"/>
        <v>0</v>
      </c>
      <c r="VYM15" s="357">
        <f t="shared" si="243"/>
        <v>2.9439812135654617E+71</v>
      </c>
      <c r="VYN15" s="357">
        <f t="shared" si="243"/>
        <v>0</v>
      </c>
      <c r="VYO15" s="357">
        <f t="shared" si="243"/>
        <v>3.0028608378367708E+71</v>
      </c>
      <c r="VYP15" s="357">
        <f t="shared" si="243"/>
        <v>0</v>
      </c>
      <c r="VYQ15" s="357">
        <f t="shared" si="243"/>
        <v>3.0629180545935063E+71</v>
      </c>
      <c r="VYR15" s="357">
        <f t="shared" si="243"/>
        <v>0</v>
      </c>
      <c r="VYS15" s="357">
        <f t="shared" si="243"/>
        <v>3.1241764156853763E+71</v>
      </c>
      <c r="VYT15" s="357">
        <f t="shared" si="243"/>
        <v>0</v>
      </c>
      <c r="VYU15" s="357">
        <f t="shared" si="243"/>
        <v>3.1866599439990837E+71</v>
      </c>
      <c r="VYV15" s="357">
        <f t="shared" si="243"/>
        <v>0</v>
      </c>
      <c r="VYW15" s="357">
        <f t="shared" si="243"/>
        <v>3.2503931428790653E+71</v>
      </c>
      <c r="VYX15" s="357">
        <f t="shared" si="243"/>
        <v>0</v>
      </c>
      <c r="VYY15" s="357">
        <f t="shared" si="243"/>
        <v>3.3154010057366464E+71</v>
      </c>
      <c r="VYZ15" s="357">
        <f t="shared" si="243"/>
        <v>0</v>
      </c>
      <c r="VZA15" s="357">
        <f t="shared" si="243"/>
        <v>3.3817090258513794E+71</v>
      </c>
      <c r="VZB15" s="357">
        <f t="shared" si="243"/>
        <v>0</v>
      </c>
      <c r="VZC15" s="357">
        <f t="shared" si="243"/>
        <v>3.4493432063684073E+71</v>
      </c>
      <c r="VZD15" s="357">
        <f t="shared" si="243"/>
        <v>0</v>
      </c>
      <c r="VZE15" s="357">
        <f t="shared" si="243"/>
        <v>3.5183300704957756E+71</v>
      </c>
      <c r="VZF15" s="357">
        <f t="shared" si="243"/>
        <v>0</v>
      </c>
      <c r="VZG15" s="357">
        <f t="shared" si="243"/>
        <v>3.5886966719056912E+71</v>
      </c>
      <c r="VZH15" s="357">
        <f t="shared" si="243"/>
        <v>0</v>
      </c>
      <c r="VZI15" s="357">
        <f t="shared" si="243"/>
        <v>3.6604706053438049E+71</v>
      </c>
      <c r="VZJ15" s="357">
        <f t="shared" si="243"/>
        <v>0</v>
      </c>
      <c r="VZK15" s="357">
        <f t="shared" si="243"/>
        <v>3.733680017450681E+71</v>
      </c>
      <c r="VZL15" s="357">
        <f t="shared" ref="VZL15:WBW15" si="244">VZJ15*1.02</f>
        <v>0</v>
      </c>
      <c r="VZM15" s="357">
        <f t="shared" si="244"/>
        <v>3.8083536177996944E+71</v>
      </c>
      <c r="VZN15" s="357">
        <f t="shared" si="244"/>
        <v>0</v>
      </c>
      <c r="VZO15" s="357">
        <f t="shared" si="244"/>
        <v>3.8845206901556884E+71</v>
      </c>
      <c r="VZP15" s="357">
        <f t="shared" si="244"/>
        <v>0</v>
      </c>
      <c r="VZQ15" s="357">
        <f t="shared" si="244"/>
        <v>3.9622111039588021E+71</v>
      </c>
      <c r="VZR15" s="357">
        <f t="shared" si="244"/>
        <v>0</v>
      </c>
      <c r="VZS15" s="357">
        <f t="shared" si="244"/>
        <v>4.0414553260379784E+71</v>
      </c>
      <c r="VZT15" s="357">
        <f t="shared" si="244"/>
        <v>0</v>
      </c>
      <c r="VZU15" s="357">
        <f t="shared" si="244"/>
        <v>4.1222844325587378E+71</v>
      </c>
      <c r="VZV15" s="357">
        <f t="shared" si="244"/>
        <v>0</v>
      </c>
      <c r="VZW15" s="357">
        <f t="shared" si="244"/>
        <v>4.2047301212099127E+71</v>
      </c>
      <c r="VZX15" s="357">
        <f t="shared" si="244"/>
        <v>0</v>
      </c>
      <c r="VZY15" s="357">
        <f t="shared" si="244"/>
        <v>4.288824723634111E+71</v>
      </c>
      <c r="VZZ15" s="357">
        <f t="shared" si="244"/>
        <v>0</v>
      </c>
      <c r="WAA15" s="357">
        <f t="shared" si="244"/>
        <v>4.3746012181067931E+71</v>
      </c>
      <c r="WAB15" s="357">
        <f t="shared" si="244"/>
        <v>0</v>
      </c>
      <c r="WAC15" s="357">
        <f t="shared" si="244"/>
        <v>4.4620932424689288E+71</v>
      </c>
      <c r="WAD15" s="357">
        <f t="shared" si="244"/>
        <v>0</v>
      </c>
      <c r="WAE15" s="357">
        <f t="shared" si="244"/>
        <v>4.5513351073183072E+71</v>
      </c>
      <c r="WAF15" s="357">
        <f t="shared" si="244"/>
        <v>0</v>
      </c>
      <c r="WAG15" s="357">
        <f t="shared" si="244"/>
        <v>4.6423618094646735E+71</v>
      </c>
      <c r="WAH15" s="357">
        <f t="shared" si="244"/>
        <v>0</v>
      </c>
      <c r="WAI15" s="357">
        <f t="shared" si="244"/>
        <v>4.7352090456539666E+71</v>
      </c>
      <c r="WAJ15" s="357">
        <f t="shared" si="244"/>
        <v>0</v>
      </c>
      <c r="WAK15" s="357">
        <f t="shared" si="244"/>
        <v>4.8299132265670463E+71</v>
      </c>
      <c r="WAL15" s="357">
        <f t="shared" si="244"/>
        <v>0</v>
      </c>
      <c r="WAM15" s="357">
        <f t="shared" si="244"/>
        <v>4.9265114910983874E+71</v>
      </c>
      <c r="WAN15" s="357">
        <f t="shared" si="244"/>
        <v>0</v>
      </c>
      <c r="WAO15" s="357">
        <f t="shared" si="244"/>
        <v>5.0250417209203552E+71</v>
      </c>
      <c r="WAP15" s="357">
        <f t="shared" si="244"/>
        <v>0</v>
      </c>
      <c r="WAQ15" s="357">
        <f t="shared" si="244"/>
        <v>5.1255425553387625E+71</v>
      </c>
      <c r="WAR15" s="357">
        <f t="shared" si="244"/>
        <v>0</v>
      </c>
      <c r="WAS15" s="357">
        <f t="shared" si="244"/>
        <v>5.2280534064455374E+71</v>
      </c>
      <c r="WAT15" s="357">
        <f t="shared" si="244"/>
        <v>0</v>
      </c>
      <c r="WAU15" s="357">
        <f t="shared" si="244"/>
        <v>5.3326144745744485E+71</v>
      </c>
      <c r="WAV15" s="357">
        <f t="shared" si="244"/>
        <v>0</v>
      </c>
      <c r="WAW15" s="357">
        <f t="shared" si="244"/>
        <v>5.4392667640659379E+71</v>
      </c>
      <c r="WAX15" s="357">
        <f t="shared" si="244"/>
        <v>0</v>
      </c>
      <c r="WAY15" s="357">
        <f t="shared" si="244"/>
        <v>5.5480520993472572E+71</v>
      </c>
      <c r="WAZ15" s="357">
        <f t="shared" si="244"/>
        <v>0</v>
      </c>
      <c r="WBA15" s="357">
        <f t="shared" si="244"/>
        <v>5.6590131413342027E+71</v>
      </c>
      <c r="WBB15" s="357">
        <f t="shared" si="244"/>
        <v>0</v>
      </c>
      <c r="WBC15" s="357">
        <f t="shared" si="244"/>
        <v>5.7721934041608871E+71</v>
      </c>
      <c r="WBD15" s="357">
        <f t="shared" si="244"/>
        <v>0</v>
      </c>
      <c r="WBE15" s="357">
        <f t="shared" si="244"/>
        <v>5.8876372722441046E+71</v>
      </c>
      <c r="WBF15" s="357">
        <f t="shared" si="244"/>
        <v>0</v>
      </c>
      <c r="WBG15" s="357">
        <f t="shared" si="244"/>
        <v>6.0053900176889872E+71</v>
      </c>
      <c r="WBH15" s="357">
        <f t="shared" si="244"/>
        <v>0</v>
      </c>
      <c r="WBI15" s="357">
        <f t="shared" si="244"/>
        <v>6.1254978180427674E+71</v>
      </c>
      <c r="WBJ15" s="357">
        <f t="shared" si="244"/>
        <v>0</v>
      </c>
      <c r="WBK15" s="357">
        <f t="shared" si="244"/>
        <v>6.248007774403623E+71</v>
      </c>
      <c r="WBL15" s="357">
        <f t="shared" si="244"/>
        <v>0</v>
      </c>
      <c r="WBM15" s="357">
        <f t="shared" si="244"/>
        <v>6.3729679298916953E+71</v>
      </c>
      <c r="WBN15" s="357">
        <f t="shared" si="244"/>
        <v>0</v>
      </c>
      <c r="WBO15" s="357">
        <f t="shared" si="244"/>
        <v>6.5004272884895298E+71</v>
      </c>
      <c r="WBP15" s="357">
        <f t="shared" si="244"/>
        <v>0</v>
      </c>
      <c r="WBQ15" s="357">
        <f t="shared" si="244"/>
        <v>6.6304358342593205E+71</v>
      </c>
      <c r="WBR15" s="357">
        <f t="shared" si="244"/>
        <v>0</v>
      </c>
      <c r="WBS15" s="357">
        <f t="shared" si="244"/>
        <v>6.7630445509445066E+71</v>
      </c>
      <c r="WBT15" s="357">
        <f t="shared" si="244"/>
        <v>0</v>
      </c>
      <c r="WBU15" s="357">
        <f t="shared" si="244"/>
        <v>6.8983054419633971E+71</v>
      </c>
      <c r="WBV15" s="357">
        <f t="shared" si="244"/>
        <v>0</v>
      </c>
      <c r="WBW15" s="357">
        <f t="shared" si="244"/>
        <v>7.0362715508026653E+71</v>
      </c>
      <c r="WBX15" s="357">
        <f t="shared" ref="WBX15:WEI15" si="245">WBV15*1.02</f>
        <v>0</v>
      </c>
      <c r="WBY15" s="357">
        <f t="shared" si="245"/>
        <v>7.1769969818187191E+71</v>
      </c>
      <c r="WBZ15" s="357">
        <f t="shared" si="245"/>
        <v>0</v>
      </c>
      <c r="WCA15" s="357">
        <f t="shared" si="245"/>
        <v>7.3205369214550934E+71</v>
      </c>
      <c r="WCB15" s="357">
        <f t="shared" si="245"/>
        <v>0</v>
      </c>
      <c r="WCC15" s="357">
        <f t="shared" si="245"/>
        <v>7.4669476598841951E+71</v>
      </c>
      <c r="WCD15" s="357">
        <f t="shared" si="245"/>
        <v>0</v>
      </c>
      <c r="WCE15" s="357">
        <f t="shared" si="245"/>
        <v>7.6162866130818795E+71</v>
      </c>
      <c r="WCF15" s="357">
        <f t="shared" si="245"/>
        <v>0</v>
      </c>
      <c r="WCG15" s="357">
        <f t="shared" si="245"/>
        <v>7.7686123453435169E+71</v>
      </c>
      <c r="WCH15" s="357">
        <f t="shared" si="245"/>
        <v>0</v>
      </c>
      <c r="WCI15" s="357">
        <f t="shared" si="245"/>
        <v>7.9239845922503872E+71</v>
      </c>
      <c r="WCJ15" s="357">
        <f t="shared" si="245"/>
        <v>0</v>
      </c>
      <c r="WCK15" s="357">
        <f t="shared" si="245"/>
        <v>8.0824642840953949E+71</v>
      </c>
      <c r="WCL15" s="357">
        <f t="shared" si="245"/>
        <v>0</v>
      </c>
      <c r="WCM15" s="357">
        <f t="shared" si="245"/>
        <v>8.2441135697773025E+71</v>
      </c>
      <c r="WCN15" s="357">
        <f t="shared" si="245"/>
        <v>0</v>
      </c>
      <c r="WCO15" s="357">
        <f t="shared" si="245"/>
        <v>8.4089958411728488E+71</v>
      </c>
      <c r="WCP15" s="357">
        <f t="shared" si="245"/>
        <v>0</v>
      </c>
      <c r="WCQ15" s="357">
        <f t="shared" si="245"/>
        <v>8.5771757579963059E+71</v>
      </c>
      <c r="WCR15" s="357">
        <f t="shared" si="245"/>
        <v>0</v>
      </c>
      <c r="WCS15" s="357">
        <f t="shared" si="245"/>
        <v>8.7487192731562325E+71</v>
      </c>
      <c r="WCT15" s="357">
        <f t="shared" si="245"/>
        <v>0</v>
      </c>
      <c r="WCU15" s="357">
        <f t="shared" si="245"/>
        <v>8.9236936586193568E+71</v>
      </c>
      <c r="WCV15" s="357">
        <f t="shared" si="245"/>
        <v>0</v>
      </c>
      <c r="WCW15" s="357">
        <f t="shared" si="245"/>
        <v>9.1021675317917441E+71</v>
      </c>
      <c r="WCX15" s="357">
        <f t="shared" si="245"/>
        <v>0</v>
      </c>
      <c r="WCY15" s="357">
        <f t="shared" si="245"/>
        <v>9.2842108824275787E+71</v>
      </c>
      <c r="WCZ15" s="357">
        <f t="shared" si="245"/>
        <v>0</v>
      </c>
      <c r="WDA15" s="357">
        <f t="shared" si="245"/>
        <v>9.4698951000761305E+71</v>
      </c>
      <c r="WDB15" s="357">
        <f t="shared" si="245"/>
        <v>0</v>
      </c>
      <c r="WDC15" s="357">
        <f t="shared" si="245"/>
        <v>9.6592930020776542E+71</v>
      </c>
      <c r="WDD15" s="357">
        <f t="shared" si="245"/>
        <v>0</v>
      </c>
      <c r="WDE15" s="357">
        <f t="shared" si="245"/>
        <v>9.8524788621192082E+71</v>
      </c>
      <c r="WDF15" s="357">
        <f t="shared" si="245"/>
        <v>0</v>
      </c>
      <c r="WDG15" s="357">
        <f t="shared" si="245"/>
        <v>1.0049528439361593E+72</v>
      </c>
      <c r="WDH15" s="357">
        <f t="shared" si="245"/>
        <v>0</v>
      </c>
      <c r="WDI15" s="357">
        <f t="shared" si="245"/>
        <v>1.0250519008148825E+72</v>
      </c>
      <c r="WDJ15" s="357">
        <f t="shared" si="245"/>
        <v>0</v>
      </c>
      <c r="WDK15" s="357">
        <f t="shared" si="245"/>
        <v>1.0455529388311802E+72</v>
      </c>
      <c r="WDL15" s="357">
        <f t="shared" si="245"/>
        <v>0</v>
      </c>
      <c r="WDM15" s="357">
        <f t="shared" si="245"/>
        <v>1.0664639976078039E+72</v>
      </c>
      <c r="WDN15" s="357">
        <f t="shared" si="245"/>
        <v>0</v>
      </c>
      <c r="WDO15" s="357">
        <f t="shared" si="245"/>
        <v>1.0877932775599599E+72</v>
      </c>
      <c r="WDP15" s="357">
        <f t="shared" si="245"/>
        <v>0</v>
      </c>
      <c r="WDQ15" s="357">
        <f t="shared" si="245"/>
        <v>1.1095491431111591E+72</v>
      </c>
      <c r="WDR15" s="357">
        <f t="shared" si="245"/>
        <v>0</v>
      </c>
      <c r="WDS15" s="357">
        <f t="shared" si="245"/>
        <v>1.1317401259733822E+72</v>
      </c>
      <c r="WDT15" s="357">
        <f t="shared" si="245"/>
        <v>0</v>
      </c>
      <c r="WDU15" s="357">
        <f t="shared" si="245"/>
        <v>1.1543749284928499E+72</v>
      </c>
      <c r="WDV15" s="357">
        <f t="shared" si="245"/>
        <v>0</v>
      </c>
      <c r="WDW15" s="357">
        <f t="shared" si="245"/>
        <v>1.1774624270627069E+72</v>
      </c>
      <c r="WDX15" s="357">
        <f t="shared" si="245"/>
        <v>0</v>
      </c>
      <c r="WDY15" s="357">
        <f t="shared" si="245"/>
        <v>1.2010116756039611E+72</v>
      </c>
      <c r="WDZ15" s="357">
        <f t="shared" si="245"/>
        <v>0</v>
      </c>
      <c r="WEA15" s="357">
        <f t="shared" si="245"/>
        <v>1.2250319091160404E+72</v>
      </c>
      <c r="WEB15" s="357">
        <f t="shared" si="245"/>
        <v>0</v>
      </c>
      <c r="WEC15" s="357">
        <f t="shared" si="245"/>
        <v>1.2495325472983612E+72</v>
      </c>
      <c r="WED15" s="357">
        <f t="shared" si="245"/>
        <v>0</v>
      </c>
      <c r="WEE15" s="357">
        <f t="shared" si="245"/>
        <v>1.2745231982443284E+72</v>
      </c>
      <c r="WEF15" s="357">
        <f t="shared" si="245"/>
        <v>0</v>
      </c>
      <c r="WEG15" s="357">
        <f t="shared" si="245"/>
        <v>1.300013662209215E+72</v>
      </c>
      <c r="WEH15" s="357">
        <f t="shared" si="245"/>
        <v>0</v>
      </c>
      <c r="WEI15" s="357">
        <f t="shared" si="245"/>
        <v>1.3260139354533992E+72</v>
      </c>
      <c r="WEJ15" s="357">
        <f t="shared" ref="WEJ15:WGU15" si="246">WEH15*1.02</f>
        <v>0</v>
      </c>
      <c r="WEK15" s="357">
        <f t="shared" si="246"/>
        <v>1.3525342141624672E+72</v>
      </c>
      <c r="WEL15" s="357">
        <f t="shared" si="246"/>
        <v>0</v>
      </c>
      <c r="WEM15" s="357">
        <f t="shared" si="246"/>
        <v>1.3795848984457165E+72</v>
      </c>
      <c r="WEN15" s="357">
        <f t="shared" si="246"/>
        <v>0</v>
      </c>
      <c r="WEO15" s="357">
        <f t="shared" si="246"/>
        <v>1.4071765964146308E+72</v>
      </c>
      <c r="WEP15" s="357">
        <f t="shared" si="246"/>
        <v>0</v>
      </c>
      <c r="WEQ15" s="357">
        <f t="shared" si="246"/>
        <v>1.4353201283429235E+72</v>
      </c>
      <c r="WER15" s="357">
        <f t="shared" si="246"/>
        <v>0</v>
      </c>
      <c r="WES15" s="357">
        <f t="shared" si="246"/>
        <v>1.464026530909782E+72</v>
      </c>
      <c r="WET15" s="357">
        <f t="shared" si="246"/>
        <v>0</v>
      </c>
      <c r="WEU15" s="357">
        <f t="shared" si="246"/>
        <v>1.4933070615279777E+72</v>
      </c>
      <c r="WEV15" s="357">
        <f t="shared" si="246"/>
        <v>0</v>
      </c>
      <c r="WEW15" s="357">
        <f t="shared" si="246"/>
        <v>1.5231732027585372E+72</v>
      </c>
      <c r="WEX15" s="357">
        <f t="shared" si="246"/>
        <v>0</v>
      </c>
      <c r="WEY15" s="357">
        <f t="shared" si="246"/>
        <v>1.553636666813708E+72</v>
      </c>
      <c r="WEZ15" s="357">
        <f t="shared" si="246"/>
        <v>0</v>
      </c>
      <c r="WFA15" s="357">
        <f t="shared" si="246"/>
        <v>1.5847094001499822E+72</v>
      </c>
      <c r="WFB15" s="357">
        <f t="shared" si="246"/>
        <v>0</v>
      </c>
      <c r="WFC15" s="357">
        <f t="shared" si="246"/>
        <v>1.6164035881529819E+72</v>
      </c>
      <c r="WFD15" s="357">
        <f t="shared" si="246"/>
        <v>0</v>
      </c>
      <c r="WFE15" s="357">
        <f t="shared" si="246"/>
        <v>1.6487316599160415E+72</v>
      </c>
      <c r="WFF15" s="357">
        <f t="shared" si="246"/>
        <v>0</v>
      </c>
      <c r="WFG15" s="357">
        <f t="shared" si="246"/>
        <v>1.6817062931143624E+72</v>
      </c>
      <c r="WFH15" s="357">
        <f t="shared" si="246"/>
        <v>0</v>
      </c>
      <c r="WFI15" s="357">
        <f t="shared" si="246"/>
        <v>1.7153404189766496E+72</v>
      </c>
      <c r="WFJ15" s="357">
        <f t="shared" si="246"/>
        <v>0</v>
      </c>
      <c r="WFK15" s="357">
        <f t="shared" si="246"/>
        <v>1.7496472273561826E+72</v>
      </c>
      <c r="WFL15" s="357">
        <f t="shared" si="246"/>
        <v>0</v>
      </c>
      <c r="WFM15" s="357">
        <f t="shared" si="246"/>
        <v>1.7846401719033062E+72</v>
      </c>
      <c r="WFN15" s="357">
        <f t="shared" si="246"/>
        <v>0</v>
      </c>
      <c r="WFO15" s="357">
        <f t="shared" si="246"/>
        <v>1.8203329753413723E+72</v>
      </c>
      <c r="WFP15" s="357">
        <f t="shared" si="246"/>
        <v>0</v>
      </c>
      <c r="WFQ15" s="357">
        <f t="shared" si="246"/>
        <v>1.8567396348481997E+72</v>
      </c>
      <c r="WFR15" s="357">
        <f t="shared" si="246"/>
        <v>0</v>
      </c>
      <c r="WFS15" s="357">
        <f t="shared" si="246"/>
        <v>1.8938744275451636E+72</v>
      </c>
      <c r="WFT15" s="357">
        <f t="shared" si="246"/>
        <v>0</v>
      </c>
      <c r="WFU15" s="357">
        <f t="shared" si="246"/>
        <v>1.931751916096067E+72</v>
      </c>
      <c r="WFV15" s="357">
        <f t="shared" si="246"/>
        <v>0</v>
      </c>
      <c r="WFW15" s="357">
        <f t="shared" si="246"/>
        <v>1.9703869544179882E+72</v>
      </c>
      <c r="WFX15" s="357">
        <f t="shared" si="246"/>
        <v>0</v>
      </c>
      <c r="WFY15" s="357">
        <f t="shared" si="246"/>
        <v>2.0097946935063482E+72</v>
      </c>
      <c r="WFZ15" s="357">
        <f t="shared" si="246"/>
        <v>0</v>
      </c>
      <c r="WGA15" s="357">
        <f t="shared" si="246"/>
        <v>2.0499905873764753E+72</v>
      </c>
      <c r="WGB15" s="357">
        <f t="shared" si="246"/>
        <v>0</v>
      </c>
      <c r="WGC15" s="357">
        <f t="shared" si="246"/>
        <v>2.0909903991240048E+72</v>
      </c>
      <c r="WGD15" s="357">
        <f t="shared" si="246"/>
        <v>0</v>
      </c>
      <c r="WGE15" s="357">
        <f t="shared" si="246"/>
        <v>2.1328102071064848E+72</v>
      </c>
      <c r="WGF15" s="357">
        <f t="shared" si="246"/>
        <v>0</v>
      </c>
      <c r="WGG15" s="357">
        <f t="shared" si="246"/>
        <v>2.1754664112486144E+72</v>
      </c>
      <c r="WGH15" s="357">
        <f t="shared" si="246"/>
        <v>0</v>
      </c>
      <c r="WGI15" s="357">
        <f t="shared" si="246"/>
        <v>2.2189757394735865E+72</v>
      </c>
      <c r="WGJ15" s="357">
        <f t="shared" si="246"/>
        <v>0</v>
      </c>
      <c r="WGK15" s="357">
        <f t="shared" si="246"/>
        <v>2.2633552542630584E+72</v>
      </c>
      <c r="WGL15" s="357">
        <f t="shared" si="246"/>
        <v>0</v>
      </c>
      <c r="WGM15" s="357">
        <f t="shared" si="246"/>
        <v>2.3086223593483197E+72</v>
      </c>
      <c r="WGN15" s="357">
        <f t="shared" si="246"/>
        <v>0</v>
      </c>
      <c r="WGO15" s="357">
        <f t="shared" si="246"/>
        <v>2.3547948065352863E+72</v>
      </c>
      <c r="WGP15" s="357">
        <f t="shared" si="246"/>
        <v>0</v>
      </c>
      <c r="WGQ15" s="357">
        <f t="shared" si="246"/>
        <v>2.4018907026659919E+72</v>
      </c>
      <c r="WGR15" s="357">
        <f t="shared" si="246"/>
        <v>0</v>
      </c>
      <c r="WGS15" s="357">
        <f t="shared" si="246"/>
        <v>2.4499285167193118E+72</v>
      </c>
      <c r="WGT15" s="357">
        <f t="shared" si="246"/>
        <v>0</v>
      </c>
      <c r="WGU15" s="357">
        <f t="shared" si="246"/>
        <v>2.4989270870536983E+72</v>
      </c>
      <c r="WGV15" s="357">
        <f t="shared" ref="WGV15:WJG15" si="247">WGT15*1.02</f>
        <v>0</v>
      </c>
      <c r="WGW15" s="357">
        <f t="shared" si="247"/>
        <v>2.5489056287947723E+72</v>
      </c>
      <c r="WGX15" s="357">
        <f t="shared" si="247"/>
        <v>0</v>
      </c>
      <c r="WGY15" s="357">
        <f t="shared" si="247"/>
        <v>2.5998837413706678E+72</v>
      </c>
      <c r="WGZ15" s="357">
        <f t="shared" si="247"/>
        <v>0</v>
      </c>
      <c r="WHA15" s="357">
        <f t="shared" si="247"/>
        <v>2.6518814161980814E+72</v>
      </c>
      <c r="WHB15" s="357">
        <f t="shared" si="247"/>
        <v>0</v>
      </c>
      <c r="WHC15" s="357">
        <f t="shared" si="247"/>
        <v>2.7049190445220429E+72</v>
      </c>
      <c r="WHD15" s="357">
        <f t="shared" si="247"/>
        <v>0</v>
      </c>
      <c r="WHE15" s="357">
        <f t="shared" si="247"/>
        <v>2.7590174254124838E+72</v>
      </c>
      <c r="WHF15" s="357">
        <f t="shared" si="247"/>
        <v>0</v>
      </c>
      <c r="WHG15" s="357">
        <f t="shared" si="247"/>
        <v>2.8141977739207336E+72</v>
      </c>
      <c r="WHH15" s="357">
        <f t="shared" si="247"/>
        <v>0</v>
      </c>
      <c r="WHI15" s="357">
        <f t="shared" si="247"/>
        <v>2.8704817293991485E+72</v>
      </c>
      <c r="WHJ15" s="357">
        <f t="shared" si="247"/>
        <v>0</v>
      </c>
      <c r="WHK15" s="357">
        <f t="shared" si="247"/>
        <v>2.9278913639871316E+72</v>
      </c>
      <c r="WHL15" s="357">
        <f t="shared" si="247"/>
        <v>0</v>
      </c>
      <c r="WHM15" s="357">
        <f t="shared" si="247"/>
        <v>2.9864491912668743E+72</v>
      </c>
      <c r="WHN15" s="357">
        <f t="shared" si="247"/>
        <v>0</v>
      </c>
      <c r="WHO15" s="357">
        <f t="shared" si="247"/>
        <v>3.0461781750922118E+72</v>
      </c>
      <c r="WHP15" s="357">
        <f t="shared" si="247"/>
        <v>0</v>
      </c>
      <c r="WHQ15" s="357">
        <f t="shared" si="247"/>
        <v>3.1071017385940561E+72</v>
      </c>
      <c r="WHR15" s="357">
        <f t="shared" si="247"/>
        <v>0</v>
      </c>
      <c r="WHS15" s="357">
        <f t="shared" si="247"/>
        <v>3.1692437733659374E+72</v>
      </c>
      <c r="WHT15" s="357">
        <f t="shared" si="247"/>
        <v>0</v>
      </c>
      <c r="WHU15" s="357">
        <f t="shared" si="247"/>
        <v>3.232628648833256E+72</v>
      </c>
      <c r="WHV15" s="357">
        <f t="shared" si="247"/>
        <v>0</v>
      </c>
      <c r="WHW15" s="357">
        <f t="shared" si="247"/>
        <v>3.297281221809921E+72</v>
      </c>
      <c r="WHX15" s="357">
        <f t="shared" si="247"/>
        <v>0</v>
      </c>
      <c r="WHY15" s="357">
        <f t="shared" si="247"/>
        <v>3.3632268462461194E+72</v>
      </c>
      <c r="WHZ15" s="357">
        <f t="shared" si="247"/>
        <v>0</v>
      </c>
      <c r="WIA15" s="357">
        <f t="shared" si="247"/>
        <v>3.430491383171042E+72</v>
      </c>
      <c r="WIB15" s="357">
        <f t="shared" si="247"/>
        <v>0</v>
      </c>
      <c r="WIC15" s="357">
        <f t="shared" si="247"/>
        <v>3.499101210834463E+72</v>
      </c>
      <c r="WID15" s="357">
        <f t="shared" si="247"/>
        <v>0</v>
      </c>
      <c r="WIE15" s="357">
        <f t="shared" si="247"/>
        <v>3.5690832350511527E+72</v>
      </c>
      <c r="WIF15" s="357">
        <f t="shared" si="247"/>
        <v>0</v>
      </c>
      <c r="WIG15" s="357">
        <f t="shared" si="247"/>
        <v>3.6404648997521758E+72</v>
      </c>
      <c r="WIH15" s="357">
        <f t="shared" si="247"/>
        <v>0</v>
      </c>
      <c r="WII15" s="357">
        <f t="shared" si="247"/>
        <v>3.7132741977472194E+72</v>
      </c>
      <c r="WIJ15" s="357">
        <f t="shared" si="247"/>
        <v>0</v>
      </c>
      <c r="WIK15" s="357">
        <f t="shared" si="247"/>
        <v>3.7875396817021637E+72</v>
      </c>
      <c r="WIL15" s="357">
        <f t="shared" si="247"/>
        <v>0</v>
      </c>
      <c r="WIM15" s="357">
        <f t="shared" si="247"/>
        <v>3.8632904753362067E+72</v>
      </c>
      <c r="WIN15" s="357">
        <f t="shared" si="247"/>
        <v>0</v>
      </c>
      <c r="WIO15" s="357">
        <f t="shared" si="247"/>
        <v>3.9405562848429312E+72</v>
      </c>
      <c r="WIP15" s="357">
        <f t="shared" si="247"/>
        <v>0</v>
      </c>
      <c r="WIQ15" s="357">
        <f t="shared" si="247"/>
        <v>4.01936741053979E+72</v>
      </c>
      <c r="WIR15" s="357">
        <f t="shared" si="247"/>
        <v>0</v>
      </c>
      <c r="WIS15" s="357">
        <f t="shared" si="247"/>
        <v>4.0997547587505856E+72</v>
      </c>
      <c r="WIT15" s="357">
        <f t="shared" si="247"/>
        <v>0</v>
      </c>
      <c r="WIU15" s="357">
        <f t="shared" si="247"/>
        <v>4.181749853925597E+72</v>
      </c>
      <c r="WIV15" s="357">
        <f t="shared" si="247"/>
        <v>0</v>
      </c>
      <c r="WIW15" s="357">
        <f t="shared" si="247"/>
        <v>4.265384851004109E+72</v>
      </c>
      <c r="WIX15" s="357">
        <f t="shared" si="247"/>
        <v>0</v>
      </c>
      <c r="WIY15" s="357">
        <f t="shared" si="247"/>
        <v>4.3506925480241914E+72</v>
      </c>
      <c r="WIZ15" s="357">
        <f t="shared" si="247"/>
        <v>0</v>
      </c>
      <c r="WJA15" s="357">
        <f t="shared" si="247"/>
        <v>4.437706398984675E+72</v>
      </c>
      <c r="WJB15" s="357">
        <f t="shared" si="247"/>
        <v>0</v>
      </c>
      <c r="WJC15" s="357">
        <f t="shared" si="247"/>
        <v>4.5264605269643683E+72</v>
      </c>
      <c r="WJD15" s="357">
        <f t="shared" si="247"/>
        <v>0</v>
      </c>
      <c r="WJE15" s="357">
        <f t="shared" si="247"/>
        <v>4.6169897375036554E+72</v>
      </c>
      <c r="WJF15" s="357">
        <f t="shared" si="247"/>
        <v>0</v>
      </c>
      <c r="WJG15" s="357">
        <f t="shared" si="247"/>
        <v>4.7093295322537286E+72</v>
      </c>
      <c r="WJH15" s="357">
        <f t="shared" ref="WJH15:WLS15" si="248">WJF15*1.02</f>
        <v>0</v>
      </c>
      <c r="WJI15" s="357">
        <f t="shared" si="248"/>
        <v>4.8035161228988036E+72</v>
      </c>
      <c r="WJJ15" s="357">
        <f t="shared" si="248"/>
        <v>0</v>
      </c>
      <c r="WJK15" s="357">
        <f t="shared" si="248"/>
        <v>4.8995864453567801E+72</v>
      </c>
      <c r="WJL15" s="357">
        <f t="shared" si="248"/>
        <v>0</v>
      </c>
      <c r="WJM15" s="357">
        <f t="shared" si="248"/>
        <v>4.9975781742639161E+72</v>
      </c>
      <c r="WJN15" s="357">
        <f t="shared" si="248"/>
        <v>0</v>
      </c>
      <c r="WJO15" s="357">
        <f t="shared" si="248"/>
        <v>5.0975297377491945E+72</v>
      </c>
      <c r="WJP15" s="357">
        <f t="shared" si="248"/>
        <v>0</v>
      </c>
      <c r="WJQ15" s="357">
        <f t="shared" si="248"/>
        <v>5.1994803325041784E+72</v>
      </c>
      <c r="WJR15" s="357">
        <f t="shared" si="248"/>
        <v>0</v>
      </c>
      <c r="WJS15" s="357">
        <f t="shared" si="248"/>
        <v>5.3034699391542621E+72</v>
      </c>
      <c r="WJT15" s="357">
        <f t="shared" si="248"/>
        <v>0</v>
      </c>
      <c r="WJU15" s="357">
        <f t="shared" si="248"/>
        <v>5.4095393379373478E+72</v>
      </c>
      <c r="WJV15" s="357">
        <f t="shared" si="248"/>
        <v>0</v>
      </c>
      <c r="WJW15" s="357">
        <f t="shared" si="248"/>
        <v>5.517730124696095E+72</v>
      </c>
      <c r="WJX15" s="357">
        <f t="shared" si="248"/>
        <v>0</v>
      </c>
      <c r="WJY15" s="357">
        <f t="shared" si="248"/>
        <v>5.6280847271900167E+72</v>
      </c>
      <c r="WJZ15" s="357">
        <f t="shared" si="248"/>
        <v>0</v>
      </c>
      <c r="WKA15" s="357">
        <f t="shared" si="248"/>
        <v>5.7406464217338169E+72</v>
      </c>
      <c r="WKB15" s="357">
        <f t="shared" si="248"/>
        <v>0</v>
      </c>
      <c r="WKC15" s="357">
        <f t="shared" si="248"/>
        <v>5.8554593501684936E+72</v>
      </c>
      <c r="WKD15" s="357">
        <f t="shared" si="248"/>
        <v>0</v>
      </c>
      <c r="WKE15" s="357">
        <f t="shared" si="248"/>
        <v>5.9725685371718634E+72</v>
      </c>
      <c r="WKF15" s="357">
        <f t="shared" si="248"/>
        <v>0</v>
      </c>
      <c r="WKG15" s="357">
        <f t="shared" si="248"/>
        <v>6.0920199079153008E+72</v>
      </c>
      <c r="WKH15" s="357">
        <f t="shared" si="248"/>
        <v>0</v>
      </c>
      <c r="WKI15" s="357">
        <f t="shared" si="248"/>
        <v>6.213860306073607E+72</v>
      </c>
      <c r="WKJ15" s="357">
        <f t="shared" si="248"/>
        <v>0</v>
      </c>
      <c r="WKK15" s="357">
        <f t="shared" si="248"/>
        <v>6.338137512195079E+72</v>
      </c>
      <c r="WKL15" s="357">
        <f t="shared" si="248"/>
        <v>0</v>
      </c>
      <c r="WKM15" s="357">
        <f t="shared" si="248"/>
        <v>6.4649002624389804E+72</v>
      </c>
      <c r="WKN15" s="357">
        <f t="shared" si="248"/>
        <v>0</v>
      </c>
      <c r="WKO15" s="357">
        <f t="shared" si="248"/>
        <v>6.5941982676877602E+72</v>
      </c>
      <c r="WKP15" s="357">
        <f t="shared" si="248"/>
        <v>0</v>
      </c>
      <c r="WKQ15" s="357">
        <f t="shared" si="248"/>
        <v>6.7260822330415154E+72</v>
      </c>
      <c r="WKR15" s="357">
        <f t="shared" si="248"/>
        <v>0</v>
      </c>
      <c r="WKS15" s="357">
        <f t="shared" si="248"/>
        <v>6.8606038777023455E+72</v>
      </c>
      <c r="WKT15" s="357">
        <f t="shared" si="248"/>
        <v>0</v>
      </c>
      <c r="WKU15" s="357">
        <f t="shared" si="248"/>
        <v>6.9978159552563927E+72</v>
      </c>
      <c r="WKV15" s="357">
        <f t="shared" si="248"/>
        <v>0</v>
      </c>
      <c r="WKW15" s="357">
        <f t="shared" si="248"/>
        <v>7.1377722743615204E+72</v>
      </c>
      <c r="WKX15" s="357">
        <f t="shared" si="248"/>
        <v>0</v>
      </c>
      <c r="WKY15" s="357">
        <f t="shared" si="248"/>
        <v>7.2805277198487514E+72</v>
      </c>
      <c r="WKZ15" s="357">
        <f t="shared" si="248"/>
        <v>0</v>
      </c>
      <c r="WLA15" s="357">
        <f t="shared" si="248"/>
        <v>7.4261382742457262E+72</v>
      </c>
      <c r="WLB15" s="357">
        <f t="shared" si="248"/>
        <v>0</v>
      </c>
      <c r="WLC15" s="357">
        <f t="shared" si="248"/>
        <v>7.5746610397306411E+72</v>
      </c>
      <c r="WLD15" s="357">
        <f t="shared" si="248"/>
        <v>0</v>
      </c>
      <c r="WLE15" s="357">
        <f t="shared" si="248"/>
        <v>7.7261542605252537E+72</v>
      </c>
      <c r="WLF15" s="357">
        <f t="shared" si="248"/>
        <v>0</v>
      </c>
      <c r="WLG15" s="357">
        <f t="shared" si="248"/>
        <v>7.8806773457357595E+72</v>
      </c>
      <c r="WLH15" s="357">
        <f t="shared" si="248"/>
        <v>0</v>
      </c>
      <c r="WLI15" s="357">
        <f t="shared" si="248"/>
        <v>8.0382908926504744E+72</v>
      </c>
      <c r="WLJ15" s="357">
        <f t="shared" si="248"/>
        <v>0</v>
      </c>
      <c r="WLK15" s="357">
        <f t="shared" si="248"/>
        <v>8.1990567105034838E+72</v>
      </c>
      <c r="WLL15" s="357">
        <f t="shared" si="248"/>
        <v>0</v>
      </c>
      <c r="WLM15" s="357">
        <f t="shared" si="248"/>
        <v>8.3630378447135538E+72</v>
      </c>
      <c r="WLN15" s="357">
        <f t="shared" si="248"/>
        <v>0</v>
      </c>
      <c r="WLO15" s="357">
        <f t="shared" si="248"/>
        <v>8.530298601607825E+72</v>
      </c>
      <c r="WLP15" s="357">
        <f t="shared" si="248"/>
        <v>0</v>
      </c>
      <c r="WLQ15" s="357">
        <f t="shared" si="248"/>
        <v>8.7009045736399812E+72</v>
      </c>
      <c r="WLR15" s="357">
        <f t="shared" si="248"/>
        <v>0</v>
      </c>
      <c r="WLS15" s="357">
        <f t="shared" si="248"/>
        <v>8.8749226651127813E+72</v>
      </c>
      <c r="WLT15" s="357">
        <f t="shared" ref="WLT15:WOE15" si="249">WLR15*1.02</f>
        <v>0</v>
      </c>
      <c r="WLU15" s="357">
        <f t="shared" si="249"/>
        <v>9.0524211184150371E+72</v>
      </c>
      <c r="WLV15" s="357">
        <f t="shared" si="249"/>
        <v>0</v>
      </c>
      <c r="WLW15" s="357">
        <f t="shared" si="249"/>
        <v>9.2334695407833384E+72</v>
      </c>
      <c r="WLX15" s="357">
        <f t="shared" si="249"/>
        <v>0</v>
      </c>
      <c r="WLY15" s="357">
        <f t="shared" si="249"/>
        <v>9.4181389315990059E+72</v>
      </c>
      <c r="WLZ15" s="357">
        <f t="shared" si="249"/>
        <v>0</v>
      </c>
      <c r="WMA15" s="357">
        <f t="shared" si="249"/>
        <v>9.6065017102309858E+72</v>
      </c>
      <c r="WMB15" s="357">
        <f t="shared" si="249"/>
        <v>0</v>
      </c>
      <c r="WMC15" s="357">
        <f t="shared" si="249"/>
        <v>9.7986317444356065E+72</v>
      </c>
      <c r="WMD15" s="357">
        <f t="shared" si="249"/>
        <v>0</v>
      </c>
      <c r="WME15" s="357">
        <f t="shared" si="249"/>
        <v>9.9946043793243182E+72</v>
      </c>
      <c r="WMF15" s="357">
        <f t="shared" si="249"/>
        <v>0</v>
      </c>
      <c r="WMG15" s="357">
        <f t="shared" si="249"/>
        <v>1.0194496466910805E+73</v>
      </c>
      <c r="WMH15" s="357">
        <f t="shared" si="249"/>
        <v>0</v>
      </c>
      <c r="WMI15" s="357">
        <f t="shared" si="249"/>
        <v>1.0398386396249022E+73</v>
      </c>
      <c r="WMJ15" s="357">
        <f t="shared" si="249"/>
        <v>0</v>
      </c>
      <c r="WMK15" s="357">
        <f t="shared" si="249"/>
        <v>1.0606354124174002E+73</v>
      </c>
      <c r="WML15" s="357">
        <f t="shared" si="249"/>
        <v>0</v>
      </c>
      <c r="WMM15" s="357">
        <f t="shared" si="249"/>
        <v>1.0818481206657483E+73</v>
      </c>
      <c r="WMN15" s="357">
        <f t="shared" si="249"/>
        <v>0</v>
      </c>
      <c r="WMO15" s="357">
        <f t="shared" si="249"/>
        <v>1.1034850830790633E+73</v>
      </c>
      <c r="WMP15" s="357">
        <f t="shared" si="249"/>
        <v>0</v>
      </c>
      <c r="WMQ15" s="357">
        <f t="shared" si="249"/>
        <v>1.1255547847406445E+73</v>
      </c>
      <c r="WMR15" s="357">
        <f t="shared" si="249"/>
        <v>0</v>
      </c>
      <c r="WMS15" s="357">
        <f t="shared" si="249"/>
        <v>1.1480658804354574E+73</v>
      </c>
      <c r="WMT15" s="357">
        <f t="shared" si="249"/>
        <v>0</v>
      </c>
      <c r="WMU15" s="357">
        <f t="shared" si="249"/>
        <v>1.1710271980441666E+73</v>
      </c>
      <c r="WMV15" s="357">
        <f t="shared" si="249"/>
        <v>0</v>
      </c>
      <c r="WMW15" s="357">
        <f t="shared" si="249"/>
        <v>1.1944477420050499E+73</v>
      </c>
      <c r="WMX15" s="357">
        <f t="shared" si="249"/>
        <v>0</v>
      </c>
      <c r="WMY15" s="357">
        <f t="shared" si="249"/>
        <v>1.218336696845151E+73</v>
      </c>
      <c r="WMZ15" s="357">
        <f t="shared" si="249"/>
        <v>0</v>
      </c>
      <c r="WNA15" s="357">
        <f t="shared" si="249"/>
        <v>1.242703430782054E+73</v>
      </c>
      <c r="WNB15" s="357">
        <f t="shared" si="249"/>
        <v>0</v>
      </c>
      <c r="WNC15" s="357">
        <f t="shared" si="249"/>
        <v>1.2675574993976951E+73</v>
      </c>
      <c r="WND15" s="357">
        <f t="shared" si="249"/>
        <v>0</v>
      </c>
      <c r="WNE15" s="357">
        <f t="shared" si="249"/>
        <v>1.292908649385649E+73</v>
      </c>
      <c r="WNF15" s="357">
        <f t="shared" si="249"/>
        <v>0</v>
      </c>
      <c r="WNG15" s="357">
        <f t="shared" si="249"/>
        <v>1.318766822373362E+73</v>
      </c>
      <c r="WNH15" s="357">
        <f t="shared" si="249"/>
        <v>0</v>
      </c>
      <c r="WNI15" s="357">
        <f t="shared" si="249"/>
        <v>1.3451421588208292E+73</v>
      </c>
      <c r="WNJ15" s="357">
        <f t="shared" si="249"/>
        <v>0</v>
      </c>
      <c r="WNK15" s="357">
        <f t="shared" si="249"/>
        <v>1.3720450019972459E+73</v>
      </c>
      <c r="WNL15" s="357">
        <f t="shared" si="249"/>
        <v>0</v>
      </c>
      <c r="WNM15" s="357">
        <f t="shared" si="249"/>
        <v>1.3994859020371908E+73</v>
      </c>
      <c r="WNN15" s="357">
        <f t="shared" si="249"/>
        <v>0</v>
      </c>
      <c r="WNO15" s="357">
        <f t="shared" si="249"/>
        <v>1.4274756200779348E+73</v>
      </c>
      <c r="WNP15" s="357">
        <f t="shared" si="249"/>
        <v>0</v>
      </c>
      <c r="WNQ15" s="357">
        <f t="shared" si="249"/>
        <v>1.4560251324794936E+73</v>
      </c>
      <c r="WNR15" s="357">
        <f t="shared" si="249"/>
        <v>0</v>
      </c>
      <c r="WNS15" s="357">
        <f t="shared" si="249"/>
        <v>1.4851456351290836E+73</v>
      </c>
      <c r="WNT15" s="357">
        <f t="shared" si="249"/>
        <v>0</v>
      </c>
      <c r="WNU15" s="357">
        <f t="shared" si="249"/>
        <v>1.5148485478316655E+73</v>
      </c>
      <c r="WNV15" s="357">
        <f t="shared" si="249"/>
        <v>0</v>
      </c>
      <c r="WNW15" s="357">
        <f t="shared" si="249"/>
        <v>1.5451455187882989E+73</v>
      </c>
      <c r="WNX15" s="357">
        <f t="shared" si="249"/>
        <v>0</v>
      </c>
      <c r="WNY15" s="357">
        <f t="shared" si="249"/>
        <v>1.5760484291640649E+73</v>
      </c>
      <c r="WNZ15" s="357">
        <f t="shared" si="249"/>
        <v>0</v>
      </c>
      <c r="WOA15" s="357">
        <f t="shared" si="249"/>
        <v>1.6075693977473461E+73</v>
      </c>
      <c r="WOB15" s="357">
        <f t="shared" si="249"/>
        <v>0</v>
      </c>
      <c r="WOC15" s="357">
        <f t="shared" si="249"/>
        <v>1.6397207857022932E+73</v>
      </c>
      <c r="WOD15" s="357">
        <f t="shared" si="249"/>
        <v>0</v>
      </c>
      <c r="WOE15" s="357">
        <f t="shared" si="249"/>
        <v>1.6725152014163391E+73</v>
      </c>
      <c r="WOF15" s="357">
        <f t="shared" ref="WOF15:WQQ15" si="250">WOD15*1.02</f>
        <v>0</v>
      </c>
      <c r="WOG15" s="357">
        <f t="shared" si="250"/>
        <v>1.7059655054446658E+73</v>
      </c>
      <c r="WOH15" s="357">
        <f t="shared" si="250"/>
        <v>0</v>
      </c>
      <c r="WOI15" s="357">
        <f t="shared" si="250"/>
        <v>1.740084815553559E+73</v>
      </c>
      <c r="WOJ15" s="357">
        <f t="shared" si="250"/>
        <v>0</v>
      </c>
      <c r="WOK15" s="357">
        <f t="shared" si="250"/>
        <v>1.7748865118646301E+73</v>
      </c>
      <c r="WOL15" s="357">
        <f t="shared" si="250"/>
        <v>0</v>
      </c>
      <c r="WOM15" s="357">
        <f t="shared" si="250"/>
        <v>1.8103842421019229E+73</v>
      </c>
      <c r="WON15" s="357">
        <f t="shared" si="250"/>
        <v>0</v>
      </c>
      <c r="WOO15" s="357">
        <f t="shared" si="250"/>
        <v>1.8465919269439613E+73</v>
      </c>
      <c r="WOP15" s="357">
        <f t="shared" si="250"/>
        <v>0</v>
      </c>
      <c r="WOQ15" s="357">
        <f t="shared" si="250"/>
        <v>1.8835237654828407E+73</v>
      </c>
      <c r="WOR15" s="357">
        <f t="shared" si="250"/>
        <v>0</v>
      </c>
      <c r="WOS15" s="357">
        <f t="shared" si="250"/>
        <v>1.9211942407924975E+73</v>
      </c>
      <c r="WOT15" s="357">
        <f t="shared" si="250"/>
        <v>0</v>
      </c>
      <c r="WOU15" s="357">
        <f t="shared" si="250"/>
        <v>1.9596181256083473E+73</v>
      </c>
      <c r="WOV15" s="357">
        <f t="shared" si="250"/>
        <v>0</v>
      </c>
      <c r="WOW15" s="357">
        <f t="shared" si="250"/>
        <v>1.9988104881205143E+73</v>
      </c>
      <c r="WOX15" s="357">
        <f t="shared" si="250"/>
        <v>0</v>
      </c>
      <c r="WOY15" s="357">
        <f t="shared" si="250"/>
        <v>2.0387866978829246E+73</v>
      </c>
      <c r="WOZ15" s="357">
        <f t="shared" si="250"/>
        <v>0</v>
      </c>
      <c r="WPA15" s="357">
        <f t="shared" si="250"/>
        <v>2.0795624318405831E+73</v>
      </c>
      <c r="WPB15" s="357">
        <f t="shared" si="250"/>
        <v>0</v>
      </c>
      <c r="WPC15" s="357">
        <f t="shared" si="250"/>
        <v>2.1211536804773949E+73</v>
      </c>
      <c r="WPD15" s="357">
        <f t="shared" si="250"/>
        <v>0</v>
      </c>
      <c r="WPE15" s="357">
        <f t="shared" si="250"/>
        <v>2.1635767540869428E+73</v>
      </c>
      <c r="WPF15" s="357">
        <f t="shared" si="250"/>
        <v>0</v>
      </c>
      <c r="WPG15" s="357">
        <f t="shared" si="250"/>
        <v>2.2068482891686818E+73</v>
      </c>
      <c r="WPH15" s="357">
        <f t="shared" si="250"/>
        <v>0</v>
      </c>
      <c r="WPI15" s="357">
        <f t="shared" si="250"/>
        <v>2.2509852549520555E+73</v>
      </c>
      <c r="WPJ15" s="357">
        <f t="shared" si="250"/>
        <v>0</v>
      </c>
      <c r="WPK15" s="357">
        <f t="shared" si="250"/>
        <v>2.2960049600510968E+73</v>
      </c>
      <c r="WPL15" s="357">
        <f t="shared" si="250"/>
        <v>0</v>
      </c>
      <c r="WPM15" s="357">
        <f t="shared" si="250"/>
        <v>2.3419250592521188E+73</v>
      </c>
      <c r="WPN15" s="357">
        <f t="shared" si="250"/>
        <v>0</v>
      </c>
      <c r="WPO15" s="357">
        <f t="shared" si="250"/>
        <v>2.3887635604371613E+73</v>
      </c>
      <c r="WPP15" s="357">
        <f t="shared" si="250"/>
        <v>0</v>
      </c>
      <c r="WPQ15" s="357">
        <f t="shared" si="250"/>
        <v>2.4365388316459046E+73</v>
      </c>
      <c r="WPR15" s="357">
        <f t="shared" si="250"/>
        <v>0</v>
      </c>
      <c r="WPS15" s="357">
        <f t="shared" si="250"/>
        <v>2.4852696082788226E+73</v>
      </c>
      <c r="WPT15" s="357">
        <f t="shared" si="250"/>
        <v>0</v>
      </c>
      <c r="WPU15" s="357">
        <f t="shared" si="250"/>
        <v>2.5349750004443992E+73</v>
      </c>
      <c r="WPV15" s="357">
        <f t="shared" si="250"/>
        <v>0</v>
      </c>
      <c r="WPW15" s="357">
        <f t="shared" si="250"/>
        <v>2.5856745004532871E+73</v>
      </c>
      <c r="WPX15" s="357">
        <f t="shared" si="250"/>
        <v>0</v>
      </c>
      <c r="WPY15" s="357">
        <f t="shared" si="250"/>
        <v>2.6373879904623528E+73</v>
      </c>
      <c r="WPZ15" s="357">
        <f t="shared" si="250"/>
        <v>0</v>
      </c>
      <c r="WQA15" s="357">
        <f t="shared" si="250"/>
        <v>2.6901357502715999E+73</v>
      </c>
      <c r="WQB15" s="357">
        <f t="shared" si="250"/>
        <v>0</v>
      </c>
      <c r="WQC15" s="357">
        <f t="shared" si="250"/>
        <v>2.743938465277032E+73</v>
      </c>
      <c r="WQD15" s="357">
        <f t="shared" si="250"/>
        <v>0</v>
      </c>
      <c r="WQE15" s="357">
        <f t="shared" si="250"/>
        <v>2.7988172345825729E+73</v>
      </c>
      <c r="WQF15" s="357">
        <f t="shared" si="250"/>
        <v>0</v>
      </c>
      <c r="WQG15" s="357">
        <f t="shared" si="250"/>
        <v>2.8547935792742244E+73</v>
      </c>
      <c r="WQH15" s="357">
        <f t="shared" si="250"/>
        <v>0</v>
      </c>
      <c r="WQI15" s="357">
        <f t="shared" si="250"/>
        <v>2.9118894508597091E+73</v>
      </c>
      <c r="WQJ15" s="357">
        <f t="shared" si="250"/>
        <v>0</v>
      </c>
      <c r="WQK15" s="357">
        <f t="shared" si="250"/>
        <v>2.9701272398769037E+73</v>
      </c>
      <c r="WQL15" s="357">
        <f t="shared" si="250"/>
        <v>0</v>
      </c>
      <c r="WQM15" s="357">
        <f t="shared" si="250"/>
        <v>3.0295297846744417E+73</v>
      </c>
      <c r="WQN15" s="357">
        <f t="shared" si="250"/>
        <v>0</v>
      </c>
      <c r="WQO15" s="357">
        <f t="shared" si="250"/>
        <v>3.0901203803679306E+73</v>
      </c>
      <c r="WQP15" s="357">
        <f t="shared" si="250"/>
        <v>0</v>
      </c>
      <c r="WQQ15" s="357">
        <f t="shared" si="250"/>
        <v>3.1519227879752894E+73</v>
      </c>
      <c r="WQR15" s="357">
        <f t="shared" ref="WQR15:WTC15" si="251">WQP15*1.02</f>
        <v>0</v>
      </c>
      <c r="WQS15" s="357">
        <f t="shared" si="251"/>
        <v>3.2149612437347955E+73</v>
      </c>
      <c r="WQT15" s="357">
        <f t="shared" si="251"/>
        <v>0</v>
      </c>
      <c r="WQU15" s="357">
        <f t="shared" si="251"/>
        <v>3.2792604686094916E+73</v>
      </c>
      <c r="WQV15" s="357">
        <f t="shared" si="251"/>
        <v>0</v>
      </c>
      <c r="WQW15" s="357">
        <f t="shared" si="251"/>
        <v>3.3448456779816815E+73</v>
      </c>
      <c r="WQX15" s="357">
        <f t="shared" si="251"/>
        <v>0</v>
      </c>
      <c r="WQY15" s="357">
        <f t="shared" si="251"/>
        <v>3.411742591541315E+73</v>
      </c>
      <c r="WQZ15" s="357">
        <f t="shared" si="251"/>
        <v>0</v>
      </c>
      <c r="WRA15" s="357">
        <f t="shared" si="251"/>
        <v>3.4799774433721414E+73</v>
      </c>
      <c r="WRB15" s="357">
        <f t="shared" si="251"/>
        <v>0</v>
      </c>
      <c r="WRC15" s="357">
        <f t="shared" si="251"/>
        <v>3.5495769922395843E+73</v>
      </c>
      <c r="WRD15" s="357">
        <f t="shared" si="251"/>
        <v>0</v>
      </c>
      <c r="WRE15" s="357">
        <f t="shared" si="251"/>
        <v>3.620568532084376E+73</v>
      </c>
      <c r="WRF15" s="357">
        <f t="shared" si="251"/>
        <v>0</v>
      </c>
      <c r="WRG15" s="357">
        <f t="shared" si="251"/>
        <v>3.6929799027260634E+73</v>
      </c>
      <c r="WRH15" s="357">
        <f t="shared" si="251"/>
        <v>0</v>
      </c>
      <c r="WRI15" s="357">
        <f t="shared" si="251"/>
        <v>3.7668395007805846E+73</v>
      </c>
      <c r="WRJ15" s="357">
        <f t="shared" si="251"/>
        <v>0</v>
      </c>
      <c r="WRK15" s="357">
        <f t="shared" si="251"/>
        <v>3.8421762907961963E+73</v>
      </c>
      <c r="WRL15" s="357">
        <f t="shared" si="251"/>
        <v>0</v>
      </c>
      <c r="WRM15" s="357">
        <f t="shared" si="251"/>
        <v>3.9190198166121201E+73</v>
      </c>
      <c r="WRN15" s="357">
        <f t="shared" si="251"/>
        <v>0</v>
      </c>
      <c r="WRO15" s="357">
        <f t="shared" si="251"/>
        <v>3.9974002129443624E+73</v>
      </c>
      <c r="WRP15" s="357">
        <f t="shared" si="251"/>
        <v>0</v>
      </c>
      <c r="WRQ15" s="357">
        <f t="shared" si="251"/>
        <v>4.0773482172032496E+73</v>
      </c>
      <c r="WRR15" s="357">
        <f t="shared" si="251"/>
        <v>0</v>
      </c>
      <c r="WRS15" s="357">
        <f t="shared" si="251"/>
        <v>4.1588951815473149E+73</v>
      </c>
      <c r="WRT15" s="357">
        <f t="shared" si="251"/>
        <v>0</v>
      </c>
      <c r="WRU15" s="357">
        <f t="shared" si="251"/>
        <v>4.2420730851782611E+73</v>
      </c>
      <c r="WRV15" s="357">
        <f t="shared" si="251"/>
        <v>0</v>
      </c>
      <c r="WRW15" s="357">
        <f t="shared" si="251"/>
        <v>4.3269145468818267E+73</v>
      </c>
      <c r="WRX15" s="357">
        <f t="shared" si="251"/>
        <v>0</v>
      </c>
      <c r="WRY15" s="357">
        <f t="shared" si="251"/>
        <v>4.4134528378194635E+73</v>
      </c>
      <c r="WRZ15" s="357">
        <f t="shared" si="251"/>
        <v>0</v>
      </c>
      <c r="WSA15" s="357">
        <f t="shared" si="251"/>
        <v>4.5017218945758527E+73</v>
      </c>
      <c r="WSB15" s="357">
        <f t="shared" si="251"/>
        <v>0</v>
      </c>
      <c r="WSC15" s="357">
        <f t="shared" si="251"/>
        <v>4.5917563324673697E+73</v>
      </c>
      <c r="WSD15" s="357">
        <f t="shared" si="251"/>
        <v>0</v>
      </c>
      <c r="WSE15" s="357">
        <f t="shared" si="251"/>
        <v>4.6835914591167174E+73</v>
      </c>
      <c r="WSF15" s="357">
        <f t="shared" si="251"/>
        <v>0</v>
      </c>
      <c r="WSG15" s="357">
        <f t="shared" si="251"/>
        <v>4.7772632882990519E+73</v>
      </c>
      <c r="WSH15" s="357">
        <f t="shared" si="251"/>
        <v>0</v>
      </c>
      <c r="WSI15" s="357">
        <f t="shared" si="251"/>
        <v>4.8728085540650331E+73</v>
      </c>
      <c r="WSJ15" s="357">
        <f t="shared" si="251"/>
        <v>0</v>
      </c>
      <c r="WSK15" s="357">
        <f t="shared" si="251"/>
        <v>4.9702647251463341E+73</v>
      </c>
      <c r="WSL15" s="357">
        <f t="shared" si="251"/>
        <v>0</v>
      </c>
      <c r="WSM15" s="357">
        <f t="shared" si="251"/>
        <v>5.0696700196492609E+73</v>
      </c>
      <c r="WSN15" s="357">
        <f t="shared" si="251"/>
        <v>0</v>
      </c>
      <c r="WSO15" s="357">
        <f t="shared" si="251"/>
        <v>5.1710634200422463E+73</v>
      </c>
      <c r="WSP15" s="357">
        <f t="shared" si="251"/>
        <v>0</v>
      </c>
      <c r="WSQ15" s="357">
        <f t="shared" si="251"/>
        <v>5.274484688443091E+73</v>
      </c>
      <c r="WSR15" s="357">
        <f t="shared" si="251"/>
        <v>0</v>
      </c>
      <c r="WSS15" s="357">
        <f t="shared" si="251"/>
        <v>5.3799743822119527E+73</v>
      </c>
      <c r="WST15" s="357">
        <f t="shared" si="251"/>
        <v>0</v>
      </c>
      <c r="WSU15" s="357">
        <f t="shared" si="251"/>
        <v>5.4875738698561921E+73</v>
      </c>
      <c r="WSV15" s="357">
        <f t="shared" si="251"/>
        <v>0</v>
      </c>
      <c r="WSW15" s="357">
        <f t="shared" si="251"/>
        <v>5.5973253472533158E+73</v>
      </c>
      <c r="WSX15" s="357">
        <f t="shared" si="251"/>
        <v>0</v>
      </c>
      <c r="WSY15" s="357">
        <f t="shared" si="251"/>
        <v>5.7092718541983821E+73</v>
      </c>
      <c r="WSZ15" s="357">
        <f t="shared" si="251"/>
        <v>0</v>
      </c>
      <c r="WTA15" s="357">
        <f t="shared" si="251"/>
        <v>5.8234572912823495E+73</v>
      </c>
      <c r="WTB15" s="357">
        <f t="shared" si="251"/>
        <v>0</v>
      </c>
      <c r="WTC15" s="357">
        <f t="shared" si="251"/>
        <v>5.9399264371079963E+73</v>
      </c>
      <c r="WTD15" s="357">
        <f t="shared" ref="WTD15:WVO15" si="252">WTB15*1.02</f>
        <v>0</v>
      </c>
      <c r="WTE15" s="357">
        <f t="shared" si="252"/>
        <v>6.0587249658501568E+73</v>
      </c>
      <c r="WTF15" s="357">
        <f t="shared" si="252"/>
        <v>0</v>
      </c>
      <c r="WTG15" s="357">
        <f t="shared" si="252"/>
        <v>6.1798994651671596E+73</v>
      </c>
      <c r="WTH15" s="357">
        <f t="shared" si="252"/>
        <v>0</v>
      </c>
      <c r="WTI15" s="357">
        <f t="shared" si="252"/>
        <v>6.3034974544705032E+73</v>
      </c>
      <c r="WTJ15" s="357">
        <f t="shared" si="252"/>
        <v>0</v>
      </c>
      <c r="WTK15" s="357">
        <f t="shared" si="252"/>
        <v>6.4295674035599137E+73</v>
      </c>
      <c r="WTL15" s="357">
        <f t="shared" si="252"/>
        <v>0</v>
      </c>
      <c r="WTM15" s="357">
        <f t="shared" si="252"/>
        <v>6.5581587516311122E+73</v>
      </c>
      <c r="WTN15" s="357">
        <f t="shared" si="252"/>
        <v>0</v>
      </c>
      <c r="WTO15" s="357">
        <f t="shared" si="252"/>
        <v>6.6893219266637341E+73</v>
      </c>
      <c r="WTP15" s="357">
        <f t="shared" si="252"/>
        <v>0</v>
      </c>
      <c r="WTQ15" s="357">
        <f t="shared" si="252"/>
        <v>6.8231083651970095E+73</v>
      </c>
      <c r="WTR15" s="357">
        <f t="shared" si="252"/>
        <v>0</v>
      </c>
      <c r="WTS15" s="357">
        <f t="shared" si="252"/>
        <v>6.9595705325009494E+73</v>
      </c>
      <c r="WTT15" s="357">
        <f t="shared" si="252"/>
        <v>0</v>
      </c>
      <c r="WTU15" s="357">
        <f t="shared" si="252"/>
        <v>7.0987619431509679E+73</v>
      </c>
      <c r="WTV15" s="357">
        <f t="shared" si="252"/>
        <v>0</v>
      </c>
      <c r="WTW15" s="357">
        <f t="shared" si="252"/>
        <v>7.2407371820139873E+73</v>
      </c>
      <c r="WTX15" s="357">
        <f t="shared" si="252"/>
        <v>0</v>
      </c>
      <c r="WTY15" s="357">
        <f t="shared" si="252"/>
        <v>7.3855519256542674E+73</v>
      </c>
      <c r="WTZ15" s="357">
        <f t="shared" si="252"/>
        <v>0</v>
      </c>
      <c r="WUA15" s="357">
        <f t="shared" si="252"/>
        <v>7.5332629641673525E+73</v>
      </c>
      <c r="WUB15" s="357">
        <f t="shared" si="252"/>
        <v>0</v>
      </c>
      <c r="WUC15" s="357">
        <f t="shared" si="252"/>
        <v>7.6839282234506997E+73</v>
      </c>
      <c r="WUD15" s="357">
        <f t="shared" si="252"/>
        <v>0</v>
      </c>
      <c r="WUE15" s="357">
        <f t="shared" si="252"/>
        <v>7.8376067879197142E+73</v>
      </c>
      <c r="WUF15" s="357">
        <f t="shared" si="252"/>
        <v>0</v>
      </c>
      <c r="WUG15" s="357">
        <f t="shared" si="252"/>
        <v>7.9943589236781085E+73</v>
      </c>
      <c r="WUH15" s="357">
        <f t="shared" si="252"/>
        <v>0</v>
      </c>
      <c r="WUI15" s="357">
        <f t="shared" si="252"/>
        <v>8.1542461021516702E+73</v>
      </c>
      <c r="WUJ15" s="357">
        <f t="shared" si="252"/>
        <v>0</v>
      </c>
      <c r="WUK15" s="357">
        <f t="shared" si="252"/>
        <v>8.3173310241947042E+73</v>
      </c>
      <c r="WUL15" s="357">
        <f t="shared" si="252"/>
        <v>0</v>
      </c>
      <c r="WUM15" s="357">
        <f t="shared" si="252"/>
        <v>8.4836776446785986E+73</v>
      </c>
      <c r="WUN15" s="357">
        <f t="shared" si="252"/>
        <v>0</v>
      </c>
      <c r="WUO15" s="357">
        <f t="shared" si="252"/>
        <v>8.6533511975721707E+73</v>
      </c>
      <c r="WUP15" s="357">
        <f t="shared" si="252"/>
        <v>0</v>
      </c>
      <c r="WUQ15" s="357">
        <f t="shared" si="252"/>
        <v>8.8264182215236148E+73</v>
      </c>
      <c r="WUR15" s="357">
        <f t="shared" si="252"/>
        <v>0</v>
      </c>
      <c r="WUS15" s="357">
        <f t="shared" si="252"/>
        <v>9.0029465859540876E+73</v>
      </c>
      <c r="WUT15" s="357">
        <f t="shared" si="252"/>
        <v>0</v>
      </c>
      <c r="WUU15" s="357">
        <f t="shared" si="252"/>
        <v>9.1830055176731696E+73</v>
      </c>
      <c r="WUV15" s="357">
        <f t="shared" si="252"/>
        <v>0</v>
      </c>
      <c r="WUW15" s="357">
        <f t="shared" si="252"/>
        <v>9.3666656280266329E+73</v>
      </c>
      <c r="WUX15" s="357">
        <f t="shared" si="252"/>
        <v>0</v>
      </c>
      <c r="WUY15" s="357">
        <f t="shared" si="252"/>
        <v>9.5539989405871656E+73</v>
      </c>
      <c r="WUZ15" s="357">
        <f t="shared" si="252"/>
        <v>0</v>
      </c>
      <c r="WVA15" s="357">
        <f t="shared" si="252"/>
        <v>9.7450789193989085E+73</v>
      </c>
      <c r="WVB15" s="357">
        <f t="shared" si="252"/>
        <v>0</v>
      </c>
      <c r="WVC15" s="357">
        <f t="shared" si="252"/>
        <v>9.9399804977868869E+73</v>
      </c>
      <c r="WVD15" s="357">
        <f t="shared" si="252"/>
        <v>0</v>
      </c>
      <c r="WVE15" s="357">
        <f t="shared" si="252"/>
        <v>1.0138780107742624E+74</v>
      </c>
      <c r="WVF15" s="357">
        <f t="shared" si="252"/>
        <v>0</v>
      </c>
      <c r="WVG15" s="357">
        <f t="shared" si="252"/>
        <v>1.0341555709897477E+74</v>
      </c>
      <c r="WVH15" s="357">
        <f t="shared" si="252"/>
        <v>0</v>
      </c>
      <c r="WVI15" s="357">
        <f t="shared" si="252"/>
        <v>1.0548386824095427E+74</v>
      </c>
      <c r="WVJ15" s="357">
        <f t="shared" si="252"/>
        <v>0</v>
      </c>
      <c r="WVK15" s="357">
        <f t="shared" si="252"/>
        <v>1.0759354560577336E+74</v>
      </c>
      <c r="WVL15" s="357">
        <f t="shared" si="252"/>
        <v>0</v>
      </c>
      <c r="WVM15" s="357">
        <f t="shared" si="252"/>
        <v>1.0974541651788882E+74</v>
      </c>
      <c r="WVN15" s="357">
        <f t="shared" si="252"/>
        <v>0</v>
      </c>
      <c r="WVO15" s="357">
        <f t="shared" si="252"/>
        <v>1.1194032484824661E+74</v>
      </c>
      <c r="WVP15" s="357">
        <f t="shared" ref="WVP15:WYA15" si="253">WVN15*1.02</f>
        <v>0</v>
      </c>
      <c r="WVQ15" s="357">
        <f t="shared" si="253"/>
        <v>1.1417913134521153E+74</v>
      </c>
      <c r="WVR15" s="357">
        <f t="shared" si="253"/>
        <v>0</v>
      </c>
      <c r="WVS15" s="357">
        <f t="shared" si="253"/>
        <v>1.1646271397211575E+74</v>
      </c>
      <c r="WVT15" s="357">
        <f t="shared" si="253"/>
        <v>0</v>
      </c>
      <c r="WVU15" s="357">
        <f t="shared" si="253"/>
        <v>1.1879196825155807E+74</v>
      </c>
      <c r="WVV15" s="357">
        <f t="shared" si="253"/>
        <v>0</v>
      </c>
      <c r="WVW15" s="357">
        <f t="shared" si="253"/>
        <v>1.2116780761658923E+74</v>
      </c>
      <c r="WVX15" s="357">
        <f t="shared" si="253"/>
        <v>0</v>
      </c>
      <c r="WVY15" s="357">
        <f t="shared" si="253"/>
        <v>1.2359116376892102E+74</v>
      </c>
      <c r="WVZ15" s="357">
        <f t="shared" si="253"/>
        <v>0</v>
      </c>
      <c r="WWA15" s="357">
        <f t="shared" si="253"/>
        <v>1.2606298704429944E+74</v>
      </c>
      <c r="WWB15" s="357">
        <f t="shared" si="253"/>
        <v>0</v>
      </c>
      <c r="WWC15" s="357">
        <f t="shared" si="253"/>
        <v>1.2858424678518542E+74</v>
      </c>
      <c r="WWD15" s="357">
        <f t="shared" si="253"/>
        <v>0</v>
      </c>
      <c r="WWE15" s="357">
        <f t="shared" si="253"/>
        <v>1.3115593172088913E+74</v>
      </c>
      <c r="WWF15" s="357">
        <f t="shared" si="253"/>
        <v>0</v>
      </c>
      <c r="WWG15" s="357">
        <f t="shared" si="253"/>
        <v>1.337790503553069E+74</v>
      </c>
      <c r="WWH15" s="357">
        <f t="shared" si="253"/>
        <v>0</v>
      </c>
      <c r="WWI15" s="357">
        <f t="shared" si="253"/>
        <v>1.3645463136241303E+74</v>
      </c>
      <c r="WWJ15" s="357">
        <f t="shared" si="253"/>
        <v>0</v>
      </c>
      <c r="WWK15" s="357">
        <f t="shared" si="253"/>
        <v>1.3918372398966131E+74</v>
      </c>
      <c r="WWL15" s="357">
        <f t="shared" si="253"/>
        <v>0</v>
      </c>
      <c r="WWM15" s="357">
        <f t="shared" si="253"/>
        <v>1.4196739846945454E+74</v>
      </c>
      <c r="WWN15" s="357">
        <f t="shared" si="253"/>
        <v>0</v>
      </c>
      <c r="WWO15" s="357">
        <f t="shared" si="253"/>
        <v>1.4480674643884364E+74</v>
      </c>
      <c r="WWP15" s="357">
        <f t="shared" si="253"/>
        <v>0</v>
      </c>
      <c r="WWQ15" s="357">
        <f t="shared" si="253"/>
        <v>1.4770288136762051E+74</v>
      </c>
      <c r="WWR15" s="357">
        <f t="shared" si="253"/>
        <v>0</v>
      </c>
      <c r="WWS15" s="357">
        <f t="shared" si="253"/>
        <v>1.5065693899497292E+74</v>
      </c>
      <c r="WWT15" s="357">
        <f t="shared" si="253"/>
        <v>0</v>
      </c>
      <c r="WWU15" s="357">
        <f t="shared" si="253"/>
        <v>1.5367007777487237E+74</v>
      </c>
      <c r="WWV15" s="357">
        <f t="shared" si="253"/>
        <v>0</v>
      </c>
      <c r="WWW15" s="357">
        <f t="shared" si="253"/>
        <v>1.5674347933036982E+74</v>
      </c>
      <c r="WWX15" s="357">
        <f t="shared" si="253"/>
        <v>0</v>
      </c>
      <c r="WWY15" s="357">
        <f t="shared" si="253"/>
        <v>1.5987834891697723E+74</v>
      </c>
      <c r="WWZ15" s="357">
        <f t="shared" si="253"/>
        <v>0</v>
      </c>
      <c r="WXA15" s="357">
        <f t="shared" si="253"/>
        <v>1.6307591589531677E+74</v>
      </c>
      <c r="WXB15" s="357">
        <f t="shared" si="253"/>
        <v>0</v>
      </c>
      <c r="WXC15" s="357">
        <f t="shared" si="253"/>
        <v>1.6633743421322311E+74</v>
      </c>
      <c r="WXD15" s="357">
        <f t="shared" si="253"/>
        <v>0</v>
      </c>
      <c r="WXE15" s="357">
        <f t="shared" si="253"/>
        <v>1.6966418289748757E+74</v>
      </c>
      <c r="WXF15" s="357">
        <f t="shared" si="253"/>
        <v>0</v>
      </c>
      <c r="WXG15" s="357">
        <f t="shared" si="253"/>
        <v>1.7305746655543732E+74</v>
      </c>
      <c r="WXH15" s="357">
        <f t="shared" si="253"/>
        <v>0</v>
      </c>
      <c r="WXI15" s="357">
        <f t="shared" si="253"/>
        <v>1.7651861588654606E+74</v>
      </c>
      <c r="WXJ15" s="357">
        <f t="shared" si="253"/>
        <v>0</v>
      </c>
      <c r="WXK15" s="357">
        <f t="shared" si="253"/>
        <v>1.80048988204277E+74</v>
      </c>
      <c r="WXL15" s="357">
        <f t="shared" si="253"/>
        <v>0</v>
      </c>
      <c r="WXM15" s="357">
        <f t="shared" si="253"/>
        <v>1.8364996796836254E+74</v>
      </c>
      <c r="WXN15" s="357">
        <f t="shared" si="253"/>
        <v>0</v>
      </c>
      <c r="WXO15" s="357">
        <f t="shared" si="253"/>
        <v>1.8732296732772978E+74</v>
      </c>
      <c r="WXP15" s="357">
        <f t="shared" si="253"/>
        <v>0</v>
      </c>
      <c r="WXQ15" s="357">
        <f t="shared" si="253"/>
        <v>1.9106942667428439E+74</v>
      </c>
      <c r="WXR15" s="357">
        <f t="shared" si="253"/>
        <v>0</v>
      </c>
      <c r="WXS15" s="357">
        <f t="shared" si="253"/>
        <v>1.9489081520777009E+74</v>
      </c>
      <c r="WXT15" s="357">
        <f t="shared" si="253"/>
        <v>0</v>
      </c>
      <c r="WXU15" s="357">
        <f t="shared" si="253"/>
        <v>1.9878863151192549E+74</v>
      </c>
      <c r="WXV15" s="357">
        <f t="shared" si="253"/>
        <v>0</v>
      </c>
      <c r="WXW15" s="357">
        <f t="shared" si="253"/>
        <v>2.0276440414216399E+74</v>
      </c>
      <c r="WXX15" s="357">
        <f t="shared" si="253"/>
        <v>0</v>
      </c>
      <c r="WXY15" s="357">
        <f t="shared" si="253"/>
        <v>2.0681969222500729E+74</v>
      </c>
      <c r="WXZ15" s="357">
        <f t="shared" si="253"/>
        <v>0</v>
      </c>
      <c r="WYA15" s="357">
        <f t="shared" si="253"/>
        <v>2.1095608606950743E+74</v>
      </c>
      <c r="WYB15" s="357">
        <f t="shared" ref="WYB15:XAM15" si="254">WXZ15*1.02</f>
        <v>0</v>
      </c>
      <c r="WYC15" s="357">
        <f t="shared" si="254"/>
        <v>2.1517520779089758E+74</v>
      </c>
      <c r="WYD15" s="357">
        <f t="shared" si="254"/>
        <v>0</v>
      </c>
      <c r="WYE15" s="357">
        <f t="shared" si="254"/>
        <v>2.1947871194671554E+74</v>
      </c>
      <c r="WYF15" s="357">
        <f t="shared" si="254"/>
        <v>0</v>
      </c>
      <c r="WYG15" s="357">
        <f t="shared" si="254"/>
        <v>2.2386828618564985E+74</v>
      </c>
      <c r="WYH15" s="357">
        <f t="shared" si="254"/>
        <v>0</v>
      </c>
      <c r="WYI15" s="357">
        <f t="shared" si="254"/>
        <v>2.2834565190936285E+74</v>
      </c>
      <c r="WYJ15" s="357">
        <f t="shared" si="254"/>
        <v>0</v>
      </c>
      <c r="WYK15" s="357">
        <f t="shared" si="254"/>
        <v>2.329125649475501E+74</v>
      </c>
      <c r="WYL15" s="357">
        <f t="shared" si="254"/>
        <v>0</v>
      </c>
      <c r="WYM15" s="357">
        <f t="shared" si="254"/>
        <v>2.3757081624650113E+74</v>
      </c>
      <c r="WYN15" s="357">
        <f t="shared" si="254"/>
        <v>0</v>
      </c>
      <c r="WYO15" s="357">
        <f t="shared" si="254"/>
        <v>2.4232223257143116E+74</v>
      </c>
      <c r="WYP15" s="357">
        <f t="shared" si="254"/>
        <v>0</v>
      </c>
      <c r="WYQ15" s="357">
        <f t="shared" si="254"/>
        <v>2.4716867722285978E+74</v>
      </c>
      <c r="WYR15" s="357">
        <f t="shared" si="254"/>
        <v>0</v>
      </c>
      <c r="WYS15" s="357">
        <f t="shared" si="254"/>
        <v>2.5211205076731701E+74</v>
      </c>
      <c r="WYT15" s="357">
        <f t="shared" si="254"/>
        <v>0</v>
      </c>
      <c r="WYU15" s="357">
        <f t="shared" si="254"/>
        <v>2.5715429178266336E+74</v>
      </c>
      <c r="WYV15" s="357">
        <f t="shared" si="254"/>
        <v>0</v>
      </c>
      <c r="WYW15" s="357">
        <f t="shared" si="254"/>
        <v>2.6229737761831663E+74</v>
      </c>
      <c r="WYX15" s="357">
        <f t="shared" si="254"/>
        <v>0</v>
      </c>
      <c r="WYY15" s="357">
        <f t="shared" si="254"/>
        <v>2.6754332517068298E+74</v>
      </c>
      <c r="WYZ15" s="357">
        <f t="shared" si="254"/>
        <v>0</v>
      </c>
      <c r="WZA15" s="357">
        <f t="shared" si="254"/>
        <v>2.7289419167409666E+74</v>
      </c>
      <c r="WZB15" s="357">
        <f t="shared" si="254"/>
        <v>0</v>
      </c>
      <c r="WZC15" s="357">
        <f t="shared" si="254"/>
        <v>2.7835207550757859E+74</v>
      </c>
      <c r="WZD15" s="357">
        <f t="shared" si="254"/>
        <v>0</v>
      </c>
      <c r="WZE15" s="357">
        <f t="shared" si="254"/>
        <v>2.8391911701773015E+74</v>
      </c>
      <c r="WZF15" s="357">
        <f t="shared" si="254"/>
        <v>0</v>
      </c>
      <c r="WZG15" s="357">
        <f t="shared" si="254"/>
        <v>2.8959749935808478E+74</v>
      </c>
      <c r="WZH15" s="357">
        <f t="shared" si="254"/>
        <v>0</v>
      </c>
      <c r="WZI15" s="357">
        <f t="shared" si="254"/>
        <v>2.9538944934524649E+74</v>
      </c>
      <c r="WZJ15" s="357">
        <f t="shared" si="254"/>
        <v>0</v>
      </c>
      <c r="WZK15" s="357">
        <f t="shared" si="254"/>
        <v>3.0129723833215141E+74</v>
      </c>
      <c r="WZL15" s="357">
        <f t="shared" si="254"/>
        <v>0</v>
      </c>
      <c r="WZM15" s="357">
        <f t="shared" si="254"/>
        <v>3.0732318309879442E+74</v>
      </c>
      <c r="WZN15" s="357">
        <f t="shared" si="254"/>
        <v>0</v>
      </c>
      <c r="WZO15" s="357">
        <f t="shared" si="254"/>
        <v>3.1346964676077032E+74</v>
      </c>
      <c r="WZP15" s="357">
        <f t="shared" si="254"/>
        <v>0</v>
      </c>
      <c r="WZQ15" s="357">
        <f t="shared" si="254"/>
        <v>3.1973903969598575E+74</v>
      </c>
      <c r="WZR15" s="357">
        <f t="shared" si="254"/>
        <v>0</v>
      </c>
      <c r="WZS15" s="357">
        <f t="shared" si="254"/>
        <v>3.2613382048990545E+74</v>
      </c>
      <c r="WZT15" s="357">
        <f t="shared" si="254"/>
        <v>0</v>
      </c>
      <c r="WZU15" s="357">
        <f t="shared" si="254"/>
        <v>3.3265649689970357E+74</v>
      </c>
      <c r="WZV15" s="357">
        <f t="shared" si="254"/>
        <v>0</v>
      </c>
      <c r="WZW15" s="357">
        <f t="shared" si="254"/>
        <v>3.3930962683769764E+74</v>
      </c>
      <c r="WZX15" s="357">
        <f t="shared" si="254"/>
        <v>0</v>
      </c>
      <c r="WZY15" s="357">
        <f t="shared" si="254"/>
        <v>3.4609581937445161E+74</v>
      </c>
      <c r="WZZ15" s="357">
        <f t="shared" si="254"/>
        <v>0</v>
      </c>
      <c r="XAA15" s="357">
        <f t="shared" si="254"/>
        <v>3.5301773576194063E+74</v>
      </c>
      <c r="XAB15" s="357">
        <f t="shared" si="254"/>
        <v>0</v>
      </c>
      <c r="XAC15" s="357">
        <f t="shared" si="254"/>
        <v>3.6007809047717943E+74</v>
      </c>
      <c r="XAD15" s="357">
        <f t="shared" si="254"/>
        <v>0</v>
      </c>
      <c r="XAE15" s="357">
        <f t="shared" si="254"/>
        <v>3.6727965228672304E+74</v>
      </c>
      <c r="XAF15" s="357">
        <f t="shared" si="254"/>
        <v>0</v>
      </c>
      <c r="XAG15" s="357">
        <f t="shared" si="254"/>
        <v>3.7462524533245753E+74</v>
      </c>
      <c r="XAH15" s="357">
        <f t="shared" si="254"/>
        <v>0</v>
      </c>
      <c r="XAI15" s="357">
        <f t="shared" si="254"/>
        <v>3.8211775023910667E+74</v>
      </c>
      <c r="XAJ15" s="357">
        <f t="shared" si="254"/>
        <v>0</v>
      </c>
      <c r="XAK15" s="357">
        <f t="shared" si="254"/>
        <v>3.8976010524388881E+74</v>
      </c>
      <c r="XAL15" s="357">
        <f t="shared" si="254"/>
        <v>0</v>
      </c>
      <c r="XAM15" s="357">
        <f t="shared" si="254"/>
        <v>3.9755530734876658E+74</v>
      </c>
      <c r="XAN15" s="357">
        <f t="shared" ref="XAN15:XCY15" si="255">XAL15*1.02</f>
        <v>0</v>
      </c>
      <c r="XAO15" s="357">
        <f t="shared" si="255"/>
        <v>4.0550641349574191E+74</v>
      </c>
      <c r="XAP15" s="357">
        <f t="shared" si="255"/>
        <v>0</v>
      </c>
      <c r="XAQ15" s="357">
        <f t="shared" si="255"/>
        <v>4.1361654176565678E+74</v>
      </c>
      <c r="XAR15" s="357">
        <f t="shared" si="255"/>
        <v>0</v>
      </c>
      <c r="XAS15" s="357">
        <f t="shared" si="255"/>
        <v>4.2188887260096994E+74</v>
      </c>
      <c r="XAT15" s="357">
        <f t="shared" si="255"/>
        <v>0</v>
      </c>
      <c r="XAU15" s="357">
        <f t="shared" si="255"/>
        <v>4.3032665005298935E+74</v>
      </c>
      <c r="XAV15" s="357">
        <f t="shared" si="255"/>
        <v>0</v>
      </c>
      <c r="XAW15" s="357">
        <f t="shared" si="255"/>
        <v>4.3893318305404915E+74</v>
      </c>
      <c r="XAX15" s="357">
        <f t="shared" si="255"/>
        <v>0</v>
      </c>
      <c r="XAY15" s="357">
        <f t="shared" si="255"/>
        <v>4.4771184671513016E+74</v>
      </c>
      <c r="XAZ15" s="357">
        <f t="shared" si="255"/>
        <v>0</v>
      </c>
      <c r="XBA15" s="357">
        <f t="shared" si="255"/>
        <v>4.5666608364943279E+74</v>
      </c>
      <c r="XBB15" s="357">
        <f t="shared" si="255"/>
        <v>0</v>
      </c>
      <c r="XBC15" s="357">
        <f t="shared" si="255"/>
        <v>4.6579940532242146E+74</v>
      </c>
      <c r="XBD15" s="357">
        <f t="shared" si="255"/>
        <v>0</v>
      </c>
      <c r="XBE15" s="357">
        <f t="shared" si="255"/>
        <v>4.7511539342886988E+74</v>
      </c>
      <c r="XBF15" s="357">
        <f t="shared" si="255"/>
        <v>0</v>
      </c>
      <c r="XBG15" s="357">
        <f t="shared" si="255"/>
        <v>4.8461770129744731E+74</v>
      </c>
      <c r="XBH15" s="357">
        <f t="shared" si="255"/>
        <v>0</v>
      </c>
      <c r="XBI15" s="357">
        <f t="shared" si="255"/>
        <v>4.9431005532339628E+74</v>
      </c>
      <c r="XBJ15" s="357">
        <f t="shared" si="255"/>
        <v>0</v>
      </c>
      <c r="XBK15" s="357">
        <f t="shared" si="255"/>
        <v>5.0419625642986419E+74</v>
      </c>
      <c r="XBL15" s="357">
        <f t="shared" si="255"/>
        <v>0</v>
      </c>
      <c r="XBM15" s="357">
        <f t="shared" si="255"/>
        <v>5.1428018155846147E+74</v>
      </c>
      <c r="XBN15" s="357">
        <f t="shared" si="255"/>
        <v>0</v>
      </c>
      <c r="XBO15" s="357">
        <f t="shared" si="255"/>
        <v>5.2456578518963067E+74</v>
      </c>
      <c r="XBP15" s="357">
        <f t="shared" si="255"/>
        <v>0</v>
      </c>
      <c r="XBQ15" s="357">
        <f t="shared" si="255"/>
        <v>5.3505710089342334E+74</v>
      </c>
      <c r="XBR15" s="357">
        <f t="shared" si="255"/>
        <v>0</v>
      </c>
      <c r="XBS15" s="357">
        <f t="shared" si="255"/>
        <v>5.4575824291129184E+74</v>
      </c>
      <c r="XBT15" s="357">
        <f t="shared" si="255"/>
        <v>0</v>
      </c>
      <c r="XBU15" s="357">
        <f t="shared" si="255"/>
        <v>5.5667340776951769E+74</v>
      </c>
      <c r="XBV15" s="357">
        <f t="shared" si="255"/>
        <v>0</v>
      </c>
      <c r="XBW15" s="357">
        <f t="shared" si="255"/>
        <v>5.6780687592490809E+74</v>
      </c>
      <c r="XBX15" s="357">
        <f t="shared" si="255"/>
        <v>0</v>
      </c>
      <c r="XBY15" s="357">
        <f t="shared" si="255"/>
        <v>5.7916301344340627E+74</v>
      </c>
      <c r="XBZ15" s="357">
        <f t="shared" si="255"/>
        <v>0</v>
      </c>
      <c r="XCA15" s="357">
        <f t="shared" si="255"/>
        <v>5.9074627371227436E+74</v>
      </c>
      <c r="XCB15" s="357">
        <f t="shared" si="255"/>
        <v>0</v>
      </c>
      <c r="XCC15" s="357">
        <f t="shared" si="255"/>
        <v>6.0256119918651988E+74</v>
      </c>
      <c r="XCD15" s="357">
        <f t="shared" si="255"/>
        <v>0</v>
      </c>
      <c r="XCE15" s="357">
        <f t="shared" si="255"/>
        <v>6.1461242317025034E+74</v>
      </c>
      <c r="XCF15" s="357">
        <f t="shared" si="255"/>
        <v>0</v>
      </c>
      <c r="XCG15" s="357">
        <f t="shared" si="255"/>
        <v>6.2690467163365532E+74</v>
      </c>
      <c r="XCH15" s="357">
        <f t="shared" si="255"/>
        <v>0</v>
      </c>
      <c r="XCI15" s="357">
        <f t="shared" si="255"/>
        <v>6.394427650663284E+74</v>
      </c>
      <c r="XCJ15" s="357">
        <f t="shared" si="255"/>
        <v>0</v>
      </c>
      <c r="XCK15" s="357">
        <f t="shared" si="255"/>
        <v>6.5223162036765496E+74</v>
      </c>
      <c r="XCL15" s="357">
        <f t="shared" si="255"/>
        <v>0</v>
      </c>
      <c r="XCM15" s="357">
        <f t="shared" si="255"/>
        <v>6.6527625277500811E+74</v>
      </c>
      <c r="XCN15" s="357">
        <f t="shared" si="255"/>
        <v>0</v>
      </c>
      <c r="XCO15" s="357">
        <f t="shared" si="255"/>
        <v>6.785817778305083E+74</v>
      </c>
      <c r="XCP15" s="357">
        <f t="shared" si="255"/>
        <v>0</v>
      </c>
      <c r="XCQ15" s="357">
        <f t="shared" si="255"/>
        <v>6.9215341338711849E+74</v>
      </c>
      <c r="XCR15" s="357">
        <f t="shared" si="255"/>
        <v>0</v>
      </c>
      <c r="XCS15" s="357">
        <f t="shared" si="255"/>
        <v>7.0599648165486088E+74</v>
      </c>
      <c r="XCT15" s="357">
        <f t="shared" si="255"/>
        <v>0</v>
      </c>
      <c r="XCU15" s="357">
        <f t="shared" si="255"/>
        <v>7.2011641128795808E+74</v>
      </c>
      <c r="XCV15" s="357">
        <f t="shared" si="255"/>
        <v>0</v>
      </c>
      <c r="XCW15" s="357">
        <f t="shared" si="255"/>
        <v>7.3451873951371723E+74</v>
      </c>
      <c r="XCX15" s="357">
        <f t="shared" si="255"/>
        <v>0</v>
      </c>
      <c r="XCY15" s="357">
        <f t="shared" si="255"/>
        <v>7.4920911430399163E+74</v>
      </c>
      <c r="XCZ15" s="357">
        <f t="shared" ref="XCZ15:XFD15" si="256">XCX15*1.02</f>
        <v>0</v>
      </c>
      <c r="XDA15" s="357">
        <f t="shared" si="256"/>
        <v>7.6419329659007149E+74</v>
      </c>
      <c r="XDB15" s="357">
        <f t="shared" si="256"/>
        <v>0</v>
      </c>
      <c r="XDC15" s="357">
        <f t="shared" si="256"/>
        <v>7.7947716252187295E+74</v>
      </c>
      <c r="XDD15" s="357">
        <f t="shared" si="256"/>
        <v>0</v>
      </c>
      <c r="XDE15" s="357">
        <f t="shared" si="256"/>
        <v>7.9506670577231041E+74</v>
      </c>
      <c r="XDF15" s="357">
        <f t="shared" si="256"/>
        <v>0</v>
      </c>
      <c r="XDG15" s="357">
        <f t="shared" si="256"/>
        <v>8.1096803988775661E+74</v>
      </c>
      <c r="XDH15" s="357">
        <f t="shared" si="256"/>
        <v>0</v>
      </c>
      <c r="XDI15" s="357">
        <f t="shared" si="256"/>
        <v>8.2718740068551178E+74</v>
      </c>
      <c r="XDJ15" s="357">
        <f t="shared" si="256"/>
        <v>0</v>
      </c>
      <c r="XDK15" s="357">
        <f t="shared" si="256"/>
        <v>8.4373114869922202E+74</v>
      </c>
      <c r="XDL15" s="357">
        <f t="shared" si="256"/>
        <v>0</v>
      </c>
      <c r="XDM15" s="357">
        <f t="shared" si="256"/>
        <v>8.6060577167320647E+74</v>
      </c>
      <c r="XDN15" s="357">
        <f t="shared" si="256"/>
        <v>0</v>
      </c>
      <c r="XDO15" s="357">
        <f t="shared" si="256"/>
        <v>8.7781788710667061E+74</v>
      </c>
      <c r="XDP15" s="357">
        <f t="shared" si="256"/>
        <v>0</v>
      </c>
      <c r="XDQ15" s="357">
        <f t="shared" si="256"/>
        <v>8.9537424484880401E+74</v>
      </c>
      <c r="XDR15" s="357">
        <f t="shared" si="256"/>
        <v>0</v>
      </c>
      <c r="XDS15" s="357">
        <f t="shared" si="256"/>
        <v>9.1328172974578012E+74</v>
      </c>
      <c r="XDT15" s="357">
        <f t="shared" si="256"/>
        <v>0</v>
      </c>
      <c r="XDU15" s="357">
        <f t="shared" si="256"/>
        <v>9.3154736434069571E+74</v>
      </c>
      <c r="XDV15" s="357">
        <f t="shared" si="256"/>
        <v>0</v>
      </c>
      <c r="XDW15" s="357">
        <f t="shared" si="256"/>
        <v>9.5017831162750966E+74</v>
      </c>
      <c r="XDX15" s="357">
        <f t="shared" si="256"/>
        <v>0</v>
      </c>
      <c r="XDY15" s="357">
        <f t="shared" si="256"/>
        <v>9.691818778600599E+74</v>
      </c>
      <c r="XDZ15" s="357">
        <f t="shared" si="256"/>
        <v>0</v>
      </c>
      <c r="XEA15" s="357">
        <f t="shared" si="256"/>
        <v>9.8856551541726112E+74</v>
      </c>
      <c r="XEB15" s="357">
        <f t="shared" si="256"/>
        <v>0</v>
      </c>
      <c r="XEC15" s="357">
        <f t="shared" si="256"/>
        <v>1.0083368257256064E+75</v>
      </c>
      <c r="XED15" s="357">
        <f t="shared" si="256"/>
        <v>0</v>
      </c>
      <c r="XEE15" s="357">
        <f t="shared" si="256"/>
        <v>1.0285035622401185E+75</v>
      </c>
      <c r="XEF15" s="357">
        <f t="shared" si="256"/>
        <v>0</v>
      </c>
      <c r="XEG15" s="357">
        <f t="shared" si="256"/>
        <v>1.0490736334849209E+75</v>
      </c>
      <c r="XEH15" s="357">
        <f t="shared" si="256"/>
        <v>0</v>
      </c>
      <c r="XEI15" s="357">
        <f t="shared" si="256"/>
        <v>1.0700551061546192E+75</v>
      </c>
      <c r="XEJ15" s="357">
        <f t="shared" si="256"/>
        <v>0</v>
      </c>
      <c r="XEK15" s="357">
        <f t="shared" si="256"/>
        <v>1.0914562082777115E+75</v>
      </c>
      <c r="XEL15" s="357">
        <f t="shared" si="256"/>
        <v>0</v>
      </c>
      <c r="XEM15" s="357">
        <f t="shared" si="256"/>
        <v>1.1132853324432659E+75</v>
      </c>
      <c r="XEN15" s="357">
        <f t="shared" si="256"/>
        <v>0</v>
      </c>
      <c r="XEO15" s="357">
        <f t="shared" si="256"/>
        <v>1.1355510390921313E+75</v>
      </c>
      <c r="XEP15" s="357">
        <f t="shared" si="256"/>
        <v>0</v>
      </c>
      <c r="XEQ15" s="357">
        <f t="shared" si="256"/>
        <v>1.1582620598739739E+75</v>
      </c>
      <c r="XER15" s="357">
        <f t="shared" si="256"/>
        <v>0</v>
      </c>
      <c r="XES15" s="357">
        <f t="shared" si="256"/>
        <v>1.1814273010714535E+75</v>
      </c>
      <c r="XET15" s="357">
        <f t="shared" si="256"/>
        <v>0</v>
      </c>
      <c r="XEU15" s="357">
        <f t="shared" si="256"/>
        <v>1.2050558470928827E+75</v>
      </c>
      <c r="XEV15" s="357">
        <f t="shared" si="256"/>
        <v>0</v>
      </c>
      <c r="XEW15" s="357">
        <f t="shared" si="256"/>
        <v>1.2291569640347404E+75</v>
      </c>
      <c r="XEX15" s="357">
        <f t="shared" si="256"/>
        <v>0</v>
      </c>
      <c r="XEY15" s="357">
        <f t="shared" si="256"/>
        <v>1.2537401033154353E+75</v>
      </c>
      <c r="XEZ15" s="357">
        <f t="shared" si="256"/>
        <v>0</v>
      </c>
      <c r="XFA15" s="357">
        <f t="shared" si="256"/>
        <v>1.2788149053817441E+75</v>
      </c>
      <c r="XFB15" s="357">
        <f t="shared" si="256"/>
        <v>0</v>
      </c>
      <c r="XFC15" s="357">
        <f t="shared" si="256"/>
        <v>1.3043912034893789E+75</v>
      </c>
      <c r="XFD15" s="357">
        <f t="shared" si="256"/>
        <v>0</v>
      </c>
    </row>
    <row r="16" spans="1:16384" s="339" customFormat="1" ht="14.25">
      <c r="A16" s="339" t="s">
        <v>593</v>
      </c>
      <c r="C16" s="368"/>
      <c r="E16" s="357">
        <f>Application!W853</f>
        <v>70805</v>
      </c>
      <c r="F16" s="357"/>
      <c r="G16" s="357">
        <f t="shared" ref="G16:AG20" si="257">E16*$C$13</f>
        <v>73283.174999999988</v>
      </c>
      <c r="H16" s="357"/>
      <c r="I16" s="357">
        <f t="shared" si="257"/>
        <v>75848.086124999987</v>
      </c>
      <c r="J16" s="357"/>
      <c r="K16" s="357">
        <f t="shared" si="257"/>
        <v>78502.769139374985</v>
      </c>
      <c r="L16" s="357"/>
      <c r="M16" s="357">
        <f t="shared" si="257"/>
        <v>81250.366059253109</v>
      </c>
      <c r="N16" s="357"/>
      <c r="O16" s="357">
        <f t="shared" si="257"/>
        <v>84094.128871326961</v>
      </c>
      <c r="P16" s="357"/>
      <c r="Q16" s="357">
        <f t="shared" si="257"/>
        <v>87037.423381823392</v>
      </c>
      <c r="R16" s="357"/>
      <c r="S16" s="357">
        <f t="shared" si="257"/>
        <v>90083.733200187198</v>
      </c>
      <c r="T16" s="357"/>
      <c r="U16" s="357">
        <f t="shared" si="257"/>
        <v>93236.663862193745</v>
      </c>
      <c r="V16" s="357"/>
      <c r="W16" s="357">
        <f t="shared" si="257"/>
        <v>96499.947097370517</v>
      </c>
      <c r="X16" s="357"/>
      <c r="Y16" s="357">
        <f t="shared" si="257"/>
        <v>99877.445245778479</v>
      </c>
      <c r="Z16" s="357"/>
      <c r="AA16" s="357">
        <f t="shared" si="257"/>
        <v>103373.15582938072</v>
      </c>
      <c r="AB16" s="357"/>
      <c r="AC16" s="357">
        <f t="shared" si="257"/>
        <v>106991.21628340904</v>
      </c>
      <c r="AD16" s="357"/>
      <c r="AE16" s="357">
        <f t="shared" si="257"/>
        <v>110735.90885332835</v>
      </c>
      <c r="AF16" s="357"/>
      <c r="AG16" s="357">
        <f t="shared" si="257"/>
        <v>114611.66566319483</v>
      </c>
    </row>
    <row r="17" spans="1:33" s="339" customFormat="1" ht="14.25">
      <c r="A17" s="339" t="s">
        <v>904</v>
      </c>
      <c r="C17" s="368"/>
      <c r="E17" s="357">
        <f>Application!W860</f>
        <v>115200</v>
      </c>
      <c r="F17" s="357"/>
      <c r="G17" s="357">
        <f t="shared" si="257"/>
        <v>119231.99999999999</v>
      </c>
      <c r="H17" s="357"/>
      <c r="I17" s="357">
        <f t="shared" si="257"/>
        <v>123405.11999999998</v>
      </c>
      <c r="J17" s="357"/>
      <c r="K17" s="357">
        <f t="shared" si="257"/>
        <v>127724.29919999996</v>
      </c>
      <c r="L17" s="357"/>
      <c r="M17" s="357">
        <f t="shared" si="257"/>
        <v>132194.64967199994</v>
      </c>
      <c r="N17" s="357"/>
      <c r="O17" s="357">
        <f t="shared" si="257"/>
        <v>136821.46241051992</v>
      </c>
      <c r="P17" s="357"/>
      <c r="Q17" s="357">
        <f t="shared" si="257"/>
        <v>141610.2135948881</v>
      </c>
      <c r="R17" s="357"/>
      <c r="S17" s="357">
        <f t="shared" si="257"/>
        <v>146566.57107070918</v>
      </c>
      <c r="T17" s="357"/>
      <c r="U17" s="357">
        <f t="shared" si="257"/>
        <v>151696.40105818398</v>
      </c>
      <c r="V17" s="357"/>
      <c r="W17" s="357">
        <f t="shared" si="257"/>
        <v>157005.77509522042</v>
      </c>
      <c r="X17" s="357"/>
      <c r="Y17" s="357">
        <f t="shared" si="257"/>
        <v>162500.97722355311</v>
      </c>
      <c r="Z17" s="357"/>
      <c r="AA17" s="357">
        <f t="shared" si="257"/>
        <v>168188.51142637746</v>
      </c>
      <c r="AB17" s="357"/>
      <c r="AC17" s="357">
        <f t="shared" si="257"/>
        <v>174075.10932630065</v>
      </c>
      <c r="AD17" s="357"/>
      <c r="AE17" s="357">
        <f t="shared" si="257"/>
        <v>180167.73815272117</v>
      </c>
      <c r="AF17" s="357"/>
      <c r="AG17" s="357">
        <f t="shared" si="257"/>
        <v>186473.60898806641</v>
      </c>
    </row>
    <row r="18" spans="1:33" s="339" customFormat="1" ht="14.25">
      <c r="A18" s="339" t="s">
        <v>160</v>
      </c>
      <c r="C18" s="368"/>
      <c r="E18" s="357">
        <f>Application!W861</f>
        <v>20000</v>
      </c>
      <c r="F18" s="357"/>
      <c r="G18" s="357">
        <f t="shared" si="257"/>
        <v>20700</v>
      </c>
      <c r="H18" s="357"/>
      <c r="I18" s="357">
        <f t="shared" si="257"/>
        <v>21424.5</v>
      </c>
      <c r="J18" s="357"/>
      <c r="K18" s="357">
        <f t="shared" si="257"/>
        <v>22174.357499999998</v>
      </c>
      <c r="L18" s="357"/>
      <c r="M18" s="357">
        <f t="shared" si="257"/>
        <v>22950.460012499996</v>
      </c>
      <c r="N18" s="357"/>
      <c r="O18" s="357">
        <f t="shared" si="257"/>
        <v>23753.726112937493</v>
      </c>
      <c r="P18" s="357"/>
      <c r="Q18" s="357">
        <f t="shared" si="257"/>
        <v>24585.106526890304</v>
      </c>
      <c r="R18" s="357"/>
      <c r="S18" s="357">
        <f t="shared" si="257"/>
        <v>25445.585255331462</v>
      </c>
      <c r="T18" s="357"/>
      <c r="U18" s="357">
        <f t="shared" si="257"/>
        <v>26336.18073926806</v>
      </c>
      <c r="V18" s="357"/>
      <c r="W18" s="357">
        <f t="shared" si="257"/>
        <v>27257.947065142442</v>
      </c>
      <c r="X18" s="357"/>
      <c r="Y18" s="357">
        <f t="shared" si="257"/>
        <v>28211.975212422425</v>
      </c>
      <c r="Z18" s="357"/>
      <c r="AA18" s="357">
        <f t="shared" si="257"/>
        <v>29199.394344857206</v>
      </c>
      <c r="AB18" s="357"/>
      <c r="AC18" s="357">
        <f t="shared" si="257"/>
        <v>30221.373146927206</v>
      </c>
      <c r="AD18" s="357"/>
      <c r="AE18" s="357">
        <f t="shared" si="257"/>
        <v>31279.121207069657</v>
      </c>
      <c r="AF18" s="357"/>
      <c r="AG18" s="357">
        <f t="shared" si="257"/>
        <v>32373.890449317092</v>
      </c>
    </row>
    <row r="19" spans="1:33" s="339" customFormat="1" ht="14.25">
      <c r="A19" s="339" t="s">
        <v>409</v>
      </c>
      <c r="C19" s="368"/>
      <c r="E19" s="357">
        <f>Application!W870</f>
        <v>69000</v>
      </c>
      <c r="F19" s="357"/>
      <c r="G19" s="357">
        <f t="shared" si="257"/>
        <v>71415</v>
      </c>
      <c r="H19" s="357"/>
      <c r="I19" s="357">
        <f t="shared" si="257"/>
        <v>73914.524999999994</v>
      </c>
      <c r="J19" s="357"/>
      <c r="K19" s="357">
        <f t="shared" si="257"/>
        <v>76501.533374999985</v>
      </c>
      <c r="L19" s="357"/>
      <c r="M19" s="357">
        <f t="shared" si="257"/>
        <v>79179.087043124979</v>
      </c>
      <c r="N19" s="357"/>
      <c r="O19" s="357">
        <f t="shared" si="257"/>
        <v>81950.355089634351</v>
      </c>
      <c r="P19" s="357"/>
      <c r="Q19" s="357">
        <f t="shared" si="257"/>
        <v>84818.617517771549</v>
      </c>
      <c r="R19" s="357"/>
      <c r="S19" s="357">
        <f t="shared" si="257"/>
        <v>87787.269130893546</v>
      </c>
      <c r="T19" s="357"/>
      <c r="U19" s="357">
        <f t="shared" si="257"/>
        <v>90859.823550474815</v>
      </c>
      <c r="V19" s="357"/>
      <c r="W19" s="357">
        <f t="shared" si="257"/>
        <v>94039.917374741432</v>
      </c>
      <c r="X19" s="357"/>
      <c r="Y19" s="357">
        <f t="shared" si="257"/>
        <v>97331.314482857371</v>
      </c>
      <c r="Z19" s="357"/>
      <c r="AA19" s="357">
        <f t="shared" si="257"/>
        <v>100737.91048975737</v>
      </c>
      <c r="AB19" s="357"/>
      <c r="AC19" s="357">
        <f t="shared" si="257"/>
        <v>104263.73735689887</v>
      </c>
      <c r="AD19" s="357"/>
      <c r="AE19" s="357">
        <f t="shared" si="257"/>
        <v>107912.96816439032</v>
      </c>
      <c r="AF19" s="357"/>
      <c r="AG19" s="357">
        <f t="shared" si="257"/>
        <v>111689.92205014397</v>
      </c>
    </row>
    <row r="20" spans="1:33" s="339" customFormat="1" ht="14.25">
      <c r="A20" s="361" t="s">
        <v>1040</v>
      </c>
      <c r="B20" s="361"/>
      <c r="C20" s="368"/>
      <c r="E20" s="367">
        <f>Application!W877</f>
        <v>0</v>
      </c>
      <c r="F20" s="357"/>
      <c r="G20" s="367">
        <f t="shared" si="257"/>
        <v>0</v>
      </c>
      <c r="H20" s="357"/>
      <c r="I20" s="367">
        <f t="shared" si="257"/>
        <v>0</v>
      </c>
      <c r="J20" s="357"/>
      <c r="K20" s="367">
        <f t="shared" si="257"/>
        <v>0</v>
      </c>
      <c r="L20" s="357"/>
      <c r="M20" s="367">
        <f t="shared" si="257"/>
        <v>0</v>
      </c>
      <c r="N20" s="357"/>
      <c r="O20" s="367">
        <f t="shared" si="257"/>
        <v>0</v>
      </c>
      <c r="P20" s="357"/>
      <c r="Q20" s="367">
        <f t="shared" si="257"/>
        <v>0</v>
      </c>
      <c r="R20" s="357"/>
      <c r="S20" s="367">
        <f t="shared" si="257"/>
        <v>0</v>
      </c>
      <c r="T20" s="357"/>
      <c r="U20" s="367">
        <f t="shared" si="257"/>
        <v>0</v>
      </c>
      <c r="V20" s="357"/>
      <c r="W20" s="367">
        <f t="shared" si="257"/>
        <v>0</v>
      </c>
      <c r="X20" s="357"/>
      <c r="Y20" s="367">
        <f t="shared" si="257"/>
        <v>0</v>
      </c>
      <c r="Z20" s="357"/>
      <c r="AA20" s="367">
        <f t="shared" si="257"/>
        <v>0</v>
      </c>
      <c r="AB20" s="357"/>
      <c r="AC20" s="367">
        <f t="shared" si="257"/>
        <v>0</v>
      </c>
      <c r="AD20" s="357"/>
      <c r="AE20" s="367">
        <f t="shared" si="257"/>
        <v>0</v>
      </c>
      <c r="AF20" s="357"/>
      <c r="AG20" s="367">
        <f t="shared" si="257"/>
        <v>0</v>
      </c>
    </row>
    <row r="21" spans="1:33" s="358" customFormat="1" ht="15">
      <c r="A21" s="358" t="s">
        <v>905</v>
      </c>
      <c r="C21" s="368"/>
      <c r="E21" s="358">
        <f>SUM(E14:E20)</f>
        <v>446595</v>
      </c>
      <c r="G21" s="358">
        <f>SUM(G14:G20)</f>
        <v>461769.92499999993</v>
      </c>
      <c r="I21" s="358">
        <f>SUM(I14:I20)</f>
        <v>477464.57487499993</v>
      </c>
      <c r="K21" s="358">
        <f>SUM(K14:K20)</f>
        <v>493696.85505812487</v>
      </c>
      <c r="M21" s="358">
        <f>SUM(M14:M20)</f>
        <v>510485.2905492218</v>
      </c>
      <c r="O21" s="358">
        <f>SUM(O14:O20)</f>
        <v>527849.04742160847</v>
      </c>
      <c r="Q21" s="358">
        <f>SUM(Q14:Q20)</f>
        <v>545807.955077108</v>
      </c>
      <c r="S21" s="358">
        <f>SUM(S14:S20)</f>
        <v>564382.5292754434</v>
      </c>
      <c r="U21" s="358">
        <f>SUM(U14:U20)</f>
        <v>583593.9959649865</v>
      </c>
      <c r="W21" s="358">
        <f>SUM(W14:W20)</f>
        <v>603464.31594278628</v>
      </c>
      <c r="Y21" s="358">
        <f>SUM(Y14:Y20)</f>
        <v>624016.21037278452</v>
      </c>
      <c r="AA21" s="358">
        <f>SUM(AA14:AA20)</f>
        <v>645273.18719213293</v>
      </c>
      <c r="AC21" s="358">
        <f>SUM(AC14:AC20)</f>
        <v>667259.56843656581</v>
      </c>
      <c r="AE21" s="358">
        <f>SUM(AE14:AE20)</f>
        <v>690000.51851687173</v>
      </c>
      <c r="AG21" s="358">
        <f>SUM(AG14:AG20)</f>
        <v>713522.07347961387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30000</v>
      </c>
      <c r="F26" s="357"/>
      <c r="G26" s="357">
        <f>E26*$C$26</f>
        <v>31049.999999999996</v>
      </c>
      <c r="H26" s="357"/>
      <c r="I26" s="357">
        <f>G26*$C$26</f>
        <v>32136.749999999993</v>
      </c>
      <c r="J26" s="357"/>
      <c r="K26" s="357">
        <f>I26*$C$26</f>
        <v>33261.53624999999</v>
      </c>
      <c r="L26" s="357"/>
      <c r="M26" s="357">
        <f>K26*$C$26</f>
        <v>34425.690018749985</v>
      </c>
      <c r="N26" s="357"/>
      <c r="O26" s="357">
        <f>M26*$C$26</f>
        <v>35630.58916940623</v>
      </c>
      <c r="P26" s="357"/>
      <c r="Q26" s="357">
        <f>O26*$C$26</f>
        <v>36877.659790335449</v>
      </c>
      <c r="R26" s="357"/>
      <c r="S26" s="357">
        <f>Q26*$C$26</f>
        <v>38168.377882997185</v>
      </c>
      <c r="T26" s="357"/>
      <c r="U26" s="357">
        <f>S26*$C$26</f>
        <v>39504.271108902081</v>
      </c>
      <c r="V26" s="357"/>
      <c r="W26" s="357">
        <f>U26*$C$26</f>
        <v>40886.920597713652</v>
      </c>
      <c r="X26" s="357"/>
      <c r="Y26" s="357">
        <f>W26*$C$26</f>
        <v>42317.962818633627</v>
      </c>
      <c r="Z26" s="357"/>
      <c r="AA26" s="357">
        <f>Y26*$C$26</f>
        <v>43799.0915172858</v>
      </c>
      <c r="AB26" s="357"/>
      <c r="AC26" s="357">
        <f>AA26*$C$26</f>
        <v>45332.059720390796</v>
      </c>
      <c r="AD26" s="357"/>
      <c r="AE26" s="357">
        <f>AC26*$C$26</f>
        <v>46918.681810604474</v>
      </c>
      <c r="AF26" s="357"/>
      <c r="AG26" s="357">
        <f>AE26*$C$26</f>
        <v>48560.835673975627</v>
      </c>
    </row>
    <row r="27" spans="1:33" s="339" customFormat="1" ht="14.25">
      <c r="A27" s="339" t="s">
        <v>908</v>
      </c>
      <c r="C27" s="376"/>
      <c r="E27" s="357">
        <f>Application!AC887</f>
        <v>18300</v>
      </c>
      <c r="F27" s="357"/>
      <c r="G27" s="357">
        <f>$E$27</f>
        <v>18300</v>
      </c>
      <c r="H27" s="357"/>
      <c r="I27" s="357">
        <f>$E$27</f>
        <v>18300</v>
      </c>
      <c r="J27" s="357"/>
      <c r="K27" s="357">
        <f>$E$27</f>
        <v>18300</v>
      </c>
      <c r="L27" s="357"/>
      <c r="M27" s="357">
        <f>$E$27</f>
        <v>18300</v>
      </c>
      <c r="N27" s="357"/>
      <c r="O27" s="357">
        <f>$E$27</f>
        <v>18300</v>
      </c>
      <c r="P27" s="357"/>
      <c r="Q27" s="357">
        <f>$E$27</f>
        <v>18300</v>
      </c>
      <c r="R27" s="357"/>
      <c r="S27" s="357">
        <f>$E$27</f>
        <v>18300</v>
      </c>
      <c r="T27" s="357"/>
      <c r="U27" s="357">
        <f>$E$27</f>
        <v>18300</v>
      </c>
      <c r="V27" s="357"/>
      <c r="W27" s="357">
        <f>$E$27</f>
        <v>18300</v>
      </c>
      <c r="X27" s="357"/>
      <c r="Y27" s="357">
        <f>$E$27</f>
        <v>18300</v>
      </c>
      <c r="Z27" s="357"/>
      <c r="AA27" s="357">
        <f>$E$27</f>
        <v>18300</v>
      </c>
      <c r="AB27" s="357"/>
      <c r="AC27" s="357">
        <f>$E$27</f>
        <v>18300</v>
      </c>
      <c r="AD27" s="357"/>
      <c r="AE27" s="357">
        <f>$E$27</f>
        <v>18300</v>
      </c>
      <c r="AF27" s="357"/>
      <c r="AG27" s="357">
        <f>$E$27</f>
        <v>18300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8234</v>
      </c>
      <c r="F29" s="357"/>
      <c r="G29" s="357">
        <f>E29*$C$29</f>
        <v>8398.68</v>
      </c>
      <c r="H29" s="357"/>
      <c r="I29" s="357">
        <f>G29*$C$29</f>
        <v>8566.6535999999996</v>
      </c>
      <c r="J29" s="357"/>
      <c r="K29" s="357">
        <f>I29*$C$29</f>
        <v>8737.9866719999991</v>
      </c>
      <c r="L29" s="357"/>
      <c r="M29" s="357">
        <f>K29*$C$29</f>
        <v>8912.7464054399989</v>
      </c>
      <c r="N29" s="357"/>
      <c r="O29" s="357">
        <f>M29*$C$29</f>
        <v>9091.0013335487984</v>
      </c>
      <c r="P29" s="357"/>
      <c r="Q29" s="357">
        <f>O29*$C$29</f>
        <v>9272.8213602197739</v>
      </c>
      <c r="R29" s="357"/>
      <c r="S29" s="357">
        <f>Q29*$C$29</f>
        <v>9458.2777874241692</v>
      </c>
      <c r="T29" s="357"/>
      <c r="U29" s="357">
        <f>S29*$C$29</f>
        <v>9647.443343172652</v>
      </c>
      <c r="V29" s="357"/>
      <c r="W29" s="357">
        <f>U29*$C$29</f>
        <v>9840.3922100361051</v>
      </c>
      <c r="X29" s="357"/>
      <c r="Y29" s="357">
        <f>W29*$C$29</f>
        <v>10037.200054236828</v>
      </c>
      <c r="Z29" s="357"/>
      <c r="AA29" s="357">
        <f>Y29*$C$29</f>
        <v>10237.944055321565</v>
      </c>
      <c r="AB29" s="357"/>
      <c r="AC29" s="357">
        <f>AA29*$C$29</f>
        <v>10442.702936427995</v>
      </c>
      <c r="AD29" s="357"/>
      <c r="AE29" s="357">
        <f>AC29*$C$29</f>
        <v>10651.556995156556</v>
      </c>
      <c r="AF29" s="357"/>
      <c r="AG29" s="357">
        <f>AE29*$C$29</f>
        <v>10864.588135059686</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(Misc. State &amp; Local Fees, issuer fee):</v>
      </c>
      <c r="B31" s="361"/>
      <c r="C31" s="492">
        <v>1.0349999999999999</v>
      </c>
      <c r="E31" s="357">
        <f>Application!AC891</f>
        <v>14000</v>
      </c>
      <c r="F31" s="357"/>
      <c r="G31" s="357">
        <f>E31*$C$31</f>
        <v>14489.999999999998</v>
      </c>
      <c r="H31" s="357"/>
      <c r="I31" s="357">
        <f>G31*$C$31</f>
        <v>14997.149999999998</v>
      </c>
      <c r="J31" s="357"/>
      <c r="K31" s="357">
        <f>I31*$C$31</f>
        <v>15522.050249999997</v>
      </c>
      <c r="L31" s="357"/>
      <c r="M31" s="357">
        <f>K31*$C$31</f>
        <v>16065.322008749996</v>
      </c>
      <c r="N31" s="357"/>
      <c r="O31" s="357">
        <f>M31*$C$31</f>
        <v>16627.608279056243</v>
      </c>
      <c r="P31" s="357"/>
      <c r="Q31" s="357">
        <f>O31*$C$31</f>
        <v>17209.574568823209</v>
      </c>
      <c r="R31" s="357"/>
      <c r="S31" s="357">
        <f>Q31*$C$31</f>
        <v>17811.90967873202</v>
      </c>
      <c r="T31" s="357"/>
      <c r="U31" s="357">
        <f>S31*$C$31</f>
        <v>18435.32651748764</v>
      </c>
      <c r="V31" s="357"/>
      <c r="W31" s="357">
        <f>U31*$C$31</f>
        <v>19080.562945599704</v>
      </c>
      <c r="X31" s="357"/>
      <c r="Y31" s="357">
        <f>W31*$C$31</f>
        <v>19748.382648695693</v>
      </c>
      <c r="Z31" s="357"/>
      <c r="AA31" s="357">
        <f>Y31*$C$31</f>
        <v>20439.57604140004</v>
      </c>
      <c r="AB31" s="357"/>
      <c r="AC31" s="357">
        <f>AA31*$C$31</f>
        <v>21154.961202849041</v>
      </c>
      <c r="AD31" s="357"/>
      <c r="AE31" s="357">
        <f>AC31*$C$31</f>
        <v>21895.384844948756</v>
      </c>
      <c r="AF31" s="357"/>
      <c r="AG31" s="357">
        <f>AE31*$C$31</f>
        <v>22661.723314521962</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517129</v>
      </c>
      <c r="G34" s="358">
        <f>SUM(G21:G32)</f>
        <v>534008.60499999986</v>
      </c>
      <c r="I34" s="358">
        <f>SUM(I21:I32)</f>
        <v>551465.12847499992</v>
      </c>
      <c r="K34" s="358">
        <f>SUM(K21:K32)</f>
        <v>569518.42823012487</v>
      </c>
      <c r="M34" s="358">
        <f>SUM(M21:M32)</f>
        <v>588189.04898216191</v>
      </c>
      <c r="O34" s="358">
        <f>SUM(O21:O32)</f>
        <v>607498.24620361975</v>
      </c>
      <c r="Q34" s="358">
        <f>SUM(Q21:Q32)</f>
        <v>627468.0107964864</v>
      </c>
      <c r="S34" s="358">
        <f>SUM(S21:S32)</f>
        <v>648121.09462459676</v>
      </c>
      <c r="U34" s="358">
        <f>SUM(U21:U32)</f>
        <v>669481.03693454887</v>
      </c>
      <c r="W34" s="358">
        <f>SUM(W21:W32)</f>
        <v>691572.19169613568</v>
      </c>
      <c r="Y34" s="358">
        <f>SUM(Y21:Y32)</f>
        <v>714419.7558943507</v>
      </c>
      <c r="AA34" s="358">
        <f>SUM(AA21:AA32)</f>
        <v>738049.79880614032</v>
      </c>
      <c r="AC34" s="358">
        <f>SUM(AC21:AC32)</f>
        <v>762489.2922962337</v>
      </c>
      <c r="AE34" s="358">
        <f>SUM(AE21:AE32)</f>
        <v>787766.14216758159</v>
      </c>
      <c r="AG34" s="358">
        <f>SUM(AG21:AG32)</f>
        <v>813909.22060317115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422130.79999999993</v>
      </c>
      <c r="G36" s="358">
        <f>G10-G34</f>
        <v>428732.69000000006</v>
      </c>
      <c r="I36" s="358">
        <f>I10-I34</f>
        <v>435344.69889999996</v>
      </c>
      <c r="K36" s="358">
        <f>K10-K34</f>
        <v>441961.64482925006</v>
      </c>
      <c r="M36" s="358">
        <f>M10-M34</f>
        <v>448578.02590369724</v>
      </c>
      <c r="O36" s="358">
        <f>O10-O34</f>
        <v>455188.00555438548</v>
      </c>
      <c r="Q36" s="358">
        <f>Q10-Q34</f>
        <v>461785.39725546935</v>
      </c>
      <c r="S36" s="358">
        <f>S10-S34</f>
        <v>468363.64862865733</v>
      </c>
      <c r="U36" s="358">
        <f>U10-U34</f>
        <v>474915.82490003679</v>
      </c>
      <c r="W36" s="358">
        <f>W10-W34</f>
        <v>481434.59168431431</v>
      </c>
      <c r="Y36" s="358">
        <f>Y10-Y34</f>
        <v>487912.19707061083</v>
      </c>
      <c r="AA36" s="358">
        <f>AA10-AA34</f>
        <v>494340.45298294502</v>
      </c>
      <c r="AC36" s="358">
        <f>AC10-AC34</f>
        <v>500710.71578757849</v>
      </c>
      <c r="AE36" s="358">
        <f>AE10-AE34</f>
        <v>507013.86611832597</v>
      </c>
      <c r="AG36" s="358">
        <f>AG10-AG34</f>
        <v>513240.28788988374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Tranche B Loan - Banner</v>
      </c>
      <c r="B39" s="361"/>
      <c r="C39" s="355"/>
      <c r="E39" s="357">
        <f>Application!AF637</f>
        <v>355284</v>
      </c>
      <c r="F39" s="357"/>
      <c r="G39" s="357">
        <f>$E$39</f>
        <v>355284</v>
      </c>
      <c r="H39" s="357"/>
      <c r="I39" s="357">
        <f>$E$39</f>
        <v>355284</v>
      </c>
      <c r="J39" s="357"/>
      <c r="K39" s="357">
        <f>$E$39</f>
        <v>355284</v>
      </c>
      <c r="L39" s="357"/>
      <c r="M39" s="357">
        <f>$E$39</f>
        <v>355284</v>
      </c>
      <c r="N39" s="357"/>
      <c r="O39" s="357">
        <f>$E$39</f>
        <v>355284</v>
      </c>
      <c r="P39" s="357"/>
      <c r="Q39" s="357">
        <f>$E$39</f>
        <v>355284</v>
      </c>
      <c r="R39" s="357"/>
      <c r="S39" s="357">
        <f>$E$39</f>
        <v>355284</v>
      </c>
      <c r="T39" s="357"/>
      <c r="U39" s="357">
        <f>$E$39</f>
        <v>355284</v>
      </c>
      <c r="V39" s="357"/>
      <c r="W39" s="357">
        <f>$E$39</f>
        <v>355284</v>
      </c>
      <c r="X39" s="357"/>
      <c r="Y39" s="357">
        <f>$E$39</f>
        <v>355284</v>
      </c>
      <c r="Z39" s="357"/>
      <c r="AA39" s="357">
        <f>$E$39</f>
        <v>355284</v>
      </c>
      <c r="AB39" s="357"/>
      <c r="AC39" s="357">
        <f>$E$39</f>
        <v>355284</v>
      </c>
      <c r="AD39" s="357"/>
      <c r="AE39" s="357">
        <f>$E$39</f>
        <v>355284</v>
      </c>
      <c r="AF39" s="357"/>
      <c r="AG39" s="357">
        <f>$E$39</f>
        <v>355284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355284</v>
      </c>
      <c r="G42" s="358">
        <f>SUM(G39:G41)</f>
        <v>355284</v>
      </c>
      <c r="I42" s="358">
        <f>SUM(I39:I41)</f>
        <v>355284</v>
      </c>
      <c r="K42" s="358">
        <f>SUM(K39:K41)</f>
        <v>355284</v>
      </c>
      <c r="M42" s="358">
        <f>SUM(M39:M41)</f>
        <v>355284</v>
      </c>
      <c r="O42" s="358">
        <f>SUM(O39:O41)</f>
        <v>355284</v>
      </c>
      <c r="Q42" s="358">
        <f>SUM(Q39:Q41)</f>
        <v>355284</v>
      </c>
      <c r="S42" s="358">
        <f>SUM(S39:S41)</f>
        <v>355284</v>
      </c>
      <c r="U42" s="358">
        <f>SUM(U39:U41)</f>
        <v>355284</v>
      </c>
      <c r="W42" s="358">
        <f>SUM(W39:W41)</f>
        <v>355284</v>
      </c>
      <c r="Y42" s="358">
        <f>SUM(Y39:Y41)</f>
        <v>355284</v>
      </c>
      <c r="AA42" s="358">
        <f>SUM(AA39:AA41)</f>
        <v>355284</v>
      </c>
      <c r="AC42" s="358">
        <f>SUM(AC39:AC41)</f>
        <v>355284</v>
      </c>
      <c r="AE42" s="358">
        <f>SUM(AE39:AE41)</f>
        <v>355284</v>
      </c>
      <c r="AG42" s="358">
        <f>SUM(AG39:AG41)</f>
        <v>355284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66846.79999999993</v>
      </c>
      <c r="G44" s="358">
        <f>G36-G42</f>
        <v>73448.690000000061</v>
      </c>
      <c r="I44" s="358">
        <f>I36-I42</f>
        <v>80060.698899999959</v>
      </c>
      <c r="K44" s="358">
        <f>K36-K42</f>
        <v>86677.644829250057</v>
      </c>
      <c r="M44" s="358">
        <f>M36-M42</f>
        <v>93294.025903697242</v>
      </c>
      <c r="O44" s="358">
        <f>O36-O42</f>
        <v>99904.005554385483</v>
      </c>
      <c r="Q44" s="358">
        <f>Q36-Q42</f>
        <v>106501.39725546935</v>
      </c>
      <c r="S44" s="358">
        <f>S36-S42</f>
        <v>113079.64862865733</v>
      </c>
      <c r="U44" s="358">
        <f>U36-U42</f>
        <v>119631.82490003679</v>
      </c>
      <c r="W44" s="358">
        <f>W36-W42</f>
        <v>126150.59168431431</v>
      </c>
      <c r="Y44" s="358">
        <f>Y36-Y42</f>
        <v>132628.19707061083</v>
      </c>
      <c r="AA44" s="358">
        <f>AA36-AA42</f>
        <v>139056.45298294502</v>
      </c>
      <c r="AC44" s="358">
        <f>AC36-AC42</f>
        <v>145426.71578757849</v>
      </c>
      <c r="AE44" s="358">
        <f>AE36-AE42</f>
        <v>151729.86611832597</v>
      </c>
      <c r="AG44" s="358">
        <f>AG36-AG42</f>
        <v>157956.28788988374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6.583193489170934E-2</v>
      </c>
      <c r="G46" s="362">
        <f>G44/(G4+G6+G8)</f>
        <v>7.0569361263349631E-2</v>
      </c>
      <c r="I46" s="362">
        <f>I44/(I4+I6+I8)</f>
        <v>7.504601639354945E-2</v>
      </c>
      <c r="K46" s="362">
        <f>K44/(K4+K6+K8)</f>
        <v>7.9266832439466028E-2</v>
      </c>
      <c r="M46" s="362">
        <f>M44/(M4+M6+M8)</f>
        <v>8.3236607383988012E-2</v>
      </c>
      <c r="O46" s="362">
        <f>O44/(O4+O6+O8)</f>
        <v>8.6960008172619535E-2</v>
      </c>
      <c r="Q46" s="362">
        <f>Q44/(Q4+Q6+Q8)</f>
        <v>9.0441573772528594E-2</v>
      </c>
      <c r="S46" s="362">
        <f>S44/(S4+S6+S8)</f>
        <v>9.3685718155650355E-2</v>
      </c>
      <c r="U46" s="362">
        <f>U44/(U4+U6+U8)</f>
        <v>9.6696733207687749E-2</v>
      </c>
      <c r="W46" s="362">
        <f>W44/(W4+W6+W8)</f>
        <v>9.9478791564791849E-2</v>
      </c>
      <c r="Y46" s="362">
        <f>Y44/(Y4+Y6+Y8)</f>
        <v>0.10203594937968866</v>
      </c>
      <c r="AA46" s="362">
        <f>AA44/(AA4+AA6+AA8)</f>
        <v>0.10437214901894384</v>
      </c>
      <c r="AC46" s="362">
        <f>AC44/(AC4+AC6+AC8)</f>
        <v>0.10649122169304549</v>
      </c>
      <c r="AE46" s="362">
        <f>AE44/(AE4+AE6+AE8)</f>
        <v>0.10839689002091855</v>
      </c>
      <c r="AG46" s="362">
        <f>AG44/(AG4+AG6+AG8)</f>
        <v>0.11009277053046283</v>
      </c>
    </row>
    <row r="47" spans="1:33" s="362" customFormat="1" ht="14.25">
      <c r="A47" s="362" t="s">
        <v>914</v>
      </c>
      <c r="C47" s="355"/>
      <c r="E47" s="362">
        <f>E44/E42</f>
        <v>0.18815032481057387</v>
      </c>
      <c r="G47" s="362">
        <f>G44/G42</f>
        <v>0.20673233244390421</v>
      </c>
      <c r="I47" s="362">
        <f>I44/I42</f>
        <v>0.22534282123596885</v>
      </c>
      <c r="K47" s="362">
        <f>K44/K42</f>
        <v>0.24396720603587568</v>
      </c>
      <c r="M47" s="362">
        <f>M44/M42</f>
        <v>0.26259000096738733</v>
      </c>
      <c r="O47" s="362">
        <f>O44/O42</f>
        <v>0.28119477813350863</v>
      </c>
      <c r="Q47" s="362">
        <f>Q44/Q42</f>
        <v>0.29976412463119462</v>
      </c>
      <c r="S47" s="362">
        <f>S44/S42</f>
        <v>0.31827959781092685</v>
      </c>
      <c r="U47" s="362">
        <f>U44/U42</f>
        <v>0.33672167871347092</v>
      </c>
      <c r="W47" s="362">
        <f>W44/W42</f>
        <v>0.35506972361354383</v>
      </c>
      <c r="Y47" s="362">
        <f>Y44/Y42</f>
        <v>0.37330191359760312</v>
      </c>
      <c r="AA47" s="362">
        <f>AA44/AA42</f>
        <v>0.39139520210013684</v>
      </c>
      <c r="AC47" s="362">
        <f>AC44/AC42</f>
        <v>0.409325260320134</v>
      </c>
      <c r="AE47" s="362">
        <f>AE44/AE42</f>
        <v>0.42706642043640008</v>
      </c>
      <c r="AG47" s="362">
        <f>AG44/AG42</f>
        <v>0.44459161653742846</v>
      </c>
    </row>
    <row r="48" spans="1:33" s="363" customFormat="1" ht="14.25">
      <c r="A48" s="363" t="s">
        <v>912</v>
      </c>
      <c r="C48" s="364"/>
      <c r="E48" s="363">
        <f>E36/E42</f>
        <v>1.1881503248105738</v>
      </c>
      <c r="G48" s="363">
        <f>G36/G42</f>
        <v>1.2067323324439041</v>
      </c>
      <c r="I48" s="363">
        <f>I36/I42</f>
        <v>1.2253428212359689</v>
      </c>
      <c r="K48" s="363">
        <f>K36/K42</f>
        <v>1.2439672060358757</v>
      </c>
      <c r="M48" s="363">
        <f>M36/M42</f>
        <v>1.2625900009673874</v>
      </c>
      <c r="O48" s="363">
        <f>O36/O42</f>
        <v>1.2811947781335087</v>
      </c>
      <c r="Q48" s="363">
        <f>Q36/Q42</f>
        <v>1.2997641246311946</v>
      </c>
      <c r="S48" s="363">
        <f>S36/S42</f>
        <v>1.3182795978109267</v>
      </c>
      <c r="U48" s="363">
        <f>U36/U42</f>
        <v>1.3367216787134708</v>
      </c>
      <c r="W48" s="363">
        <f>W36/W42</f>
        <v>1.3550697236135438</v>
      </c>
      <c r="Y48" s="363">
        <f>Y36/Y42</f>
        <v>1.373301913597603</v>
      </c>
      <c r="AA48" s="363">
        <f>AA36/AA42</f>
        <v>1.3913952021001368</v>
      </c>
      <c r="AC48" s="363">
        <f>AC36/AC42</f>
        <v>1.4093252603201341</v>
      </c>
      <c r="AE48" s="363">
        <f>AE36/AE42</f>
        <v>1.4270664204364001</v>
      </c>
      <c r="AG48" s="363">
        <f>AG36/AG42</f>
        <v>1.4445916165374284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3" t="s">
        <v>1383</v>
      </c>
      <c r="B51" s="3373"/>
      <c r="C51" s="3373"/>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20000</v>
      </c>
      <c r="G52" s="1674">
        <f>E52*$C$52</f>
        <v>20600</v>
      </c>
      <c r="I52" s="1674">
        <f>G52*$C$52</f>
        <v>21218</v>
      </c>
      <c r="K52" s="1674">
        <f>I52*$C$52</f>
        <v>21854.54</v>
      </c>
      <c r="M52" s="1674">
        <f>K52*$C$52</f>
        <v>22510.176200000002</v>
      </c>
      <c r="O52" s="1674">
        <f>M52*$C$52</f>
        <v>23185.481486000001</v>
      </c>
      <c r="Q52" s="1674">
        <f>O52*$C$52</f>
        <v>23881.04593058</v>
      </c>
      <c r="S52" s="1674">
        <f>Q52*$C$52</f>
        <v>24597.4773084974</v>
      </c>
      <c r="U52" s="1674">
        <f>S52*$C$52</f>
        <v>25335.401627752322</v>
      </c>
      <c r="W52" s="1674">
        <f>U52*$C$52</f>
        <v>26095.463676584892</v>
      </c>
      <c r="Y52" s="1674">
        <f>W52*$C$52</f>
        <v>26878.327586882438</v>
      </c>
      <c r="AA52" s="1674">
        <f>Y52*$C$52</f>
        <v>27684.677414488913</v>
      </c>
      <c r="AC52" s="1674">
        <f>AA52*$C$52</f>
        <v>28515.21773692358</v>
      </c>
      <c r="AE52" s="1674">
        <f>AC52*$C$52</f>
        <v>29370.674269031289</v>
      </c>
      <c r="AG52" s="1674">
        <f>AE52*$C$52</f>
        <v>30251.79449710223</v>
      </c>
    </row>
    <row r="53" spans="1:35" s="6" customFormat="1">
      <c r="A53" s="6" t="s">
        <v>917</v>
      </c>
      <c r="C53" s="1672"/>
      <c r="E53" s="1679">
        <v>5000</v>
      </c>
      <c r="F53" s="1674"/>
      <c r="G53" s="1674">
        <f t="shared" ref="G53:AG56" si="258">E53*$C$52</f>
        <v>5150</v>
      </c>
      <c r="H53" s="1674"/>
      <c r="I53" s="1674">
        <f t="shared" si="258"/>
        <v>5304.5</v>
      </c>
      <c r="J53" s="1674"/>
      <c r="K53" s="1674">
        <f t="shared" si="258"/>
        <v>5463.6350000000002</v>
      </c>
      <c r="L53" s="1674"/>
      <c r="M53" s="1674">
        <f t="shared" si="258"/>
        <v>5627.5440500000004</v>
      </c>
      <c r="N53" s="1674"/>
      <c r="O53" s="1674">
        <f t="shared" si="258"/>
        <v>5796.3703715000001</v>
      </c>
      <c r="P53" s="1674"/>
      <c r="Q53" s="1674">
        <f t="shared" si="258"/>
        <v>5970.2614826449999</v>
      </c>
      <c r="R53" s="1674"/>
      <c r="S53" s="1674">
        <f t="shared" si="258"/>
        <v>6149.3693271243501</v>
      </c>
      <c r="T53" s="1674"/>
      <c r="U53" s="1674">
        <f t="shared" si="258"/>
        <v>6333.8504069380806</v>
      </c>
      <c r="V53" s="1674"/>
      <c r="W53" s="1674">
        <f t="shared" si="258"/>
        <v>6523.865919146223</v>
      </c>
      <c r="X53" s="1674"/>
      <c r="Y53" s="1674">
        <f t="shared" si="258"/>
        <v>6719.5818967206096</v>
      </c>
      <c r="Z53" s="1674"/>
      <c r="AA53" s="1674">
        <f t="shared" si="258"/>
        <v>6921.1693536222283</v>
      </c>
      <c r="AB53" s="1674"/>
      <c r="AC53" s="1674">
        <f t="shared" si="258"/>
        <v>7128.8044342308949</v>
      </c>
      <c r="AD53" s="1674"/>
      <c r="AE53" s="1674">
        <f t="shared" si="258"/>
        <v>7342.6685672578224</v>
      </c>
      <c r="AF53" s="1674"/>
      <c r="AG53" s="1674">
        <f t="shared" si="258"/>
        <v>7562.9486242755574</v>
      </c>
      <c r="AH53" s="1674"/>
      <c r="AI53" s="1674"/>
    </row>
    <row r="54" spans="1:35" s="6" customFormat="1">
      <c r="A54" s="6" t="s">
        <v>918</v>
      </c>
      <c r="C54" s="1672"/>
      <c r="E54" s="1679"/>
      <c r="F54" s="1674"/>
      <c r="G54" s="1674">
        <f t="shared" si="258"/>
        <v>0</v>
      </c>
      <c r="H54" s="1674"/>
      <c r="I54" s="1674">
        <f t="shared" si="258"/>
        <v>0</v>
      </c>
      <c r="J54" s="1674"/>
      <c r="K54" s="1674">
        <f t="shared" si="258"/>
        <v>0</v>
      </c>
      <c r="L54" s="1674"/>
      <c r="M54" s="1674">
        <f t="shared" si="258"/>
        <v>0</v>
      </c>
      <c r="N54" s="1674"/>
      <c r="O54" s="1674">
        <f t="shared" si="258"/>
        <v>0</v>
      </c>
      <c r="P54" s="1674"/>
      <c r="Q54" s="1674">
        <f t="shared" si="258"/>
        <v>0</v>
      </c>
      <c r="R54" s="1674"/>
      <c r="S54" s="1674">
        <f t="shared" si="258"/>
        <v>0</v>
      </c>
      <c r="T54" s="1674"/>
      <c r="U54" s="1674">
        <f t="shared" si="258"/>
        <v>0</v>
      </c>
      <c r="V54" s="1674"/>
      <c r="W54" s="1674">
        <f t="shared" si="258"/>
        <v>0</v>
      </c>
      <c r="X54" s="1674"/>
      <c r="Y54" s="1674">
        <f t="shared" si="258"/>
        <v>0</v>
      </c>
      <c r="Z54" s="1674"/>
      <c r="AA54" s="1674">
        <f t="shared" si="258"/>
        <v>0</v>
      </c>
      <c r="AB54" s="1674"/>
      <c r="AC54" s="1674">
        <f t="shared" si="258"/>
        <v>0</v>
      </c>
      <c r="AD54" s="1674"/>
      <c r="AE54" s="1674">
        <f t="shared" si="258"/>
        <v>0</v>
      </c>
      <c r="AF54" s="1674"/>
      <c r="AG54" s="1674">
        <f t="shared" si="258"/>
        <v>0</v>
      </c>
      <c r="AH54" s="1674"/>
      <c r="AI54" s="1674"/>
    </row>
    <row r="55" spans="1:35" s="6" customFormat="1">
      <c r="A55" s="1680"/>
      <c r="B55" s="1680"/>
      <c r="C55" s="1672"/>
      <c r="E55" s="1679"/>
      <c r="F55" s="1674"/>
      <c r="G55" s="1674">
        <f t="shared" si="258"/>
        <v>0</v>
      </c>
      <c r="H55" s="1674"/>
      <c r="I55" s="1674">
        <f t="shared" si="258"/>
        <v>0</v>
      </c>
      <c r="J55" s="1674"/>
      <c r="K55" s="1674">
        <f t="shared" si="258"/>
        <v>0</v>
      </c>
      <c r="L55" s="1674"/>
      <c r="M55" s="1674">
        <f t="shared" si="258"/>
        <v>0</v>
      </c>
      <c r="N55" s="1674"/>
      <c r="O55" s="1674">
        <f t="shared" si="258"/>
        <v>0</v>
      </c>
      <c r="P55" s="1674"/>
      <c r="Q55" s="1674">
        <f t="shared" si="258"/>
        <v>0</v>
      </c>
      <c r="R55" s="1674"/>
      <c r="S55" s="1674">
        <f t="shared" si="258"/>
        <v>0</v>
      </c>
      <c r="T55" s="1674"/>
      <c r="U55" s="1674">
        <f t="shared" si="258"/>
        <v>0</v>
      </c>
      <c r="V55" s="1674"/>
      <c r="W55" s="1674">
        <f t="shared" si="258"/>
        <v>0</v>
      </c>
      <c r="X55" s="1674"/>
      <c r="Y55" s="1674">
        <f t="shared" si="258"/>
        <v>0</v>
      </c>
      <c r="Z55" s="1674"/>
      <c r="AA55" s="1674">
        <f t="shared" si="258"/>
        <v>0</v>
      </c>
      <c r="AB55" s="1674"/>
      <c r="AC55" s="1674">
        <f t="shared" si="258"/>
        <v>0</v>
      </c>
      <c r="AD55" s="1674"/>
      <c r="AE55" s="1674">
        <f t="shared" si="258"/>
        <v>0</v>
      </c>
      <c r="AF55" s="1674"/>
      <c r="AG55" s="1674">
        <f t="shared" si="258"/>
        <v>0</v>
      </c>
      <c r="AH55" s="1674"/>
      <c r="AI55" s="1674"/>
    </row>
    <row r="56" spans="1:35" s="6" customFormat="1">
      <c r="A56" s="1680"/>
      <c r="B56" s="1680"/>
      <c r="C56" s="1672"/>
      <c r="E56" s="1681"/>
      <c r="F56" s="1674"/>
      <c r="G56" s="1682">
        <f t="shared" si="258"/>
        <v>0</v>
      </c>
      <c r="H56" s="1674"/>
      <c r="I56" s="1682">
        <f t="shared" si="258"/>
        <v>0</v>
      </c>
      <c r="J56" s="1674"/>
      <c r="K56" s="1682">
        <f t="shared" si="258"/>
        <v>0</v>
      </c>
      <c r="L56" s="1674"/>
      <c r="M56" s="1682">
        <f t="shared" si="258"/>
        <v>0</v>
      </c>
      <c r="N56" s="1674"/>
      <c r="O56" s="1682">
        <f t="shared" si="258"/>
        <v>0</v>
      </c>
      <c r="P56" s="1674"/>
      <c r="Q56" s="1682">
        <f t="shared" si="258"/>
        <v>0</v>
      </c>
      <c r="R56" s="1674"/>
      <c r="S56" s="1682">
        <f t="shared" si="258"/>
        <v>0</v>
      </c>
      <c r="T56" s="1674"/>
      <c r="U56" s="1682">
        <f t="shared" si="258"/>
        <v>0</v>
      </c>
      <c r="V56" s="1674"/>
      <c r="W56" s="1682">
        <f t="shared" si="258"/>
        <v>0</v>
      </c>
      <c r="X56" s="1674"/>
      <c r="Y56" s="1682">
        <f t="shared" si="258"/>
        <v>0</v>
      </c>
      <c r="Z56" s="1674"/>
      <c r="AA56" s="1682">
        <f t="shared" si="258"/>
        <v>0</v>
      </c>
      <c r="AB56" s="1674"/>
      <c r="AC56" s="1682">
        <f t="shared" si="258"/>
        <v>0</v>
      </c>
      <c r="AD56" s="1674"/>
      <c r="AE56" s="1682">
        <f t="shared" si="258"/>
        <v>0</v>
      </c>
      <c r="AF56" s="1674"/>
      <c r="AG56" s="1682">
        <f t="shared" si="258"/>
        <v>0</v>
      </c>
      <c r="AH56" s="1674"/>
      <c r="AI56" s="1674"/>
    </row>
    <row r="57" spans="1:35" s="6" customFormat="1">
      <c r="A57" s="1676" t="s">
        <v>915</v>
      </c>
      <c r="C57" s="1675"/>
      <c r="E57" s="1674">
        <f>SUM(E52:E56)</f>
        <v>25000</v>
      </c>
      <c r="F57" s="1674"/>
      <c r="G57" s="1674">
        <f>SUM(G52:G56)</f>
        <v>25750</v>
      </c>
      <c r="H57" s="1674"/>
      <c r="I57" s="1674">
        <f>SUM(I52:I56)</f>
        <v>26522.5</v>
      </c>
      <c r="J57" s="1674"/>
      <c r="K57" s="1674">
        <f>SUM(K52:K56)</f>
        <v>27318.175000000003</v>
      </c>
      <c r="L57" s="1674"/>
      <c r="M57" s="1674">
        <f>SUM(M52:M56)</f>
        <v>28137.720250000002</v>
      </c>
      <c r="N57" s="1674"/>
      <c r="O57" s="1674">
        <f>SUM(O52:O56)</f>
        <v>28981.851857500002</v>
      </c>
      <c r="P57" s="1674"/>
      <c r="Q57" s="1674">
        <f>SUM(Q52:Q56)</f>
        <v>29851.307413225</v>
      </c>
      <c r="R57" s="1674"/>
      <c r="S57" s="1674">
        <f>SUM(S52:S56)</f>
        <v>30746.84663562175</v>
      </c>
      <c r="T57" s="1674"/>
      <c r="U57" s="1674">
        <f>SUM(U52:U56)</f>
        <v>31669.252034690402</v>
      </c>
      <c r="V57" s="1674"/>
      <c r="W57" s="1674">
        <f>SUM(W52:W56)</f>
        <v>32619.329595731113</v>
      </c>
      <c r="X57" s="1674"/>
      <c r="Y57" s="1674">
        <f>SUM(Y52:Y56)</f>
        <v>33597.909483603049</v>
      </c>
      <c r="Z57" s="1674"/>
      <c r="AA57" s="1674">
        <f>SUM(AA52:AA56)</f>
        <v>34605.846768111143</v>
      </c>
      <c r="AB57" s="1674"/>
      <c r="AC57" s="1674">
        <f>SUM(AC52:AC56)</f>
        <v>35644.022171154473</v>
      </c>
      <c r="AD57" s="1674"/>
      <c r="AE57" s="1674">
        <f>SUM(AE52:AE56)</f>
        <v>36713.342836289114</v>
      </c>
      <c r="AF57" s="1674"/>
      <c r="AG57" s="1674">
        <f>SUM(AG52:AG56)</f>
        <v>37814.743121377789</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41846.79999999993</v>
      </c>
      <c r="G59" s="1676">
        <f>G44-G57</f>
        <v>47698.690000000061</v>
      </c>
      <c r="I59" s="1676">
        <f>I44-I57</f>
        <v>53538.198899999959</v>
      </c>
      <c r="K59" s="1676">
        <f>K44-K57</f>
        <v>59359.469829250054</v>
      </c>
      <c r="M59" s="1676">
        <f>M44-M57</f>
        <v>65156.305653697244</v>
      </c>
      <c r="O59" s="1676">
        <f>O44-O57</f>
        <v>70922.153696885478</v>
      </c>
      <c r="Q59" s="1676">
        <f>Q44-Q57</f>
        <v>76650.089842244342</v>
      </c>
      <c r="S59" s="1676">
        <f>S44-S57</f>
        <v>82332.80199303558</v>
      </c>
      <c r="U59" s="1676">
        <f>U44-U57</f>
        <v>87962.572865346388</v>
      </c>
      <c r="W59" s="1676">
        <f>W44-W57</f>
        <v>93531.2620885832</v>
      </c>
      <c r="Y59" s="1676">
        <f>Y44-Y57</f>
        <v>99030.28758700777</v>
      </c>
      <c r="AA59" s="1676">
        <f>AA44-AA57</f>
        <v>104450.60621483388</v>
      </c>
      <c r="AC59" s="1676">
        <f>AC44-AC57</f>
        <v>109782.69361642402</v>
      </c>
      <c r="AE59" s="1676">
        <f>AE44-AE57</f>
        <v>115016.52328203685</v>
      </c>
      <c r="AG59" s="1676">
        <f>AG44-AG57</f>
        <v>120141.54476850595</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IF(C63&gt;0,E59,0)</f>
        <v>41846.79999999993</v>
      </c>
      <c r="G61" s="1684">
        <f>IF(AND(E64&gt;0,E64&gt;=G59),G59,E64)</f>
        <v>47698.690000000061</v>
      </c>
      <c r="H61" s="1684"/>
      <c r="I61" s="1684">
        <f t="shared" ref="I61:AG61" si="259">IF(AND(G64&gt;0,G64&gt;=I59),I59,G64)</f>
        <v>53538.198899999959</v>
      </c>
      <c r="J61" s="1684"/>
      <c r="K61" s="1684">
        <f t="shared" si="259"/>
        <v>59359.469829250054</v>
      </c>
      <c r="L61" s="1684"/>
      <c r="M61" s="1684">
        <f t="shared" si="259"/>
        <v>65156.305653697244</v>
      </c>
      <c r="N61" s="1684"/>
      <c r="O61" s="1684">
        <f t="shared" si="259"/>
        <v>70922.153696885478</v>
      </c>
      <c r="P61" s="1684"/>
      <c r="Q61" s="1684">
        <f t="shared" si="259"/>
        <v>76650.089842244342</v>
      </c>
      <c r="R61" s="1684"/>
      <c r="S61" s="1684">
        <f t="shared" si="259"/>
        <v>82332.80199303558</v>
      </c>
      <c r="T61" s="1684"/>
      <c r="U61" s="1684">
        <f t="shared" si="259"/>
        <v>87962.572865346388</v>
      </c>
      <c r="V61" s="1684"/>
      <c r="W61" s="1684">
        <f t="shared" si="259"/>
        <v>93531.2620885832</v>
      </c>
      <c r="X61" s="1684"/>
      <c r="Y61" s="1684">
        <f t="shared" si="259"/>
        <v>99030.28758700777</v>
      </c>
      <c r="Z61" s="1684"/>
      <c r="AA61" s="1684">
        <f t="shared" si="259"/>
        <v>104450.60621483388</v>
      </c>
      <c r="AB61" s="1684"/>
      <c r="AC61" s="1684">
        <f t="shared" si="259"/>
        <v>74125.761329116125</v>
      </c>
      <c r="AD61" s="1684"/>
      <c r="AE61" s="1684">
        <f t="shared" si="259"/>
        <v>0</v>
      </c>
      <c r="AF61" s="1684"/>
      <c r="AG61" s="1684">
        <f t="shared" si="259"/>
        <v>0</v>
      </c>
    </row>
    <row r="62" spans="1:35" s="1684" customFormat="1">
      <c r="A62" s="3373" t="s">
        <v>2681</v>
      </c>
      <c r="B62" s="3373"/>
      <c r="C62" s="3373"/>
    </row>
    <row r="63" spans="1:35" s="6" customFormat="1" ht="12" hidden="1" customHeight="1">
      <c r="C63" s="1859">
        <f>Application!AO640</f>
        <v>956605</v>
      </c>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ht="12" hidden="1" customHeight="1">
      <c r="C64" s="1675" t="s">
        <v>2682</v>
      </c>
      <c r="E64" s="1674">
        <f>C63-E61</f>
        <v>914758.20000000007</v>
      </c>
      <c r="F64" s="1674"/>
      <c r="G64" s="1674">
        <f>E64-G61</f>
        <v>867059.51</v>
      </c>
      <c r="H64" s="1674"/>
      <c r="I64" s="1674">
        <f t="shared" ref="I64:AA64" si="260">IF((G64-I61)&gt;0, (G64-I61),0)</f>
        <v>813521.31110000005</v>
      </c>
      <c r="J64" s="1674"/>
      <c r="K64" s="1674">
        <f t="shared" si="260"/>
        <v>754161.84127075004</v>
      </c>
      <c r="L64" s="1674"/>
      <c r="M64" s="1674">
        <f t="shared" si="260"/>
        <v>689005.53561705281</v>
      </c>
      <c r="N64" s="1674"/>
      <c r="O64" s="1674">
        <f t="shared" si="260"/>
        <v>618083.38192016736</v>
      </c>
      <c r="P64" s="1674"/>
      <c r="Q64" s="1674">
        <f t="shared" si="260"/>
        <v>541433.29207792296</v>
      </c>
      <c r="R64" s="1674"/>
      <c r="S64" s="1674">
        <f t="shared" si="260"/>
        <v>459100.49008488737</v>
      </c>
      <c r="T64" s="1674"/>
      <c r="U64" s="1674">
        <f t="shared" si="260"/>
        <v>371137.91721954098</v>
      </c>
      <c r="V64" s="1674"/>
      <c r="W64" s="1674">
        <f t="shared" si="260"/>
        <v>277606.65513095778</v>
      </c>
      <c r="X64" s="1674"/>
      <c r="Y64" s="1674">
        <f t="shared" si="260"/>
        <v>178576.36754395001</v>
      </c>
      <c r="Z64" s="1674"/>
      <c r="AA64" s="1674">
        <f t="shared" si="260"/>
        <v>74125.761329116125</v>
      </c>
      <c r="AB64" s="1674"/>
      <c r="AC64" s="1674">
        <f>IF((AA64-AC61)&gt;0, (AA64-AC61),0)</f>
        <v>0</v>
      </c>
      <c r="AD64" s="1674"/>
      <c r="AE64" s="1674">
        <f t="shared" ref="AE64:AG64" si="261">IF((AC64-AE61)&gt;0, (AC64-AE61),0)</f>
        <v>0</v>
      </c>
      <c r="AF64" s="1674"/>
      <c r="AG64" s="1674">
        <f t="shared" si="261"/>
        <v>0</v>
      </c>
      <c r="AH64" s="1674"/>
      <c r="AI64" s="1674"/>
    </row>
    <row r="65" spans="1:35" s="6" customFormat="1" ht="8.25" customHeight="1">
      <c r="C65" s="1675"/>
      <c r="E65" s="1674"/>
      <c r="F65" s="1674"/>
      <c r="G65" s="1674"/>
      <c r="H65" s="1674"/>
      <c r="I65" s="1674"/>
      <c r="J65" s="1674"/>
      <c r="K65" s="1674"/>
      <c r="L65" s="1674"/>
      <c r="M65" s="1674"/>
      <c r="N65" s="1674"/>
      <c r="O65" s="1674"/>
      <c r="P65" s="1674"/>
      <c r="Q65" s="1674"/>
      <c r="R65" s="1674"/>
      <c r="S65" s="1674"/>
      <c r="T65" s="1674"/>
      <c r="U65" s="1674"/>
      <c r="V65" s="1674"/>
      <c r="W65" s="1674"/>
      <c r="X65" s="1674"/>
      <c r="Y65" s="1674"/>
      <c r="Z65" s="1674"/>
      <c r="AA65" s="1674"/>
      <c r="AB65" s="1674"/>
      <c r="AC65" s="1674"/>
      <c r="AD65" s="1674"/>
      <c r="AE65" s="1674"/>
      <c r="AF65" s="1674"/>
      <c r="AG65" s="1674"/>
      <c r="AH65" s="1674"/>
      <c r="AI65" s="1674"/>
    </row>
    <row r="66" spans="1:35" s="6" customFormat="1">
      <c r="A66" s="6" t="s">
        <v>923</v>
      </c>
      <c r="C66" s="1673">
        <v>0</v>
      </c>
      <c r="E66" s="1674"/>
      <c r="F66" s="1674"/>
      <c r="G66" s="1674"/>
      <c r="H66" s="1674"/>
      <c r="I66" s="1674"/>
      <c r="J66" s="1674"/>
      <c r="K66" s="1674"/>
      <c r="L66" s="1674"/>
      <c r="M66" s="1674"/>
      <c r="N66" s="1674"/>
      <c r="O66" s="1674"/>
      <c r="P66" s="1674"/>
      <c r="Q66" s="1674"/>
      <c r="R66" s="1674"/>
      <c r="S66" s="1674"/>
      <c r="T66" s="1674"/>
      <c r="U66" s="1674"/>
      <c r="V66" s="1674"/>
      <c r="W66" s="1674"/>
      <c r="X66" s="1674"/>
      <c r="Y66" s="1674"/>
      <c r="Z66" s="1674"/>
      <c r="AA66" s="1674"/>
      <c r="AB66" s="1674"/>
      <c r="AC66" s="1674"/>
      <c r="AD66" s="1674"/>
      <c r="AE66" s="1674"/>
      <c r="AF66" s="1674"/>
      <c r="AG66" s="1674"/>
      <c r="AH66" s="1674"/>
      <c r="AI66" s="1674"/>
    </row>
    <row r="67" spans="1:35" s="1676" customFormat="1">
      <c r="A67" s="1678" t="s">
        <v>939</v>
      </c>
      <c r="B67" s="1678"/>
      <c r="C67" s="1860">
        <v>0.5</v>
      </c>
      <c r="E67" s="1858">
        <f>$E59*$C$66</f>
        <v>0</v>
      </c>
      <c r="G67" s="1674">
        <f>G59*$C$66</f>
        <v>0</v>
      </c>
      <c r="I67" s="1674">
        <f>I59*$C$66</f>
        <v>0</v>
      </c>
      <c r="K67" s="1674">
        <f>K59*$C$66</f>
        <v>0</v>
      </c>
      <c r="M67" s="1674">
        <f>M59*$C$66</f>
        <v>0</v>
      </c>
      <c r="O67" s="1674">
        <f>O59*$C$66</f>
        <v>0</v>
      </c>
      <c r="Q67" s="1674">
        <f>Q59*$C$66</f>
        <v>0</v>
      </c>
      <c r="S67" s="1674">
        <f>S59*$C$66</f>
        <v>0</v>
      </c>
      <c r="U67" s="1674">
        <f>U59*$C$66</f>
        <v>0</v>
      </c>
      <c r="W67" s="1674">
        <f>W59*$C$66</f>
        <v>0</v>
      </c>
      <c r="Y67" s="1674">
        <f>Y59*$C$66</f>
        <v>0</v>
      </c>
      <c r="AA67" s="1674">
        <f>IF(AA$59-AA$61&gt;0, (AA$59-AA$61)*$C67, 0)</f>
        <v>0</v>
      </c>
      <c r="AB67" s="1674"/>
      <c r="AC67" s="1674">
        <f t="shared" ref="AC67:AG68" si="262">IF(AC$59-AC$61&gt;0, (AC$59-AC$61)*$C67, 0)</f>
        <v>17828.466143653946</v>
      </c>
      <c r="AD67" s="1674"/>
      <c r="AE67" s="1674">
        <f t="shared" si="262"/>
        <v>57508.261641018427</v>
      </c>
      <c r="AF67" s="1674"/>
      <c r="AG67" s="1674">
        <f t="shared" si="262"/>
        <v>60070.772384252974</v>
      </c>
    </row>
    <row r="68" spans="1:35" s="1674" customFormat="1">
      <c r="A68" s="1679" t="s">
        <v>2683</v>
      </c>
      <c r="B68" s="1679"/>
      <c r="C68" s="1861">
        <v>0.5</v>
      </c>
      <c r="E68" s="1678">
        <f>$E59*$C$66</f>
        <v>0</v>
      </c>
      <c r="G68" s="1674">
        <f>G59*$C$66</f>
        <v>0</v>
      </c>
      <c r="I68" s="1674">
        <f>I59*$C$66</f>
        <v>0</v>
      </c>
      <c r="K68" s="1674">
        <f>K59*$C$66</f>
        <v>0</v>
      </c>
      <c r="M68" s="1674">
        <f>M59*$C$66</f>
        <v>0</v>
      </c>
      <c r="O68" s="1674">
        <f>O59*$C$66</f>
        <v>0</v>
      </c>
      <c r="Q68" s="1674">
        <f>Q59*$C$66</f>
        <v>0</v>
      </c>
      <c r="S68" s="1674">
        <f>S59*$C$66</f>
        <v>0</v>
      </c>
      <c r="U68" s="1674">
        <f>U59*$C$66</f>
        <v>0</v>
      </c>
      <c r="W68" s="1674">
        <f>W59*$C$66</f>
        <v>0</v>
      </c>
      <c r="Y68" s="1674">
        <f>Y59*$C$66</f>
        <v>0</v>
      </c>
      <c r="AA68" s="1674">
        <f>IF(AA$59-AA$61&gt;0, (AA$59-AA$61)*$C68, 0)</f>
        <v>0</v>
      </c>
      <c r="AC68" s="1674">
        <f t="shared" si="262"/>
        <v>17828.466143653946</v>
      </c>
      <c r="AE68" s="1674">
        <f t="shared" si="262"/>
        <v>57508.261641018427</v>
      </c>
      <c r="AG68" s="1674">
        <f t="shared" si="262"/>
        <v>60070.772384252974</v>
      </c>
    </row>
    <row r="69" spans="1:35" s="1674" customFormat="1">
      <c r="A69" s="1679"/>
      <c r="B69" s="1679"/>
      <c r="C69" s="1685"/>
      <c r="E69" s="1679"/>
      <c r="G69" s="1674">
        <f t="shared" ref="G69:AG70" si="263">E69*$C$67</f>
        <v>0</v>
      </c>
      <c r="I69" s="1674">
        <f t="shared" si="263"/>
        <v>0</v>
      </c>
      <c r="K69" s="1674">
        <f t="shared" si="263"/>
        <v>0</v>
      </c>
      <c r="M69" s="1674">
        <f t="shared" si="263"/>
        <v>0</v>
      </c>
      <c r="O69" s="1674">
        <f t="shared" si="263"/>
        <v>0</v>
      </c>
      <c r="Q69" s="1674">
        <f t="shared" si="263"/>
        <v>0</v>
      </c>
      <c r="S69" s="1674">
        <f t="shared" si="263"/>
        <v>0</v>
      </c>
      <c r="U69" s="1674">
        <f t="shared" si="263"/>
        <v>0</v>
      </c>
      <c r="W69" s="1674">
        <f t="shared" si="263"/>
        <v>0</v>
      </c>
      <c r="Y69" s="1674">
        <f t="shared" si="263"/>
        <v>0</v>
      </c>
      <c r="AA69" s="1674">
        <f t="shared" si="263"/>
        <v>0</v>
      </c>
      <c r="AC69" s="1674">
        <f t="shared" si="263"/>
        <v>0</v>
      </c>
      <c r="AE69" s="1674">
        <f t="shared" si="263"/>
        <v>0</v>
      </c>
      <c r="AG69" s="1674">
        <f t="shared" si="263"/>
        <v>0</v>
      </c>
    </row>
    <row r="70" spans="1:35" s="1674" customFormat="1">
      <c r="A70" s="1679"/>
      <c r="B70" s="1679"/>
      <c r="C70" s="1685"/>
      <c r="E70" s="1681"/>
      <c r="G70" s="1682">
        <f t="shared" si="263"/>
        <v>0</v>
      </c>
      <c r="I70" s="1682">
        <f t="shared" si="263"/>
        <v>0</v>
      </c>
      <c r="K70" s="1682">
        <f t="shared" si="263"/>
        <v>0</v>
      </c>
      <c r="M70" s="1682">
        <f t="shared" si="263"/>
        <v>0</v>
      </c>
      <c r="O70" s="1682">
        <f t="shared" si="263"/>
        <v>0</v>
      </c>
      <c r="Q70" s="1682">
        <f t="shared" si="263"/>
        <v>0</v>
      </c>
      <c r="S70" s="1682">
        <f t="shared" si="263"/>
        <v>0</v>
      </c>
      <c r="U70" s="1682">
        <f t="shared" si="263"/>
        <v>0</v>
      </c>
      <c r="W70" s="1682">
        <f t="shared" si="263"/>
        <v>0</v>
      </c>
      <c r="Y70" s="1682">
        <f t="shared" si="263"/>
        <v>0</v>
      </c>
      <c r="AA70" s="1682">
        <f t="shared" si="263"/>
        <v>0</v>
      </c>
      <c r="AC70" s="1682">
        <f t="shared" si="263"/>
        <v>0</v>
      </c>
      <c r="AE70" s="1682">
        <f t="shared" si="263"/>
        <v>0</v>
      </c>
      <c r="AG70" s="1682">
        <f t="shared" si="263"/>
        <v>0</v>
      </c>
    </row>
    <row r="71" spans="1:35" s="1686" customFormat="1">
      <c r="A71" s="1676" t="s">
        <v>915</v>
      </c>
      <c r="C71" s="1685"/>
      <c r="E71" s="1686">
        <f>SUM(E67:E70)</f>
        <v>0</v>
      </c>
      <c r="G71" s="1686">
        <f>SUM(G67:G70)</f>
        <v>0</v>
      </c>
      <c r="I71" s="1686">
        <f>SUM(I67:I70)</f>
        <v>0</v>
      </c>
      <c r="K71" s="1686">
        <f>SUM(K67:K70)</f>
        <v>0</v>
      </c>
      <c r="M71" s="1686">
        <f>SUM(M67:M70)</f>
        <v>0</v>
      </c>
      <c r="O71" s="1686">
        <f>SUM(O67:O70)</f>
        <v>0</v>
      </c>
      <c r="Q71" s="1686">
        <f>SUM(Q67:Q70)</f>
        <v>0</v>
      </c>
      <c r="S71" s="1686">
        <f>SUM(S67:S70)</f>
        <v>0</v>
      </c>
      <c r="U71" s="1686">
        <f>SUM(U67:U70)</f>
        <v>0</v>
      </c>
      <c r="W71" s="1686">
        <f>SUM(W67:W70)</f>
        <v>0</v>
      </c>
      <c r="Y71" s="1686">
        <f>SUM(Y67:Y70)</f>
        <v>0</v>
      </c>
      <c r="AA71" s="1686">
        <f>SUM(AA67:AA70)</f>
        <v>0</v>
      </c>
      <c r="AC71" s="1686">
        <f>SUM(AC67:AC70)</f>
        <v>35656.932287307893</v>
      </c>
      <c r="AE71" s="1686">
        <f>SUM(AE67:AE70)</f>
        <v>115016.52328203685</v>
      </c>
      <c r="AG71" s="1686">
        <f>SUM(AG67:AG70)</f>
        <v>120141.54476850595</v>
      </c>
    </row>
    <row r="72" spans="1:35" s="1686" customFormat="1">
      <c r="A72" s="1676"/>
      <c r="C72" s="1685"/>
    </row>
    <row r="73" spans="1:35" s="1686" customFormat="1">
      <c r="A73" s="1676" t="s">
        <v>2221</v>
      </c>
      <c r="C73" s="1685"/>
      <c r="E73" s="1676">
        <f>E59-E61-E71</f>
        <v>0</v>
      </c>
      <c r="G73" s="1676">
        <f>G59-G61-G71</f>
        <v>0</v>
      </c>
      <c r="I73" s="1676">
        <f>I59-I61-I71</f>
        <v>0</v>
      </c>
      <c r="K73" s="1676">
        <f>K59-K61-K71</f>
        <v>0</v>
      </c>
      <c r="M73" s="1676">
        <f>M59-M61-M71</f>
        <v>0</v>
      </c>
      <c r="O73" s="1676">
        <f>O59-O61-O71</f>
        <v>0</v>
      </c>
      <c r="Q73" s="1676">
        <f>Q59-Q61-Q71</f>
        <v>0</v>
      </c>
      <c r="S73" s="1676">
        <f>S59-S61-S71</f>
        <v>0</v>
      </c>
      <c r="U73" s="1676">
        <f>U59-U61-U71</f>
        <v>0</v>
      </c>
      <c r="W73" s="1676">
        <f>W59-W61-W71</f>
        <v>0</v>
      </c>
      <c r="Y73" s="1676">
        <f>Y59-Y61-Y71</f>
        <v>0</v>
      </c>
      <c r="AA73" s="1676">
        <f>AA59-AA61-AA71</f>
        <v>0</v>
      </c>
      <c r="AC73" s="1676">
        <f>AC59-AC61-AC71</f>
        <v>0</v>
      </c>
      <c r="AE73" s="1676">
        <f>AE59-AE61-AE71</f>
        <v>0</v>
      </c>
      <c r="AG73" s="1676">
        <f>AG59-AG61-AG71</f>
        <v>0</v>
      </c>
    </row>
    <row r="74" spans="1:35" s="1674" customFormat="1">
      <c r="A74" s="915"/>
      <c r="C74" s="1687"/>
    </row>
    <row r="75" spans="1:35" s="351" customFormat="1">
      <c r="A75" s="915"/>
      <c r="C75" s="352"/>
    </row>
    <row r="76" spans="1:35" s="351" customFormat="1">
      <c r="A76" s="1674" t="s">
        <v>2220</v>
      </c>
      <c r="C76" s="352"/>
    </row>
    <row r="77" spans="1:35" s="351" customFormat="1">
      <c r="C77" s="352"/>
    </row>
    <row r="78" spans="1:35" s="370" customFormat="1" ht="30" customHeight="1">
      <c r="A78" s="3371" t="s">
        <v>2219</v>
      </c>
      <c r="B78" s="3372"/>
      <c r="C78" s="3372"/>
      <c r="D78" s="3372"/>
      <c r="E78" s="3372"/>
      <c r="F78" s="3372"/>
      <c r="G78" s="3372"/>
      <c r="H78" s="3372"/>
      <c r="I78" s="3372"/>
      <c r="J78" s="3372"/>
      <c r="K78" s="3372"/>
      <c r="L78" s="3372"/>
      <c r="M78" s="3372"/>
      <c r="N78" s="3372"/>
      <c r="O78" s="3372"/>
      <c r="P78" s="3372"/>
      <c r="Q78" s="3372"/>
      <c r="R78" s="3372"/>
      <c r="S78" s="3372"/>
      <c r="T78" s="3372"/>
      <c r="U78" s="3372"/>
      <c r="V78" s="3372"/>
      <c r="W78" s="3372"/>
      <c r="X78" s="3372"/>
      <c r="Y78" s="3372"/>
      <c r="Z78" s="3372"/>
      <c r="AA78" s="3372"/>
      <c r="AB78" s="3372"/>
      <c r="AC78" s="3372"/>
      <c r="AD78" s="3372"/>
      <c r="AE78" s="3372"/>
      <c r="AF78" s="3372"/>
      <c r="AG78" s="3372"/>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7" sqref="E7"/>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4" t="s">
        <v>978</v>
      </c>
      <c r="B1" s="3374"/>
      <c r="C1" s="3374"/>
      <c r="D1" s="3374"/>
      <c r="E1" s="3374"/>
      <c r="F1" s="3374"/>
      <c r="G1" s="3374"/>
      <c r="H1" s="3374"/>
      <c r="I1" s="3374"/>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32</v>
      </c>
      <c r="C4" s="658">
        <f>Application!O728</f>
        <v>621</v>
      </c>
      <c r="D4" s="659"/>
      <c r="E4" s="476">
        <v>1369</v>
      </c>
      <c r="F4" s="660">
        <f>E4*B4</f>
        <v>43808</v>
      </c>
      <c r="G4" s="661"/>
      <c r="H4" s="658">
        <f>IF(E4=0," ",(E4-C4))</f>
        <v>748</v>
      </c>
      <c r="I4" s="660">
        <f>IF(E4=0," ",(H4*B4))</f>
        <v>23936</v>
      </c>
      <c r="J4" s="325"/>
      <c r="K4" s="473"/>
    </row>
    <row r="5" spans="1:11">
      <c r="A5" s="658" t="str">
        <f>Application!B729</f>
        <v>SRO/Studio</v>
      </c>
      <c r="B5" s="667">
        <f>Application!G729</f>
        <v>2</v>
      </c>
      <c r="C5" s="658">
        <f>Application!O729</f>
        <v>1208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2</v>
      </c>
      <c r="C6" s="658">
        <f>Application!O730</f>
        <v>665</v>
      </c>
      <c r="D6" s="659"/>
      <c r="E6" s="476">
        <v>1765</v>
      </c>
      <c r="F6" s="660">
        <f t="shared" si="0"/>
        <v>3530</v>
      </c>
      <c r="G6" s="661"/>
      <c r="H6" s="658">
        <f t="shared" si="1"/>
        <v>1100</v>
      </c>
      <c r="I6" s="660">
        <f t="shared" si="2"/>
        <v>2200</v>
      </c>
      <c r="J6" s="325"/>
      <c r="K6" s="473"/>
    </row>
    <row r="7" spans="1:11">
      <c r="A7" s="658" t="str">
        <f>Application!B731</f>
        <v>1 Bedroom</v>
      </c>
      <c r="B7" s="667">
        <f>Application!G731</f>
        <v>7</v>
      </c>
      <c r="C7" s="658">
        <f>Application!O731</f>
        <v>1286</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6</v>
      </c>
      <c r="C8" s="658">
        <f>Application!O732</f>
        <v>1286</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4</v>
      </c>
      <c r="C9" s="658">
        <f>Application!O733</f>
        <v>1540</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5</v>
      </c>
      <c r="C10" s="658">
        <f>Application!O734</f>
        <v>1540</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1</v>
      </c>
      <c r="C11" s="658">
        <f>Application!O735</f>
        <v>1778</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1</v>
      </c>
      <c r="C12" s="658">
        <f>Application!O736</f>
        <v>1778</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57752</v>
      </c>
      <c r="D30" s="659"/>
      <c r="E30" s="659"/>
      <c r="F30" s="664">
        <f>SUM(F4:F28)*12</f>
        <v>568056</v>
      </c>
      <c r="G30" s="665"/>
      <c r="H30" s="663"/>
      <c r="I30" s="664">
        <f>SUM(I4:I28)*12</f>
        <v>313632</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4350000</v>
      </c>
      <c r="C5" s="421">
        <f>'Sources and Uses Budget'!$C4</f>
        <v>4350000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130600</v>
      </c>
      <c r="C6" s="421">
        <f>'Sources and Uses Budget'!$C5</f>
        <v>130600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4480600</v>
      </c>
      <c r="C9" s="425">
        <f>SUM(C5:C8)</f>
        <v>4480600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4480600</v>
      </c>
      <c r="C13" s="425">
        <f>SUM(C9+C12)</f>
        <v>4480600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826464</v>
      </c>
      <c r="C14" s="421">
        <f>'Sources and Uses Budget'!$C13</f>
        <v>826464</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112400</v>
      </c>
      <c r="C28" s="421">
        <f>'Sources and Uses Budget'!$C$27</f>
        <v>112400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1819153</v>
      </c>
      <c r="C30" s="421">
        <f>'Sources and Uses Budget'!$C29</f>
        <v>1819153</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17006242</v>
      </c>
      <c r="C31" s="421">
        <f>'Sources and Uses Budget'!$C30</f>
        <v>17006242</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1266359</v>
      </c>
      <c r="C32" s="421">
        <f>'Sources and Uses Budget'!$C31</f>
        <v>1266359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757332</v>
      </c>
      <c r="C33" s="421">
        <f>'Sources and Uses Budget'!$C32</f>
        <v>757332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707332</v>
      </c>
      <c r="C34" s="421">
        <f>'Sources and Uses Budget'!$C33</f>
        <v>707332</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583772</v>
      </c>
      <c r="C36" s="421">
        <f>'Sources and Uses Budget'!$C35</f>
        <v>583772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180000</v>
      </c>
      <c r="C37" s="421">
        <f>'Sources and Uses Budget'!$C36</f>
        <v>180000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22320190</v>
      </c>
      <c r="C39" s="425">
        <f>SUM(C30:C38)</f>
        <v>22320190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1025000</v>
      </c>
      <c r="C41" s="421">
        <f>'Sources and Uses Budget'!$C40</f>
        <v>1025000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1025000</v>
      </c>
      <c r="C43" s="425">
        <f>SUM(C41:C42)</f>
        <v>1025000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260000</v>
      </c>
      <c r="C44" s="421">
        <f>'Sources and Uses Budget'!$C43</f>
        <v>260000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410000</v>
      </c>
      <c r="C46" s="421">
        <f>'Sources and Uses Budget'!$C45</f>
        <v>410000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250500</v>
      </c>
      <c r="C47" s="421">
        <f>'Sources and Uses Budget'!$C46</f>
        <v>250500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215000</v>
      </c>
      <c r="C50" s="421">
        <f>'Sources and Uses Budget'!$C49</f>
        <v>215000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60000</v>
      </c>
      <c r="C51" s="421">
        <f>'Sources and Uses Budget'!$C50</f>
        <v>60000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130000</v>
      </c>
      <c r="C52" s="421">
        <f>'Sources and Uses Budget'!$C51</f>
        <v>130000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487000</v>
      </c>
      <c r="C53" s="421">
        <f>'Sources and Uses Budget'!$C52</f>
        <v>487000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36">
      <c r="A54" s="226" t="str">
        <f>'Sources and Uses Budget'!A53</f>
        <v>Other: HHH Construction Interest &amp; Taxable Construction Loan Interest &amp; Construction Services Fees (Bank)</v>
      </c>
      <c r="B54" s="421">
        <f>'Sources and Uses Budget'!$C53</f>
        <v>712762</v>
      </c>
      <c r="C54" s="421">
        <f>'Sources and Uses Budget'!$C53</f>
        <v>712762</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2265262</v>
      </c>
      <c r="C55" s="428">
        <f>SUM(C46:C54)</f>
        <v>2265262</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62000</v>
      </c>
      <c r="C57" s="421">
        <f>'Sources and Uses Budget'!$C56</f>
        <v>62000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Interest Prior to Conversion</v>
      </c>
      <c r="B62" s="421">
        <f>'Sources and Uses Budget'!$C61</f>
        <v>325000</v>
      </c>
      <c r="C62" s="421">
        <f>'Sources and Uses Budget'!$C61</f>
        <v>325000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387000</v>
      </c>
      <c r="C63" s="425">
        <f>SUM(C57:C62)</f>
        <v>387000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31676916</v>
      </c>
      <c r="C64" s="425">
        <f>SUM(C9+C12+C14+C15+C17+C26+C28+C39+C43+C44+C55+C63)</f>
        <v>31676916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125000</v>
      </c>
      <c r="C66" s="421">
        <f>'Sources and Uses Budget'!$C65</f>
        <v>125000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Partnership &amp; Transaction</v>
      </c>
      <c r="B70" s="421">
        <f>'Sources and Uses Budget'!$C69</f>
        <v>125000</v>
      </c>
      <c r="C70" s="421">
        <f>'Sources and Uses Budget'!$C69</f>
        <v>125000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250000</v>
      </c>
      <c r="C71" s="425">
        <f>SUM(C66:C70)</f>
        <v>250000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215000</v>
      </c>
      <c r="C76" s="421">
        <f>'Sources and Uses Budget'!$C75</f>
        <v>215000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215000</v>
      </c>
      <c r="C78" s="425">
        <f>SUM(C73:C77)</f>
        <v>215000</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1558955</v>
      </c>
      <c r="C80" s="421">
        <f>'Sources and Uses Budget'!$C79</f>
        <v>1558955</v>
      </c>
      <c r="D80" s="425">
        <f t="shared" si="1"/>
        <v>0</v>
      </c>
      <c r="E80" s="423"/>
      <c r="F80" s="422"/>
      <c r="G80" s="553"/>
    </row>
    <row r="81" spans="1:7" s="547" customFormat="1">
      <c r="A81" s="861" t="s">
        <v>61</v>
      </c>
      <c r="B81" s="421">
        <f>'Sources and Uses Budget'!$C80</f>
        <v>273580</v>
      </c>
      <c r="C81" s="421">
        <f>'Sources and Uses Budget'!$C80</f>
        <v>273580</v>
      </c>
      <c r="D81" s="425">
        <f>C81-B81</f>
        <v>0</v>
      </c>
      <c r="E81" s="423"/>
      <c r="F81" s="422"/>
      <c r="G81" s="553"/>
    </row>
    <row r="82" spans="1:7" s="547" customFormat="1">
      <c r="A82" s="426" t="s">
        <v>1418</v>
      </c>
      <c r="B82" s="425">
        <f>SUM(B80:B81)</f>
        <v>1832535</v>
      </c>
      <c r="C82" s="425">
        <f>SUM(C80:C81)</f>
        <v>1832535</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100000</v>
      </c>
      <c r="C84" s="421">
        <f>'Sources and Uses Budget'!$C83</f>
        <v>100000</v>
      </c>
      <c r="D84" s="425">
        <f t="shared" si="1"/>
        <v>0</v>
      </c>
      <c r="E84" s="423"/>
      <c r="F84" s="422"/>
      <c r="G84" s="553"/>
    </row>
    <row r="85" spans="1:7" s="547" customFormat="1">
      <c r="A85" s="424" t="s">
        <v>824</v>
      </c>
      <c r="B85" s="421">
        <f>'Sources and Uses Budget'!$C84</f>
        <v>37000</v>
      </c>
      <c r="C85" s="421">
        <f>'Sources and Uses Budget'!$C84</f>
        <v>37000</v>
      </c>
      <c r="D85" s="425">
        <f t="shared" si="1"/>
        <v>0</v>
      </c>
      <c r="E85" s="423"/>
      <c r="F85" s="422"/>
      <c r="G85" s="553"/>
    </row>
    <row r="86" spans="1:7" s="547" customFormat="1">
      <c r="A86" s="424" t="s">
        <v>825</v>
      </c>
      <c r="B86" s="421">
        <f>'Sources and Uses Budget'!$C85</f>
        <v>181304</v>
      </c>
      <c r="C86" s="421">
        <f>'Sources and Uses Budget'!$C85</f>
        <v>181304</v>
      </c>
      <c r="D86" s="425">
        <f t="shared" si="1"/>
        <v>0</v>
      </c>
      <c r="E86" s="423"/>
      <c r="F86" s="422"/>
      <c r="G86" s="553"/>
    </row>
    <row r="87" spans="1:7" s="547" customFormat="1">
      <c r="A87" s="424" t="s">
        <v>826</v>
      </c>
      <c r="B87" s="421">
        <f>'Sources and Uses Budget'!$C86</f>
        <v>369050</v>
      </c>
      <c r="C87" s="421">
        <f>'Sources and Uses Budget'!$C86</f>
        <v>369050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75000</v>
      </c>
      <c r="C89" s="421">
        <f>'Sources and Uses Budget'!$C88</f>
        <v>75000</v>
      </c>
      <c r="D89" s="425">
        <f t="shared" si="1"/>
        <v>0</v>
      </c>
      <c r="E89" s="423"/>
      <c r="F89" s="422"/>
      <c r="G89" s="553"/>
    </row>
    <row r="90" spans="1:7" s="547" customFormat="1">
      <c r="A90" s="424" t="s">
        <v>829</v>
      </c>
      <c r="B90" s="421">
        <f>'Sources and Uses Budget'!$C89</f>
        <v>222000</v>
      </c>
      <c r="C90" s="421">
        <f>'Sources and Uses Budget'!$C89</f>
        <v>222000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390</v>
      </c>
      <c r="B92" s="421">
        <f>'Sources and Uses Budget'!$C91</f>
        <v>30000</v>
      </c>
      <c r="C92" s="421">
        <f>'Sources and Uses Budget'!$C91</f>
        <v>30000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70000</v>
      </c>
      <c r="C94" s="421">
        <f>'Sources and Uses Budget'!$C93</f>
        <v>70000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1104354</v>
      </c>
      <c r="C97" s="425">
        <f>SUM(C84:C96)</f>
        <v>1104354</v>
      </c>
      <c r="D97" s="425">
        <f t="shared" si="1"/>
        <v>0</v>
      </c>
      <c r="E97" s="423"/>
      <c r="F97" s="422"/>
      <c r="G97" s="553"/>
    </row>
    <row r="98" spans="1:7" s="547" customFormat="1">
      <c r="A98" s="426" t="s">
        <v>832</v>
      </c>
      <c r="B98" s="425">
        <f>SUM(B64+B71+B78+B82+B97)</f>
        <v>35078805</v>
      </c>
      <c r="C98" s="425">
        <f>SUM(C64+C71+C78+C82+C97)</f>
        <v>35078805</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3200000</v>
      </c>
      <c r="C100" s="421">
        <f>'Sources and Uses Budget'!$C99</f>
        <v>3200000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3200000</v>
      </c>
      <c r="C105" s="425">
        <f>SUM(C100:C104)</f>
        <v>3200000</v>
      </c>
      <c r="D105" s="425">
        <f t="shared" si="1"/>
        <v>0</v>
      </c>
      <c r="E105" s="423"/>
      <c r="F105" s="422"/>
      <c r="G105" s="551"/>
    </row>
    <row r="106" spans="1:7" s="546" customFormat="1">
      <c r="A106" s="426" t="s">
        <v>837</v>
      </c>
      <c r="B106" s="428">
        <f>SUM(B98+B105)</f>
        <v>38278805</v>
      </c>
      <c r="C106" s="428">
        <f>SUM(C98+C105)</f>
        <v>38278805</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879</v>
      </c>
      <c r="B6" s="1916"/>
      <c r="C6" s="1917"/>
      <c r="D6" s="1917"/>
      <c r="E6" s="1917"/>
      <c r="F6" s="1917"/>
      <c r="G6" s="1917"/>
      <c r="I6" s="677" t="s">
        <v>625</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15" customHeight="1">
      <c r="C13" s="255"/>
      <c r="D13" s="1890" t="s">
        <v>1256</v>
      </c>
      <c r="E13" s="1890"/>
      <c r="F13" s="1890"/>
    </row>
    <row r="14" spans="1:9">
      <c r="C14" s="255"/>
      <c r="D14" s="1890"/>
      <c r="E14" s="1890"/>
      <c r="F14" s="1890"/>
    </row>
    <row r="15" spans="1:9">
      <c r="A15" s="260"/>
      <c r="B15" s="260"/>
      <c r="C15" s="260"/>
      <c r="D15" s="1887" t="s">
        <v>1239</v>
      </c>
      <c r="E15" s="1887"/>
      <c r="F15" s="1887"/>
    </row>
    <row r="16" spans="1:9">
      <c r="A16" s="260"/>
      <c r="B16" s="260"/>
      <c r="C16" s="260"/>
      <c r="D16" s="327"/>
    </row>
    <row r="17" spans="1:7" ht="14.25">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316</v>
      </c>
      <c r="D21" s="1891" t="s">
        <v>1241</v>
      </c>
      <c r="E21" s="1891"/>
      <c r="F21" s="1891"/>
    </row>
    <row r="22" spans="1:7" ht="14.25">
      <c r="A22" s="261"/>
      <c r="B22" s="261"/>
      <c r="D22" s="135"/>
    </row>
    <row r="23" spans="1:7" ht="14.25">
      <c r="A23" s="261"/>
      <c r="B23" s="679" t="s">
        <v>316</v>
      </c>
      <c r="D23" s="1862" t="s">
        <v>1242</v>
      </c>
      <c r="E23" s="1862"/>
      <c r="F23" s="1862"/>
    </row>
    <row r="24" spans="1:7" ht="14.25">
      <c r="A24" s="261"/>
      <c r="B24" s="261"/>
      <c r="D24" s="1862"/>
      <c r="E24" s="1862"/>
      <c r="F24" s="1862"/>
    </row>
    <row r="25" spans="1:7"/>
    <row r="26" spans="1:7" ht="14.25">
      <c r="A26" s="261"/>
      <c r="B26" s="679" t="s">
        <v>316</v>
      </c>
      <c r="D26" s="1885" t="s">
        <v>1243</v>
      </c>
      <c r="E26" s="1885"/>
      <c r="F26" s="1885"/>
    </row>
    <row r="27" spans="1:7">
      <c r="D27" s="1885"/>
      <c r="E27" s="1885"/>
      <c r="F27" s="1885"/>
    </row>
    <row r="28" spans="1:7">
      <c r="D28" s="1885"/>
      <c r="E28" s="1885"/>
      <c r="F28" s="1885"/>
    </row>
    <row r="29" spans="1:7">
      <c r="A29" s="558"/>
      <c r="C29" s="558"/>
      <c r="D29" s="1885"/>
      <c r="E29" s="1885"/>
      <c r="F29" s="1885"/>
    </row>
    <row r="30" spans="1:7">
      <c r="A30" s="558"/>
      <c r="C30" s="558"/>
      <c r="D30" s="1885"/>
      <c r="E30" s="1885"/>
      <c r="F30" s="1885"/>
    </row>
    <row r="31" spans="1:7" s="39" customFormat="1">
      <c r="A31" s="273"/>
      <c r="B31" s="273"/>
      <c r="C31" s="273"/>
      <c r="D31" s="443"/>
      <c r="E31" s="130"/>
      <c r="F31" s="130"/>
      <c r="G31" s="130"/>
    </row>
    <row r="32" spans="1:7" s="39" customFormat="1">
      <c r="A32" s="273"/>
      <c r="B32" s="679" t="s">
        <v>316</v>
      </c>
      <c r="C32" s="273"/>
      <c r="D32" s="1864" t="s">
        <v>1244</v>
      </c>
      <c r="E32" s="1864"/>
      <c r="F32" s="1864"/>
      <c r="G32" s="130"/>
    </row>
    <row r="33" spans="1:7" s="39" customFormat="1">
      <c r="A33" s="273"/>
      <c r="B33" s="273"/>
      <c r="C33" s="273"/>
      <c r="D33" s="1864"/>
      <c r="E33" s="1864"/>
      <c r="F33" s="1864"/>
      <c r="G33" s="130"/>
    </row>
    <row r="34" spans="1:7" ht="14.25">
      <c r="A34" s="261"/>
      <c r="B34" s="261"/>
      <c r="D34" s="404"/>
    </row>
    <row r="35" spans="1:7" ht="14.45" customHeight="1">
      <c r="A35" s="261"/>
      <c r="B35" s="679" t="s">
        <v>316</v>
      </c>
      <c r="C35" s="554"/>
      <c r="D35" s="1864" t="s">
        <v>1245</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316</v>
      </c>
      <c r="C39" s="699"/>
      <c r="D39" s="1864" t="s">
        <v>1246</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316</v>
      </c>
      <c r="C45" s="554"/>
      <c r="D45" s="1864" t="s">
        <v>1247</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45" customHeight="1">
      <c r="A50" s="261"/>
      <c r="B50" s="679" t="s">
        <v>316</v>
      </c>
      <c r="D50" s="1864" t="s">
        <v>1248</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316</v>
      </c>
      <c r="C54" s="557"/>
      <c r="D54" s="1864" t="s">
        <v>1249</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316</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316</v>
      </c>
      <c r="D61" s="1864" t="s">
        <v>1251</v>
      </c>
      <c r="E61" s="1864"/>
      <c r="F61" s="1864"/>
    </row>
    <row r="62" spans="1:7">
      <c r="D62" s="1864"/>
      <c r="E62" s="1864"/>
      <c r="F62" s="1864"/>
    </row>
    <row r="63" spans="1:7"/>
    <row r="64" spans="1:7" ht="14.25">
      <c r="A64" s="261"/>
      <c r="B64" s="679" t="s">
        <v>316</v>
      </c>
      <c r="D64" s="1864" t="s">
        <v>1252</v>
      </c>
      <c r="E64" s="1864"/>
      <c r="F64" s="1864"/>
    </row>
    <row r="65" spans="1:7">
      <c r="D65" s="1864"/>
      <c r="E65" s="1864"/>
      <c r="F65" s="1864"/>
    </row>
    <row r="66" spans="1:7">
      <c r="A66" s="555"/>
      <c r="C66" s="555"/>
      <c r="D66" s="1864"/>
      <c r="E66" s="1864"/>
      <c r="F66" s="1864"/>
    </row>
    <row r="67" spans="1:7">
      <c r="D67" s="12"/>
    </row>
    <row r="68" spans="1:7" ht="14.25">
      <c r="A68" s="261"/>
      <c r="B68" s="679" t="s">
        <v>316</v>
      </c>
      <c r="D68" s="1862" t="s">
        <v>1253</v>
      </c>
      <c r="E68" s="1862"/>
      <c r="F68" s="1862"/>
    </row>
    <row r="69" spans="1:7">
      <c r="D69" s="1862"/>
      <c r="E69" s="1862"/>
      <c r="F69" s="1862"/>
    </row>
    <row r="70" spans="1:7" ht="14.25">
      <c r="A70" s="261"/>
      <c r="B70" s="261"/>
      <c r="D70" s="135"/>
    </row>
    <row r="71" spans="1:7">
      <c r="A71" s="1888" t="s">
        <v>1160</v>
      </c>
      <c r="B71" s="1888"/>
      <c r="C71" s="1888"/>
      <c r="D71" s="1888"/>
      <c r="E71" s="1888"/>
      <c r="F71" s="1888"/>
      <c r="G71" s="1888"/>
    </row>
    <row r="72" spans="1:7"/>
    <row r="73" spans="1:7">
      <c r="C73" s="262"/>
      <c r="D73" s="1904" t="s">
        <v>1258</v>
      </c>
      <c r="E73" s="1904"/>
      <c r="F73" s="1904"/>
    </row>
    <row r="74" spans="1:7">
      <c r="A74" s="135"/>
      <c r="B74" s="135"/>
      <c r="D74" s="1862" t="s">
        <v>1285</v>
      </c>
      <c r="E74" s="1862"/>
      <c r="F74" s="1862"/>
    </row>
    <row r="75" spans="1:7">
      <c r="A75" s="135"/>
      <c r="B75" s="135"/>
    </row>
    <row r="76" spans="1:7" ht="14.25">
      <c r="A76" s="261"/>
      <c r="B76" s="679" t="s">
        <v>316</v>
      </c>
      <c r="D76" s="1862" t="s">
        <v>1259</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316</v>
      </c>
      <c r="C83" s="705"/>
      <c r="D83" s="1919" t="s">
        <v>1358</v>
      </c>
      <c r="E83" s="1919"/>
      <c r="F83" s="1919"/>
      <c r="G83" s="7"/>
    </row>
    <row r="84" spans="1:7" s="706" customFormat="1" ht="14.25">
      <c r="A84" s="707"/>
      <c r="B84" s="707"/>
      <c r="C84" s="705"/>
      <c r="D84" s="1919"/>
      <c r="E84" s="1919"/>
      <c r="F84" s="1919"/>
      <c r="G84" s="7"/>
    </row>
    <row r="85" spans="1:7" s="706" customFormat="1" ht="14.25">
      <c r="A85" s="707"/>
      <c r="B85" s="707"/>
      <c r="C85" s="705"/>
      <c r="D85" s="1919"/>
      <c r="E85" s="1919"/>
      <c r="F85" s="1919"/>
      <c r="G85" s="7"/>
    </row>
    <row r="86" spans="1:7" s="706" customFormat="1" ht="14.25">
      <c r="A86" s="707"/>
      <c r="B86" s="707"/>
      <c r="C86" s="705"/>
      <c r="D86" s="1919"/>
      <c r="E86" s="1919"/>
      <c r="F86" s="1919"/>
      <c r="G86" s="7"/>
    </row>
    <row r="87" spans="1:7" s="706" customFormat="1" ht="14.25">
      <c r="A87" s="707"/>
      <c r="B87" s="707"/>
      <c r="C87" s="705"/>
      <c r="D87" s="1919"/>
      <c r="E87" s="1919"/>
      <c r="F87" s="1919"/>
      <c r="G87" s="7"/>
    </row>
    <row r="88" spans="1:7" s="719" customFormat="1" ht="14.25">
      <c r="A88" s="714"/>
      <c r="B88" s="714"/>
      <c r="C88" s="745"/>
      <c r="D88" s="1919"/>
      <c r="E88" s="1919"/>
      <c r="F88" s="1919"/>
      <c r="G88" s="7"/>
    </row>
    <row r="89" spans="1:7" s="719" customFormat="1" ht="14.25">
      <c r="A89" s="714"/>
      <c r="B89" s="714"/>
      <c r="C89" s="745"/>
      <c r="D89" s="1919"/>
      <c r="E89" s="1919"/>
      <c r="F89" s="1919"/>
      <c r="G89" s="7"/>
    </row>
    <row r="90" spans="1:7" s="719" customFormat="1" ht="14.25">
      <c r="A90" s="714"/>
      <c r="B90" s="714"/>
      <c r="C90" s="745"/>
      <c r="D90" s="1919"/>
      <c r="E90" s="1919"/>
      <c r="F90" s="1919"/>
      <c r="G90" s="7"/>
    </row>
    <row r="91" spans="1:7" ht="14.25">
      <c r="A91" s="261"/>
      <c r="B91" s="261"/>
      <c r="D91" s="1919"/>
      <c r="E91" s="1919"/>
      <c r="F91" s="1919"/>
    </row>
    <row r="92" spans="1:7" ht="14.25">
      <c r="A92" s="261"/>
      <c r="B92" s="261"/>
      <c r="D92" s="1919"/>
      <c r="E92" s="1919"/>
      <c r="F92" s="1919"/>
    </row>
    <row r="93" spans="1:7" ht="14.25">
      <c r="A93" s="261"/>
      <c r="B93" s="261"/>
      <c r="D93" s="1919"/>
      <c r="E93" s="1919"/>
      <c r="F93" s="1919"/>
    </row>
    <row r="94" spans="1:7" ht="14.25">
      <c r="A94" s="261"/>
      <c r="B94" s="261"/>
      <c r="D94" s="1919"/>
      <c r="E94" s="1919"/>
      <c r="F94" s="1919"/>
    </row>
    <row r="95" spans="1:7" ht="14.25">
      <c r="A95" s="261"/>
      <c r="B95" s="261"/>
      <c r="D95" s="1919"/>
      <c r="E95" s="1919"/>
      <c r="F95" s="1919"/>
    </row>
    <row r="96" spans="1:7" ht="14.25">
      <c r="A96" s="261"/>
      <c r="B96" s="261"/>
      <c r="D96" s="1919"/>
      <c r="E96" s="1919"/>
      <c r="F96" s="1919"/>
    </row>
    <row r="97" spans="1:11" s="710" customFormat="1" ht="14.25">
      <c r="A97" s="711"/>
      <c r="B97" s="715" t="s">
        <v>316</v>
      </c>
      <c r="C97" s="705"/>
      <c r="D97" s="1862" t="s">
        <v>1260</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316</v>
      </c>
      <c r="C106" s="469"/>
      <c r="D106" s="1920" t="s">
        <v>1261</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316</v>
      </c>
      <c r="C114"/>
      <c r="D114" s="1921" t="s">
        <v>1262</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316</v>
      </c>
      <c r="C123" s="10"/>
      <c r="D123" s="1864" t="s">
        <v>1264</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6"/>
      <c r="C125" s="10"/>
      <c r="D125" s="1864"/>
      <c r="E125" s="1864"/>
      <c r="F125" s="1864"/>
      <c r="G125" s="149"/>
    </row>
    <row r="126" spans="1:11" customFormat="1" ht="13.7" customHeight="1">
      <c r="A126" s="132"/>
      <c r="B126" s="676"/>
      <c r="C126" s="10"/>
      <c r="D126" s="1864"/>
      <c r="E126" s="1864"/>
      <c r="F126" s="1864"/>
      <c r="G126" s="149"/>
    </row>
    <row r="127" spans="1:11" customFormat="1" ht="13.7" customHeight="1">
      <c r="A127" s="132"/>
      <c r="B127" s="676"/>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2"/>
      <c r="D129" s="1864"/>
      <c r="E129" s="1864"/>
      <c r="F129" s="1864"/>
      <c r="G129" s="182"/>
    </row>
    <row r="130" spans="1:7" s="2" customFormat="1" ht="13.7" customHeight="1">
      <c r="A130" s="273"/>
      <c r="B130" s="273"/>
      <c r="C130" s="442"/>
      <c r="D130" s="1864"/>
      <c r="E130" s="1864"/>
      <c r="F130" s="1864"/>
      <c r="G130" s="182"/>
    </row>
    <row r="131" spans="1:7" customFormat="1" ht="13.7" customHeight="1">
      <c r="A131" s="132"/>
      <c r="B131" s="676"/>
      <c r="C131" s="10"/>
      <c r="D131" s="1864"/>
      <c r="E131" s="1864"/>
      <c r="F131" s="1864"/>
      <c r="G131" s="149"/>
    </row>
    <row r="132" spans="1:7" customFormat="1" ht="13.7" customHeight="1">
      <c r="A132" s="132"/>
      <c r="B132" s="676"/>
      <c r="C132" s="10"/>
      <c r="D132" s="1864"/>
      <c r="E132" s="1864"/>
      <c r="F132" s="1864"/>
      <c r="G132" s="149"/>
    </row>
    <row r="133" spans="1:7" customFormat="1" ht="13.7" customHeight="1">
      <c r="A133" s="132"/>
      <c r="B133" s="676"/>
      <c r="C133" s="10"/>
      <c r="D133" s="1864"/>
      <c r="E133" s="1864"/>
      <c r="F133" s="1864"/>
      <c r="G133" s="149"/>
    </row>
    <row r="134" spans="1:7" customFormat="1" ht="13.7" customHeight="1">
      <c r="A134" s="132"/>
      <c r="B134" s="676"/>
      <c r="C134" s="10"/>
      <c r="D134" s="1864"/>
      <c r="E134" s="1864"/>
      <c r="F134" s="1864"/>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2" t="s">
        <v>1265</v>
      </c>
      <c r="E156" s="1922"/>
      <c r="F156" s="1922"/>
      <c r="G156" s="444"/>
    </row>
    <row r="157" spans="1:7" customFormat="1" ht="13.7" customHeight="1">
      <c r="A157" s="378"/>
      <c r="B157" s="378"/>
      <c r="C157" s="325"/>
      <c r="D157" s="1922"/>
      <c r="E157" s="1922"/>
      <c r="F157" s="1922"/>
      <c r="G157" s="444"/>
    </row>
    <row r="158" spans="1:7" customFormat="1" ht="13.7" customHeight="1">
      <c r="A158" s="378"/>
      <c r="B158" s="378"/>
      <c r="C158" s="325"/>
      <c r="D158" s="327"/>
      <c r="E158" s="325"/>
      <c r="F158" s="325"/>
      <c r="G158" s="444"/>
    </row>
    <row r="159" spans="1:7" customFormat="1" ht="13.7" customHeight="1">
      <c r="A159" s="378"/>
      <c r="B159" s="679" t="s">
        <v>316</v>
      </c>
      <c r="C159" s="325"/>
      <c r="D159" s="1865" t="s">
        <v>1266</v>
      </c>
      <c r="E159" s="1865"/>
      <c r="F159" s="1865"/>
      <c r="G159" s="444"/>
    </row>
    <row r="160" spans="1:7" customFormat="1" ht="13.7" customHeight="1">
      <c r="A160" s="378"/>
      <c r="B160" s="378"/>
      <c r="C160" s="325"/>
      <c r="D160" s="1865"/>
      <c r="E160" s="1865"/>
      <c r="F160" s="1865"/>
      <c r="G160" s="444"/>
    </row>
    <row r="161" spans="1:7" customFormat="1" ht="13.7" customHeight="1">
      <c r="A161" s="378"/>
      <c r="B161" s="378"/>
      <c r="C161" s="325"/>
      <c r="D161" s="1865"/>
      <c r="E161" s="1865"/>
      <c r="F161" s="1865"/>
      <c r="G161" s="444"/>
    </row>
    <row r="162" spans="1:7" customFormat="1" ht="13.7" customHeight="1">
      <c r="A162" s="378"/>
      <c r="B162" s="378"/>
      <c r="C162" s="325"/>
      <c r="D162" s="1865"/>
      <c r="E162" s="1865"/>
      <c r="F162" s="1865"/>
      <c r="G162" s="444"/>
    </row>
    <row r="163" spans="1:7" customFormat="1" ht="13.7" customHeight="1">
      <c r="A163" s="132"/>
      <c r="B163" s="676"/>
      <c r="C163" s="10"/>
      <c r="D163" s="151"/>
      <c r="E163" s="151"/>
      <c r="F163" s="151"/>
      <c r="G163" s="149"/>
    </row>
    <row r="164" spans="1:7" customFormat="1" ht="13.7" customHeight="1">
      <c r="A164" s="132"/>
      <c r="B164" s="679" t="s">
        <v>316</v>
      </c>
      <c r="C164" s="10"/>
      <c r="D164" s="1910" t="s">
        <v>1267</v>
      </c>
      <c r="E164" s="1910"/>
      <c r="F164" s="1910"/>
      <c r="G164" s="149"/>
    </row>
    <row r="165" spans="1:7" customFormat="1" ht="13.7" customHeight="1">
      <c r="A165" s="132"/>
      <c r="B165" s="676"/>
      <c r="C165" s="10"/>
      <c r="D165" s="1910"/>
      <c r="E165" s="1910"/>
      <c r="F165" s="1910"/>
      <c r="G165" s="149"/>
    </row>
    <row r="166" spans="1:7" customFormat="1" ht="13.7" customHeight="1">
      <c r="A166" s="132"/>
      <c r="B166" s="676"/>
      <c r="C166" s="10"/>
      <c r="D166" s="1910"/>
      <c r="E166" s="1910"/>
      <c r="F166" s="1910"/>
      <c r="G166" s="149"/>
    </row>
    <row r="167" spans="1:7" customFormat="1" ht="13.7" customHeight="1">
      <c r="A167" s="23"/>
      <c r="B167" s="675"/>
      <c r="C167" s="10"/>
      <c r="D167" s="7"/>
      <c r="E167" s="151"/>
      <c r="F167" s="151"/>
      <c r="G167" s="149"/>
    </row>
    <row r="168" spans="1:7">
      <c r="A168" s="1888" t="s">
        <v>1161</v>
      </c>
      <c r="B168" s="1888"/>
      <c r="C168" s="1888"/>
      <c r="D168" s="1888"/>
      <c r="E168" s="1888"/>
      <c r="F168" s="1888"/>
      <c r="G168" s="1888"/>
    </row>
    <row r="169" spans="1:7" ht="12" customHeight="1">
      <c r="D169" s="135"/>
      <c r="E169" s="135"/>
      <c r="F169" s="135"/>
    </row>
    <row r="170" spans="1:7">
      <c r="B170" s="1884" t="s">
        <v>469</v>
      </c>
      <c r="C170" s="1884"/>
      <c r="D170" s="1884"/>
      <c r="E170" s="1884"/>
      <c r="F170" s="1884"/>
    </row>
    <row r="171" spans="1:7" ht="12" customHeight="1">
      <c r="A171" s="255"/>
      <c r="B171" s="673"/>
      <c r="C171" s="255"/>
    </row>
    <row r="172" spans="1:7">
      <c r="A172" s="1888" t="s">
        <v>1162</v>
      </c>
      <c r="B172" s="1888"/>
      <c r="C172" s="1888"/>
      <c r="D172" s="1888"/>
      <c r="E172" s="1888"/>
      <c r="F172" s="1888"/>
      <c r="G172" s="1888"/>
    </row>
    <row r="173" spans="1:7" ht="12" customHeight="1">
      <c r="A173" s="264"/>
      <c r="B173" s="264"/>
      <c r="C173" s="265"/>
      <c r="D173" s="57"/>
      <c r="E173" s="49"/>
      <c r="F173" s="57"/>
      <c r="G173" s="57"/>
    </row>
    <row r="174" spans="1:7" ht="13.15" customHeight="1">
      <c r="A174" s="264"/>
      <c r="B174" s="264"/>
      <c r="C174" s="265"/>
      <c r="D174" s="1924" t="s">
        <v>1270</v>
      </c>
      <c r="E174" s="1924"/>
      <c r="F174" s="1924"/>
      <c r="G174" s="57"/>
    </row>
    <row r="175" spans="1:7">
      <c r="A175" s="264"/>
      <c r="B175" s="264"/>
      <c r="C175" s="265"/>
      <c r="D175" s="1924"/>
      <c r="E175" s="1924"/>
      <c r="F175" s="1924"/>
      <c r="G175" s="57"/>
    </row>
    <row r="176" spans="1:7" s="719" customFormat="1">
      <c r="A176" s="721"/>
      <c r="B176" s="721"/>
      <c r="C176" s="265"/>
      <c r="D176" s="1925" t="s">
        <v>1271</v>
      </c>
      <c r="E176" s="1925"/>
      <c r="F176" s="1925"/>
      <c r="G176" s="57"/>
    </row>
    <row r="177" spans="1:7" ht="12" customHeight="1">
      <c r="A177" s="264"/>
      <c r="B177" s="264"/>
      <c r="C177" s="265"/>
      <c r="D177" s="57"/>
      <c r="E177" s="49"/>
      <c r="F177" s="57"/>
      <c r="G177" s="57"/>
    </row>
    <row r="178" spans="1:7" ht="14.25">
      <c r="A178" s="261"/>
      <c r="B178" s="679" t="s">
        <v>316</v>
      </c>
      <c r="C178" s="265"/>
      <c r="D178" s="1923" t="s">
        <v>1269</v>
      </c>
      <c r="E178" s="1923"/>
      <c r="F178" s="1923"/>
      <c r="G178" s="57"/>
    </row>
    <row r="179" spans="1:7" ht="14.25">
      <c r="A179" s="261"/>
      <c r="B179" s="261"/>
      <c r="C179" s="265"/>
      <c r="D179" s="1923"/>
      <c r="E179" s="1923"/>
      <c r="F179" s="1923"/>
      <c r="G179" s="57"/>
    </row>
    <row r="180" spans="1:7" ht="14.25">
      <c r="A180" s="261"/>
      <c r="B180" s="261"/>
      <c r="C180" s="265"/>
      <c r="D180" s="1923"/>
      <c r="E180" s="1923"/>
      <c r="F180" s="1923"/>
      <c r="G180" s="57"/>
    </row>
    <row r="181" spans="1:7">
      <c r="A181" s="265"/>
      <c r="B181" s="265"/>
      <c r="C181" s="265"/>
      <c r="D181" s="1923"/>
      <c r="E181" s="1923"/>
      <c r="F181" s="1923"/>
    </row>
    <row r="182" spans="1:7">
      <c r="A182" s="265"/>
      <c r="B182" s="265"/>
      <c r="C182" s="265"/>
      <c r="D182" s="404"/>
      <c r="E182" s="57"/>
      <c r="F182" s="57"/>
    </row>
    <row r="183" spans="1:7">
      <c r="A183" s="265"/>
      <c r="B183" s="265"/>
      <c r="C183" s="265"/>
      <c r="D183" s="1927" t="s">
        <v>1178</v>
      </c>
      <c r="E183" s="1927"/>
      <c r="F183" s="1927"/>
    </row>
    <row r="184" spans="1:7">
      <c r="A184" s="265"/>
      <c r="B184" s="265"/>
      <c r="C184" s="265"/>
      <c r="D184" s="1927"/>
      <c r="E184" s="1927"/>
      <c r="F184" s="1927"/>
    </row>
    <row r="185" spans="1:7" s="682" customFormat="1">
      <c r="A185" s="265"/>
      <c r="B185" s="265"/>
      <c r="C185" s="265"/>
      <c r="D185" s="696"/>
      <c r="E185" s="696"/>
      <c r="F185" s="696"/>
      <c r="G185" s="7"/>
    </row>
    <row r="186" spans="1:7" s="677" customFormat="1" ht="14.25">
      <c r="A186" s="261"/>
      <c r="B186" s="679" t="s">
        <v>316</v>
      </c>
      <c r="C186" s="557"/>
      <c r="D186" s="1862" t="s">
        <v>1268</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8" t="s">
        <v>1163</v>
      </c>
      <c r="B191" s="1888"/>
      <c r="C191" s="1888"/>
      <c r="D191" s="1888"/>
      <c r="E191" s="1888"/>
      <c r="F191" s="1888"/>
      <c r="G191" s="1888"/>
    </row>
    <row r="192" spans="1:7" ht="12" customHeight="1">
      <c r="D192" s="135"/>
      <c r="E192" s="135"/>
      <c r="F192" s="135"/>
    </row>
    <row r="193" spans="1:6">
      <c r="C193" s="262"/>
      <c r="D193" s="1926" t="s">
        <v>214</v>
      </c>
      <c r="E193" s="1926"/>
      <c r="F193" s="1926"/>
    </row>
    <row r="194" spans="1:6">
      <c r="A194" s="255"/>
      <c r="B194" s="673"/>
      <c r="C194" s="255"/>
      <c r="D194" s="1894" t="s">
        <v>1292</v>
      </c>
      <c r="E194" s="1895"/>
      <c r="F194" s="1895"/>
    </row>
    <row r="195" spans="1:6" ht="12" customHeight="1">
      <c r="A195" s="23"/>
      <c r="B195" s="675"/>
      <c r="C195" s="23"/>
    </row>
    <row r="196" spans="1:6" ht="13.15" customHeight="1">
      <c r="A196" s="23"/>
      <c r="C196" s="23"/>
      <c r="D196" s="1886" t="s">
        <v>578</v>
      </c>
      <c r="E196" s="1886"/>
      <c r="F196" s="1886"/>
    </row>
    <row r="197" spans="1:6" ht="14.25">
      <c r="A197" s="261"/>
      <c r="B197" s="679" t="s">
        <v>316</v>
      </c>
      <c r="D197" s="1862" t="s">
        <v>1286</v>
      </c>
      <c r="E197" s="1862"/>
      <c r="F197" s="1862"/>
    </row>
    <row r="198" spans="1:6" ht="14.25">
      <c r="A198" s="261"/>
      <c r="B198" s="261"/>
      <c r="D198" s="1862"/>
      <c r="E198" s="1862"/>
      <c r="F198" s="1862"/>
    </row>
    <row r="199" spans="1:6"/>
    <row r="200" spans="1:6" ht="14.25">
      <c r="A200" s="261"/>
      <c r="B200" s="679" t="s">
        <v>316</v>
      </c>
      <c r="D200" s="1862" t="s">
        <v>1287</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1288</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316</v>
      </c>
      <c r="D210" s="1883" t="s">
        <v>1289</v>
      </c>
      <c r="E210" s="1883"/>
      <c r="F210" s="1883"/>
    </row>
    <row r="211" spans="1:7" ht="14.25">
      <c r="A211" s="261"/>
      <c r="B211" s="261"/>
      <c r="D211" s="1883"/>
      <c r="E211" s="1883"/>
      <c r="F211" s="1883"/>
    </row>
    <row r="212" spans="1:7" ht="14.25">
      <c r="A212" s="261"/>
      <c r="B212" s="261"/>
      <c r="D212" s="1884" t="s">
        <v>962</v>
      </c>
      <c r="E212" s="1884"/>
      <c r="F212" s="1884"/>
    </row>
    <row r="213" spans="1:7" ht="14.25">
      <c r="A213" s="261"/>
      <c r="B213" s="261"/>
      <c r="D213" s="135"/>
      <c r="E213" s="135"/>
      <c r="F213" s="135"/>
    </row>
    <row r="214" spans="1:7" ht="14.45" customHeight="1">
      <c r="A214" s="261"/>
      <c r="B214" s="679" t="s">
        <v>316</v>
      </c>
      <c r="D214" s="1883" t="s">
        <v>1291</v>
      </c>
      <c r="E214" s="1883"/>
      <c r="F214" s="1883"/>
    </row>
    <row r="215" spans="1:7" ht="14.25">
      <c r="A215" s="261"/>
      <c r="B215" s="261"/>
      <c r="D215" s="1883"/>
      <c r="E215" s="1883"/>
      <c r="F215" s="1883"/>
    </row>
    <row r="216" spans="1:7" ht="14.25">
      <c r="A216" s="261"/>
      <c r="B216" s="261"/>
      <c r="D216" s="1883"/>
      <c r="E216" s="1883"/>
      <c r="F216" s="1883"/>
    </row>
    <row r="217" spans="1:7" ht="14.25">
      <c r="A217" s="261"/>
      <c r="B217" s="261"/>
      <c r="D217" s="1883"/>
      <c r="E217" s="1883"/>
      <c r="F217" s="1883"/>
    </row>
    <row r="218" spans="1:7" ht="14.25">
      <c r="A218" s="261"/>
      <c r="B218" s="261"/>
      <c r="D218" s="1883"/>
      <c r="E218" s="1883"/>
      <c r="F218" s="1883"/>
    </row>
    <row r="219" spans="1:7">
      <c r="D219" s="135"/>
      <c r="E219" s="135"/>
      <c r="F219" s="135"/>
    </row>
    <row r="220" spans="1:7" ht="14.25">
      <c r="A220" s="261"/>
      <c r="B220" s="679" t="s">
        <v>316</v>
      </c>
      <c r="D220" s="1862" t="s">
        <v>1290</v>
      </c>
      <c r="E220" s="1862"/>
      <c r="F220" s="1862"/>
    </row>
    <row r="221" spans="1:7" ht="14.25">
      <c r="A221" s="261"/>
      <c r="B221" s="261"/>
      <c r="D221" s="1862"/>
      <c r="E221" s="1862"/>
      <c r="F221" s="1862"/>
    </row>
    <row r="222" spans="1:7">
      <c r="D222" s="29"/>
    </row>
    <row r="223" spans="1:7">
      <c r="A223" s="1888" t="s">
        <v>1164</v>
      </c>
      <c r="B223" s="1888"/>
      <c r="C223" s="1888"/>
      <c r="D223" s="1888"/>
      <c r="E223" s="1888"/>
      <c r="F223" s="1888"/>
      <c r="G223" s="1888"/>
    </row>
    <row r="224" spans="1:7">
      <c r="D224" s="29"/>
    </row>
    <row r="225" spans="1:6">
      <c r="C225" s="262"/>
      <c r="D225" s="1886" t="s">
        <v>1293</v>
      </c>
      <c r="E225" s="1886"/>
      <c r="F225" s="1886"/>
    </row>
    <row r="226" spans="1:6">
      <c r="A226" s="255"/>
      <c r="B226" s="673"/>
      <c r="C226" s="255"/>
      <c r="D226" s="135"/>
      <c r="E226" s="135"/>
      <c r="F226" s="135"/>
    </row>
    <row r="227" spans="1:6">
      <c r="A227" s="260"/>
      <c r="B227" s="260"/>
      <c r="C227" s="260"/>
      <c r="D227" s="1886" t="s">
        <v>275</v>
      </c>
      <c r="E227" s="1886"/>
      <c r="F227" s="1886"/>
    </row>
    <row r="228" spans="1:6" ht="14.25">
      <c r="A228" s="261"/>
      <c r="B228" s="679" t="s">
        <v>316</v>
      </c>
      <c r="D228" s="1936" t="s">
        <v>1294</v>
      </c>
      <c r="E228" s="1936"/>
      <c r="F228" s="1936"/>
    </row>
    <row r="229" spans="1:6" ht="14.25">
      <c r="A229" s="261"/>
      <c r="B229" s="261"/>
      <c r="D229" s="1936"/>
      <c r="E229" s="1936"/>
      <c r="F229" s="1936"/>
    </row>
    <row r="230" spans="1:6">
      <c r="D230" s="135"/>
      <c r="E230" s="135"/>
      <c r="F230" s="135"/>
    </row>
    <row r="231" spans="1:6" ht="14.45" customHeight="1">
      <c r="A231" s="261"/>
      <c r="B231" s="679" t="s">
        <v>316</v>
      </c>
      <c r="D231" s="1883" t="s">
        <v>1295</v>
      </c>
      <c r="E231" s="1883"/>
      <c r="F231" s="1883"/>
    </row>
    <row r="232" spans="1:6">
      <c r="D232" s="1883"/>
      <c r="E232" s="1883"/>
      <c r="F232" s="1883"/>
    </row>
    <row r="233" spans="1:6">
      <c r="D233" s="1895" t="s">
        <v>953</v>
      </c>
      <c r="E233" s="1895"/>
      <c r="F233" s="1895"/>
    </row>
    <row r="234" spans="1:6">
      <c r="D234" s="135"/>
      <c r="E234" s="135"/>
      <c r="F234" s="135"/>
    </row>
    <row r="235" spans="1:6" ht="14.45" customHeight="1">
      <c r="A235" s="261"/>
      <c r="B235" s="679" t="s">
        <v>316</v>
      </c>
      <c r="D235" s="1883" t="s">
        <v>1297</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25">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8" t="s">
        <v>1165</v>
      </c>
      <c r="B245" s="1888"/>
      <c r="C245" s="1888"/>
      <c r="D245" s="1888"/>
      <c r="E245" s="1888"/>
      <c r="F245" s="1888"/>
      <c r="G245" s="1888"/>
    </row>
    <row r="246" spans="1:7">
      <c r="D246" s="263"/>
      <c r="E246" s="135"/>
      <c r="F246" s="135"/>
    </row>
    <row r="247" spans="1:7">
      <c r="C247" s="255"/>
      <c r="D247" s="1904" t="s">
        <v>1298</v>
      </c>
      <c r="E247" s="1904"/>
      <c r="F247" s="1904"/>
    </row>
    <row r="248" spans="1:7">
      <c r="C248" s="255"/>
      <c r="D248" s="1904"/>
      <c r="E248" s="1904"/>
      <c r="F248" s="1904"/>
    </row>
    <row r="249" spans="1:7">
      <c r="A249" s="260"/>
      <c r="B249" s="260"/>
      <c r="C249" s="260"/>
      <c r="D249" s="5"/>
      <c r="E249" s="6"/>
      <c r="F249" s="6"/>
    </row>
    <row r="250" spans="1:7">
      <c r="C250" s="260"/>
      <c r="D250" s="1886" t="s">
        <v>215</v>
      </c>
      <c r="E250" s="1886"/>
      <c r="F250" s="1886"/>
    </row>
    <row r="251" spans="1:7" ht="15.75" customHeight="1">
      <c r="A251" s="261"/>
      <c r="B251" s="261"/>
      <c r="D251" s="1892" t="s">
        <v>1299</v>
      </c>
      <c r="E251" s="1892"/>
      <c r="F251" s="1892"/>
    </row>
    <row r="252" spans="1:7">
      <c r="E252" s="135"/>
      <c r="F252" s="135"/>
    </row>
    <row r="253" spans="1:7" ht="14.25">
      <c r="A253" s="261"/>
      <c r="B253" s="679" t="s">
        <v>316</v>
      </c>
      <c r="D253" s="1862" t="s">
        <v>1300</v>
      </c>
      <c r="E253" s="1862"/>
      <c r="F253" s="1862"/>
    </row>
    <row r="254" spans="1:7" ht="14.25">
      <c r="A254" s="261"/>
      <c r="B254" s="261"/>
      <c r="D254" s="1862"/>
      <c r="E254" s="1862"/>
      <c r="F254" s="1862"/>
    </row>
    <row r="255" spans="1:7">
      <c r="D255" s="135"/>
      <c r="E255" s="135"/>
      <c r="F255" s="135"/>
    </row>
    <row r="256" spans="1:7" ht="14.25">
      <c r="A256" s="261"/>
      <c r="B256" s="679" t="s">
        <v>316</v>
      </c>
      <c r="D256" s="1883" t="s">
        <v>1301</v>
      </c>
      <c r="E256" s="1883"/>
      <c r="F256" s="1883"/>
    </row>
    <row r="257" spans="1:7" ht="14.25">
      <c r="A257" s="261"/>
      <c r="B257" s="261"/>
      <c r="D257" s="1883"/>
      <c r="E257" s="1883"/>
      <c r="F257" s="1883"/>
    </row>
    <row r="258" spans="1:7" ht="14.25">
      <c r="A258" s="261"/>
      <c r="B258" s="261"/>
      <c r="D258" s="1883"/>
      <c r="E258" s="1883"/>
      <c r="F258" s="1883"/>
    </row>
    <row r="259" spans="1:7">
      <c r="D259" s="135"/>
      <c r="E259" s="135"/>
      <c r="F259" s="135"/>
    </row>
    <row r="260" spans="1:7" ht="14.25">
      <c r="A260" s="261"/>
      <c r="B260" s="679" t="s">
        <v>316</v>
      </c>
      <c r="D260" s="1862" t="s">
        <v>1302</v>
      </c>
      <c r="E260" s="1862"/>
      <c r="F260" s="1862"/>
    </row>
    <row r="261" spans="1:7" ht="14.25">
      <c r="A261" s="261"/>
      <c r="B261" s="261"/>
      <c r="D261" s="1862"/>
      <c r="E261" s="1862"/>
      <c r="F261" s="1862"/>
    </row>
    <row r="262" spans="1:7">
      <c r="A262" s="23"/>
      <c r="B262" s="675"/>
      <c r="E262" s="135"/>
      <c r="F262" s="135"/>
    </row>
    <row r="263" spans="1:7">
      <c r="A263" s="1888" t="s">
        <v>1166</v>
      </c>
      <c r="B263" s="1888"/>
      <c r="C263" s="1888"/>
      <c r="D263" s="1888"/>
      <c r="E263" s="1888"/>
      <c r="F263" s="1888"/>
      <c r="G263" s="1888"/>
    </row>
    <row r="264" spans="1:7">
      <c r="A264" s="23"/>
      <c r="B264" s="675"/>
      <c r="D264" s="135"/>
      <c r="E264" s="135"/>
      <c r="F264" s="135"/>
    </row>
    <row r="265" spans="1:7">
      <c r="C265" s="23"/>
      <c r="D265" s="1886" t="s">
        <v>718</v>
      </c>
      <c r="E265" s="1886"/>
      <c r="F265" s="1886"/>
    </row>
    <row r="266" spans="1:7">
      <c r="C266" s="23"/>
      <c r="D266" s="1887" t="s">
        <v>1303</v>
      </c>
      <c r="E266" s="1887"/>
      <c r="F266" s="1887"/>
    </row>
    <row r="267" spans="1:7">
      <c r="C267" s="23"/>
      <c r="D267" s="259"/>
    </row>
    <row r="268" spans="1:7">
      <c r="A268" s="273"/>
      <c r="B268" s="679" t="s">
        <v>316</v>
      </c>
      <c r="D268" s="1887" t="s">
        <v>1304</v>
      </c>
      <c r="E268" s="1887"/>
      <c r="F268" s="1887"/>
    </row>
    <row r="269" spans="1:7" s="39" customFormat="1" ht="14.25">
      <c r="A269" s="403"/>
      <c r="B269" s="403"/>
      <c r="C269" s="273"/>
      <c r="D269" s="497"/>
      <c r="E269" s="498"/>
      <c r="F269" s="498"/>
      <c r="G269" s="130"/>
    </row>
    <row r="270" spans="1:7" s="39" customFormat="1" ht="13.15" customHeight="1">
      <c r="A270" s="273"/>
      <c r="B270" s="679" t="s">
        <v>316</v>
      </c>
      <c r="C270" s="273"/>
      <c r="D270" s="1937" t="s">
        <v>1305</v>
      </c>
      <c r="E270" s="1937"/>
      <c r="F270" s="1937"/>
      <c r="G270" s="130"/>
    </row>
    <row r="271" spans="1:7" s="39" customFormat="1" ht="14.25">
      <c r="A271" s="403"/>
      <c r="B271" s="403"/>
      <c r="C271" s="273"/>
      <c r="D271" s="1937"/>
      <c r="E271" s="1937"/>
      <c r="F271" s="1937"/>
      <c r="G271" s="130"/>
    </row>
    <row r="272" spans="1:7" s="39" customFormat="1" ht="14.25">
      <c r="A272" s="403"/>
      <c r="B272" s="403"/>
      <c r="C272" s="273"/>
      <c r="D272" s="1937"/>
      <c r="E272" s="1937"/>
      <c r="F272" s="1937"/>
      <c r="G272" s="130"/>
    </row>
    <row r="273" spans="1:7" s="39" customFormat="1" ht="14.25">
      <c r="A273" s="403"/>
      <c r="B273" s="403"/>
      <c r="C273" s="273"/>
      <c r="D273" s="1937"/>
      <c r="E273" s="1937"/>
      <c r="F273" s="1937"/>
      <c r="G273" s="130"/>
    </row>
    <row r="274" spans="1:7" s="39" customFormat="1" ht="14.25">
      <c r="A274" s="403"/>
      <c r="B274" s="403"/>
      <c r="C274" s="273"/>
      <c r="D274" s="1937"/>
      <c r="E274" s="1937"/>
      <c r="F274" s="1937"/>
      <c r="G274" s="130"/>
    </row>
    <row r="275" spans="1:7" s="39" customFormat="1" ht="14.25">
      <c r="A275" s="403"/>
      <c r="B275" s="403"/>
      <c r="C275" s="273"/>
      <c r="D275" s="497"/>
      <c r="E275" s="498"/>
      <c r="F275" s="498"/>
      <c r="G275" s="130"/>
    </row>
    <row r="276" spans="1:7" s="39" customFormat="1" ht="13.15" customHeight="1">
      <c r="A276" s="273"/>
      <c r="B276" s="679" t="s">
        <v>316</v>
      </c>
      <c r="C276" s="273"/>
      <c r="D276" s="1937" t="s">
        <v>1306</v>
      </c>
      <c r="E276" s="1937"/>
      <c r="F276" s="1937"/>
      <c r="G276" s="130"/>
    </row>
    <row r="277" spans="1:7" s="39" customFormat="1">
      <c r="A277" s="273"/>
      <c r="B277" s="273"/>
      <c r="C277" s="273"/>
      <c r="D277" s="1937"/>
      <c r="E277" s="1937"/>
      <c r="F277" s="1937"/>
      <c r="G277" s="130"/>
    </row>
    <row r="278" spans="1:7" s="39" customFormat="1" ht="14.25">
      <c r="A278" s="403"/>
      <c r="B278" s="403"/>
      <c r="C278" s="273"/>
      <c r="D278" s="497"/>
      <c r="E278" s="498"/>
      <c r="F278" s="498"/>
      <c r="G278" s="130"/>
    </row>
    <row r="279" spans="1:7">
      <c r="A279" s="273"/>
      <c r="B279" s="679" t="s">
        <v>316</v>
      </c>
      <c r="D279" s="1887" t="s">
        <v>1307</v>
      </c>
      <c r="E279" s="1887"/>
      <c r="F279" s="1887"/>
    </row>
    <row r="280" spans="1:7">
      <c r="E280" s="135"/>
      <c r="F280" s="135"/>
    </row>
    <row r="281" spans="1:7" ht="14.25">
      <c r="A281" s="261"/>
      <c r="B281" s="679" t="s">
        <v>316</v>
      </c>
      <c r="D281" s="1883" t="s">
        <v>1308</v>
      </c>
      <c r="E281" s="1883"/>
      <c r="F281" s="1883"/>
    </row>
    <row r="282" spans="1:7" ht="14.25">
      <c r="A282" s="261"/>
      <c r="B282" s="261"/>
      <c r="D282" s="1883"/>
      <c r="E282" s="1883"/>
      <c r="F282" s="1883"/>
    </row>
    <row r="283" spans="1:7" s="719" customFormat="1" ht="14.25">
      <c r="A283" s="714"/>
      <c r="B283" s="714"/>
      <c r="C283" s="731"/>
      <c r="D283" s="1883"/>
      <c r="E283" s="1883"/>
      <c r="F283" s="1883"/>
      <c r="G283" s="7"/>
    </row>
    <row r="284" spans="1:7" s="719" customFormat="1" ht="14.25">
      <c r="A284" s="714"/>
      <c r="B284" s="714"/>
      <c r="C284" s="731"/>
      <c r="D284" s="1883"/>
      <c r="E284" s="1883"/>
      <c r="F284" s="1883"/>
      <c r="G284" s="7"/>
    </row>
    <row r="285" spans="1:7" s="719" customFormat="1" ht="14.25">
      <c r="A285" s="714"/>
      <c r="B285" s="714"/>
      <c r="C285" s="731"/>
      <c r="D285" s="1883"/>
      <c r="E285" s="1883"/>
      <c r="F285" s="1883"/>
      <c r="G285" s="7"/>
    </row>
    <row r="286" spans="1:7" s="719" customFormat="1" ht="14.25">
      <c r="A286" s="714"/>
      <c r="B286" s="714"/>
      <c r="C286" s="731"/>
      <c r="D286" s="1883"/>
      <c r="E286" s="1883"/>
      <c r="F286" s="1883"/>
      <c r="G286" s="7"/>
    </row>
    <row r="287" spans="1:7" s="719" customFormat="1" ht="14.25">
      <c r="A287" s="714"/>
      <c r="B287" s="714"/>
      <c r="C287" s="731"/>
      <c r="D287" s="1883"/>
      <c r="E287" s="1883"/>
      <c r="F287" s="1883"/>
      <c r="G287" s="7"/>
    </row>
    <row r="288" spans="1:7" s="719" customFormat="1" ht="14.25">
      <c r="A288" s="714"/>
      <c r="B288" s="714"/>
      <c r="C288" s="731"/>
      <c r="D288" s="1883"/>
      <c r="E288" s="1883"/>
      <c r="F288" s="1883"/>
      <c r="G288" s="7"/>
    </row>
    <row r="289" spans="1:7" s="719" customFormat="1" ht="14.25">
      <c r="A289" s="714"/>
      <c r="B289" s="714"/>
      <c r="C289" s="731"/>
      <c r="D289" s="1883"/>
      <c r="E289" s="1883"/>
      <c r="F289" s="1883"/>
      <c r="G289" s="7"/>
    </row>
    <row r="290" spans="1:7" s="719" customFormat="1" ht="14.25">
      <c r="A290" s="714"/>
      <c r="B290" s="714"/>
      <c r="C290" s="731"/>
      <c r="D290" s="1883"/>
      <c r="E290" s="1883"/>
      <c r="F290" s="1883"/>
      <c r="G290" s="7"/>
    </row>
    <row r="291" spans="1:7" s="719" customFormat="1" ht="14.25">
      <c r="A291" s="714"/>
      <c r="B291" s="714"/>
      <c r="C291" s="731"/>
      <c r="D291" s="1883"/>
      <c r="E291" s="1883"/>
      <c r="F291" s="1883"/>
      <c r="G291" s="7"/>
    </row>
    <row r="292" spans="1:7" s="719" customFormat="1" ht="14.25">
      <c r="A292" s="714"/>
      <c r="B292" s="714"/>
      <c r="C292" s="731"/>
      <c r="D292" s="1883"/>
      <c r="E292" s="1883"/>
      <c r="F292" s="1883"/>
      <c r="G292" s="7"/>
    </row>
    <row r="293" spans="1:7" ht="14.25">
      <c r="A293" s="261"/>
      <c r="B293" s="261"/>
      <c r="D293" s="1883"/>
      <c r="E293" s="1883"/>
      <c r="F293" s="1883"/>
    </row>
    <row r="294" spans="1:7" ht="14.25">
      <c r="A294" s="261"/>
      <c r="B294" s="261"/>
      <c r="D294" s="1883"/>
      <c r="E294" s="1883"/>
      <c r="F294" s="1883"/>
    </row>
    <row r="295" spans="1:7" ht="14.25">
      <c r="A295" s="261"/>
      <c r="B295" s="261"/>
      <c r="D295" s="1883"/>
      <c r="E295" s="1883"/>
      <c r="F295" s="1883"/>
    </row>
    <row r="296" spans="1:7">
      <c r="D296" s="135"/>
      <c r="E296" s="135"/>
      <c r="F296" s="135"/>
    </row>
    <row r="297" spans="1:7" ht="14.25">
      <c r="A297" s="261"/>
      <c r="B297" s="679" t="s">
        <v>316</v>
      </c>
      <c r="D297" s="1883" t="s">
        <v>1309</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25">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933" t="s">
        <v>1059</v>
      </c>
      <c r="E314" s="1933"/>
      <c r="F314" s="1933"/>
      <c r="G314" s="12"/>
    </row>
    <row r="315" spans="1:7" s="719" customFormat="1" ht="13.5" thickTop="1">
      <c r="A315" s="731"/>
      <c r="B315" s="731"/>
      <c r="C315" s="731"/>
      <c r="D315" s="1934" t="s">
        <v>1311</v>
      </c>
      <c r="E315" s="1934"/>
      <c r="F315" s="1934"/>
    </row>
    <row r="316" spans="1:7">
      <c r="A316" s="325"/>
      <c r="B316" s="325"/>
      <c r="C316" s="325"/>
      <c r="D316" s="467"/>
      <c r="E316" s="467"/>
      <c r="F316" s="135"/>
      <c r="G316" s="12"/>
    </row>
    <row r="317" spans="1:7" ht="14.25">
      <c r="A317" s="261"/>
      <c r="B317" s="679" t="s">
        <v>316</v>
      </c>
      <c r="C317" s="325"/>
      <c r="D317" s="1935" t="s">
        <v>1312</v>
      </c>
      <c r="E317" s="1935"/>
      <c r="F317" s="1935"/>
      <c r="G317" s="12"/>
    </row>
    <row r="318" spans="1:7">
      <c r="A318" s="325"/>
      <c r="B318" s="325"/>
      <c r="C318" s="325"/>
      <c r="D318" s="467"/>
      <c r="E318" s="467"/>
      <c r="F318" s="135"/>
      <c r="G318" s="12"/>
    </row>
    <row r="319" spans="1:7">
      <c r="A319" s="325"/>
      <c r="B319" s="679" t="s">
        <v>316</v>
      </c>
      <c r="C319" s="325"/>
      <c r="D319" s="1919" t="s">
        <v>1313</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9" customFormat="1">
      <c r="A323" s="325"/>
      <c r="B323" s="325"/>
      <c r="C323" s="325"/>
      <c r="D323" s="1919"/>
      <c r="E323" s="1919"/>
      <c r="F323" s="1919"/>
    </row>
    <row r="324" spans="1:7" s="719" customFormat="1">
      <c r="A324" s="325"/>
      <c r="B324" s="325"/>
      <c r="C324" s="325"/>
      <c r="D324" s="1919"/>
      <c r="E324" s="1919"/>
      <c r="F324" s="1919"/>
    </row>
    <row r="325" spans="1:7" s="719" customFormat="1">
      <c r="A325" s="325"/>
      <c r="B325" s="325"/>
      <c r="C325" s="325"/>
      <c r="D325" s="1919"/>
      <c r="E325" s="1919"/>
      <c r="F325" s="1919"/>
    </row>
    <row r="326" spans="1:7" s="719"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7"/>
      <c r="F330" s="135"/>
      <c r="G330" s="12"/>
    </row>
    <row r="331" spans="1:7" ht="14.25">
      <c r="A331" s="261"/>
      <c r="B331" s="679" t="s">
        <v>316</v>
      </c>
      <c r="C331" s="325"/>
      <c r="D331" s="1938" t="s">
        <v>1314</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5"/>
      <c r="E335" s="467"/>
      <c r="F335" s="135"/>
      <c r="G335" s="12"/>
    </row>
    <row r="336" spans="1:7">
      <c r="A336" s="325"/>
      <c r="B336" s="325"/>
      <c r="C336" s="325"/>
      <c r="D336" s="1938" t="s">
        <v>1315</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15" customHeight="1">
      <c r="A345" s="325"/>
      <c r="B345" s="325"/>
      <c r="C345" s="325"/>
      <c r="D345" s="1931" t="s">
        <v>1316</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9" customFormat="1">
      <c r="A348" s="325"/>
      <c r="B348" s="325"/>
      <c r="C348" s="325"/>
      <c r="D348" s="1931"/>
      <c r="E348" s="1931"/>
      <c r="F348" s="1931"/>
    </row>
    <row r="349" spans="1:7" s="719" customFormat="1">
      <c r="A349" s="325"/>
      <c r="B349" s="325"/>
      <c r="C349" s="325"/>
      <c r="D349" s="1931"/>
      <c r="E349" s="1931"/>
      <c r="F349" s="1931"/>
    </row>
    <row r="350" spans="1:7" s="719" customFormat="1">
      <c r="A350" s="325"/>
      <c r="B350" s="325"/>
      <c r="C350" s="325"/>
      <c r="D350" s="1931"/>
      <c r="E350" s="1931"/>
      <c r="F350" s="1931"/>
    </row>
    <row r="351" spans="1:7" s="719" customFormat="1">
      <c r="A351" s="325"/>
      <c r="B351" s="325"/>
      <c r="C351" s="325"/>
      <c r="D351" s="1931"/>
      <c r="E351" s="1931"/>
      <c r="F351" s="1931"/>
    </row>
    <row r="352" spans="1:7" s="719"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7"/>
      <c r="D357" s="1931"/>
      <c r="E357" s="1931"/>
      <c r="F357" s="1931"/>
      <c r="G357" s="12"/>
    </row>
    <row r="358" spans="1:7">
      <c r="A358" s="325"/>
      <c r="B358" s="325"/>
      <c r="C358" s="507"/>
      <c r="D358" s="1931"/>
      <c r="E358" s="1931"/>
      <c r="F358" s="1931"/>
      <c r="G358" s="12"/>
    </row>
    <row r="359" spans="1:7">
      <c r="A359" s="325"/>
      <c r="B359" s="325"/>
      <c r="C359" s="325"/>
      <c r="D359" s="1931"/>
      <c r="E359" s="1931"/>
      <c r="F359" s="1931"/>
      <c r="G359" s="12"/>
    </row>
    <row r="360" spans="1:7">
      <c r="A360" s="325"/>
      <c r="B360" s="325"/>
      <c r="C360" s="507"/>
      <c r="D360" s="1931"/>
      <c r="E360" s="1931"/>
      <c r="F360" s="1931"/>
      <c r="G360" s="12"/>
    </row>
    <row r="361" spans="1:7">
      <c r="A361" s="325"/>
      <c r="B361" s="325"/>
      <c r="C361" s="507"/>
      <c r="D361" s="1931"/>
      <c r="E361" s="1931"/>
      <c r="F361" s="1931"/>
      <c r="G361" s="12"/>
    </row>
    <row r="362" spans="1:7">
      <c r="A362" s="325"/>
      <c r="B362" s="325"/>
      <c r="C362" s="507"/>
      <c r="D362" s="1931"/>
      <c r="E362" s="1931"/>
      <c r="F362" s="1931"/>
      <c r="G362" s="12"/>
    </row>
    <row r="363" spans="1:7">
      <c r="A363" s="325"/>
      <c r="B363" s="325"/>
      <c r="C363" s="325"/>
      <c r="D363" s="505"/>
      <c r="E363" s="467"/>
      <c r="F363" s="135"/>
      <c r="G363" s="12"/>
    </row>
    <row r="364" spans="1:7">
      <c r="A364" s="325"/>
      <c r="B364" s="679" t="s">
        <v>316</v>
      </c>
      <c r="C364" s="325"/>
      <c r="D364" s="1931" t="s">
        <v>1317</v>
      </c>
      <c r="E364" s="1931"/>
      <c r="F364" s="1931"/>
      <c r="G364" s="12"/>
    </row>
    <row r="365" spans="1:7">
      <c r="A365" s="325"/>
      <c r="B365" s="325"/>
      <c r="C365" s="325"/>
      <c r="D365" s="1931"/>
      <c r="E365" s="1931"/>
      <c r="F365" s="1931"/>
      <c r="G365" s="12"/>
    </row>
    <row r="366" spans="1:7">
      <c r="A366" s="325"/>
      <c r="B366" s="325"/>
      <c r="C366" s="325"/>
      <c r="D366" s="467"/>
      <c r="E366" s="467"/>
      <c r="F366" s="135"/>
      <c r="G366" s="12"/>
    </row>
    <row r="367" spans="1:7" ht="14.25">
      <c r="A367" s="261"/>
      <c r="B367" s="679" t="s">
        <v>316</v>
      </c>
      <c r="C367" s="325"/>
      <c r="D367" s="1919" t="s">
        <v>1318</v>
      </c>
      <c r="E367" s="1919"/>
      <c r="F367" s="1919"/>
      <c r="G367" s="12"/>
    </row>
    <row r="368" spans="1:7" ht="14.25">
      <c r="A368" s="506"/>
      <c r="B368" s="506"/>
      <c r="C368" s="325"/>
      <c r="D368" s="1919"/>
      <c r="E368" s="1919"/>
      <c r="F368" s="1919"/>
      <c r="G368" s="12"/>
    </row>
    <row r="369" spans="1:7" ht="14.25">
      <c r="A369" s="506"/>
      <c r="B369" s="506"/>
      <c r="C369" s="325"/>
      <c r="D369" s="1919"/>
      <c r="E369" s="1919"/>
      <c r="F369" s="1919"/>
      <c r="G369" s="12"/>
    </row>
    <row r="370" spans="1:7" ht="14.25">
      <c r="A370" s="506"/>
      <c r="B370" s="506"/>
      <c r="C370" s="325"/>
      <c r="D370" s="1919"/>
      <c r="E370" s="1919"/>
      <c r="F370" s="1919"/>
      <c r="G370" s="12"/>
    </row>
    <row r="371" spans="1:7" ht="14.25">
      <c r="A371" s="506"/>
      <c r="B371" s="506"/>
      <c r="C371" s="325"/>
      <c r="D371" s="1919"/>
      <c r="E371" s="1919"/>
      <c r="F371" s="1919"/>
      <c r="G371" s="12"/>
    </row>
    <row r="372" spans="1:7">
      <c r="D372" s="135"/>
      <c r="E372" s="135"/>
      <c r="F372" s="135"/>
      <c r="G372" s="12"/>
    </row>
    <row r="373" spans="1:7" ht="14.25">
      <c r="A373" s="261"/>
      <c r="B373" s="679" t="s">
        <v>316</v>
      </c>
      <c r="C373" s="266"/>
      <c r="D373" s="1862" t="s">
        <v>1319</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316</v>
      </c>
      <c r="C405" s="266"/>
      <c r="D405" s="1887" t="s">
        <v>1320</v>
      </c>
      <c r="E405" s="1887"/>
      <c r="F405" s="1887"/>
    </row>
    <row r="406" spans="1:7">
      <c r="D406" s="1932" t="s">
        <v>1084</v>
      </c>
      <c r="E406" s="1932"/>
      <c r="F406" s="1932"/>
    </row>
    <row r="407" spans="1:7">
      <c r="D407" s="1883" t="s">
        <v>1321</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25">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316</v>
      </c>
      <c r="C416" s="261"/>
      <c r="D416" s="1883" t="s">
        <v>1323</v>
      </c>
      <c r="E416" s="1883"/>
      <c r="F416" s="1883"/>
      <c r="G416" s="12"/>
    </row>
    <row r="417" spans="1:7">
      <c r="D417" s="1883"/>
      <c r="E417" s="1883"/>
      <c r="F417" s="1883"/>
      <c r="G417" s="12"/>
    </row>
    <row r="418" spans="1:7">
      <c r="D418" s="135"/>
      <c r="E418" s="135"/>
      <c r="F418" s="135"/>
      <c r="G418" s="12"/>
    </row>
    <row r="419" spans="1:7" ht="14.25">
      <c r="B419" s="679" t="s">
        <v>316</v>
      </c>
      <c r="C419" s="261"/>
      <c r="D419" s="1883" t="s">
        <v>1324</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9"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9"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9" t="s">
        <v>316</v>
      </c>
      <c r="C430" s="12"/>
      <c r="D430" s="1883"/>
      <c r="E430" s="1883"/>
      <c r="F430" s="1883"/>
      <c r="G430" s="12"/>
    </row>
    <row r="431" spans="1:7">
      <c r="A431" s="12"/>
      <c r="B431" s="12"/>
      <c r="C431" s="12"/>
      <c r="D431" s="1883"/>
      <c r="E431" s="1883"/>
      <c r="F431" s="1883"/>
      <c r="G431" s="12"/>
    </row>
    <row r="432" spans="1:7">
      <c r="A432" s="12"/>
      <c r="B432" s="679" t="s">
        <v>316</v>
      </c>
      <c r="C432" s="12"/>
      <c r="D432" s="1883"/>
      <c r="E432" s="1883"/>
      <c r="F432" s="1883"/>
      <c r="G432" s="12"/>
    </row>
    <row r="433" spans="1:7" s="719" customFormat="1">
      <c r="D433" s="729"/>
      <c r="E433" s="729"/>
      <c r="F433" s="729"/>
    </row>
    <row r="434" spans="1:7">
      <c r="A434" s="12"/>
      <c r="B434" s="718" t="s">
        <v>316</v>
      </c>
      <c r="C434" s="12"/>
      <c r="D434" s="1883" t="s">
        <v>1325</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9" t="s">
        <v>316</v>
      </c>
      <c r="D440" s="1894" t="s">
        <v>1326</v>
      </c>
      <c r="E440" s="1894"/>
      <c r="F440" s="1894"/>
    </row>
    <row r="441" spans="1:7">
      <c r="A441" s="135"/>
      <c r="B441" s="135"/>
    </row>
    <row r="442" spans="1:7">
      <c r="A442" s="1888" t="s">
        <v>1167</v>
      </c>
      <c r="B442" s="1888"/>
      <c r="C442" s="1888"/>
      <c r="D442" s="1888"/>
      <c r="E442" s="1888"/>
      <c r="F442" s="1888"/>
      <c r="G442" s="1888"/>
    </row>
    <row r="443" spans="1:7">
      <c r="A443" s="135"/>
      <c r="B443" s="135"/>
    </row>
    <row r="444" spans="1:7">
      <c r="D444" s="1939" t="s">
        <v>947</v>
      </c>
      <c r="E444" s="1939"/>
      <c r="F444" s="1939"/>
    </row>
    <row r="445" spans="1:7" s="39" customFormat="1" ht="14.25">
      <c r="A445" s="403"/>
      <c r="B445" s="403"/>
      <c r="C445" s="273"/>
      <c r="D445" s="1940" t="s">
        <v>1327</v>
      </c>
      <c r="E445" s="1940"/>
      <c r="F445" s="1940"/>
      <c r="G445" s="130"/>
    </row>
    <row r="446" spans="1:7" s="39" customFormat="1" ht="14.25">
      <c r="A446" s="403"/>
      <c r="B446" s="403"/>
      <c r="C446" s="273"/>
      <c r="D446" s="732"/>
      <c r="E446" s="6"/>
      <c r="F446" s="6"/>
      <c r="G446" s="130"/>
    </row>
    <row r="447" spans="1:7" s="39" customFormat="1" ht="14.25">
      <c r="A447" s="261"/>
      <c r="B447" s="679" t="s">
        <v>316</v>
      </c>
      <c r="C447" s="273"/>
      <c r="D447" s="1941" t="s">
        <v>1328</v>
      </c>
      <c r="E447" s="1941"/>
      <c r="F447" s="1941"/>
      <c r="G447" s="130"/>
    </row>
    <row r="448" spans="1:7" s="39" customFormat="1" ht="14.25">
      <c r="A448" s="261"/>
      <c r="B448" s="261"/>
      <c r="C448" s="273"/>
      <c r="D448" s="1941"/>
      <c r="E448" s="1941"/>
      <c r="F448" s="1941"/>
      <c r="G448" s="130"/>
    </row>
    <row r="449" spans="1:7" s="39" customFormat="1" ht="14.25">
      <c r="A449" s="261"/>
      <c r="B449" s="261"/>
      <c r="C449" s="273"/>
      <c r="D449" s="730"/>
      <c r="E449" s="6"/>
      <c r="F449" s="6"/>
      <c r="G449" s="130"/>
    </row>
    <row r="450" spans="1:7">
      <c r="B450" s="679" t="s">
        <v>316</v>
      </c>
      <c r="D450" s="1911" t="s">
        <v>1329</v>
      </c>
      <c r="E450" s="1911"/>
      <c r="F450" s="1911"/>
    </row>
    <row r="451" spans="1:7" ht="14.25">
      <c r="A451" s="261"/>
      <c r="D451" s="1911"/>
      <c r="E451" s="1911"/>
      <c r="F451" s="1911"/>
    </row>
    <row r="452" spans="1:7" ht="14.25">
      <c r="A452" s="261"/>
      <c r="B452" s="261"/>
      <c r="D452" s="1911"/>
      <c r="E452" s="1911"/>
      <c r="F452" s="1911"/>
    </row>
    <row r="453" spans="1:7" ht="14.25">
      <c r="A453" s="261"/>
      <c r="B453" s="261"/>
      <c r="D453" s="1911"/>
      <c r="E453" s="1911"/>
      <c r="F453" s="1911"/>
    </row>
    <row r="454" spans="1:7">
      <c r="D454" s="678"/>
      <c r="E454" s="678"/>
      <c r="F454" s="678"/>
      <c r="G454" s="12"/>
    </row>
    <row r="455" spans="1:7" ht="14.25">
      <c r="A455" s="261"/>
      <c r="B455" s="679" t="s">
        <v>316</v>
      </c>
      <c r="D455" s="1864" t="s">
        <v>1330</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316</v>
      </c>
      <c r="D459" s="1887" t="s">
        <v>1331</v>
      </c>
      <c r="E459" s="1887"/>
      <c r="F459" s="1887"/>
      <c r="G459" s="12"/>
    </row>
    <row r="460" spans="1:7" ht="14.25">
      <c r="A460" s="261"/>
      <c r="B460" s="261"/>
      <c r="D460" s="730"/>
      <c r="E460" s="6"/>
      <c r="F460" s="6"/>
      <c r="G460" s="12"/>
    </row>
    <row r="461" spans="1:7" ht="14.25">
      <c r="A461" s="261"/>
      <c r="B461" s="679" t="s">
        <v>316</v>
      </c>
      <c r="D461" s="1862" t="s">
        <v>1332</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316</v>
      </c>
      <c r="D464" s="1887" t="s">
        <v>1333</v>
      </c>
      <c r="E464" s="1887"/>
      <c r="F464" s="1887"/>
      <c r="G464" s="12"/>
    </row>
    <row r="465" spans="1:7" ht="14.25">
      <c r="A465" s="261"/>
      <c r="B465" s="261"/>
      <c r="D465" s="135"/>
    </row>
    <row r="466" spans="1:7">
      <c r="A466" s="1888" t="s">
        <v>1168</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942" t="s">
        <v>850</v>
      </c>
      <c r="E468" s="1942"/>
      <c r="F468" s="1942"/>
      <c r="G468" s="182"/>
    </row>
    <row r="469" spans="1:7" customFormat="1" ht="13.15" customHeight="1">
      <c r="A469" s="260"/>
      <c r="B469" s="260"/>
      <c r="C469" s="313"/>
      <c r="D469" s="1943" t="s">
        <v>1211</v>
      </c>
      <c r="E469" s="1943"/>
      <c r="F469" s="1943"/>
      <c r="G469" s="149"/>
    </row>
    <row r="470" spans="1:7" customFormat="1">
      <c r="A470" s="260"/>
      <c r="B470" s="260"/>
      <c r="C470" s="313"/>
      <c r="D470" s="1943"/>
      <c r="E470" s="1943"/>
      <c r="F470" s="1943"/>
      <c r="G470" s="149"/>
    </row>
    <row r="471" spans="1:7" customFormat="1">
      <c r="A471" s="260"/>
      <c r="B471" s="260"/>
      <c r="C471" s="313"/>
      <c r="D471" s="1943"/>
      <c r="E471" s="1943"/>
      <c r="F471" s="1943"/>
      <c r="G471" s="149"/>
    </row>
    <row r="472" spans="1:7" customFormat="1">
      <c r="A472" s="260"/>
      <c r="B472" s="260"/>
      <c r="C472" s="313"/>
      <c r="D472" s="1943"/>
      <c r="E472" s="1943"/>
      <c r="F472" s="1943"/>
      <c r="G472" s="149"/>
    </row>
    <row r="473" spans="1:7" customFormat="1">
      <c r="A473" s="260"/>
      <c r="B473" s="260"/>
      <c r="C473" s="313"/>
      <c r="D473" s="1943"/>
      <c r="E473" s="1943"/>
      <c r="F473" s="1943"/>
      <c r="G473" s="149"/>
    </row>
    <row r="474" spans="1:7" customFormat="1">
      <c r="A474" s="260"/>
      <c r="B474" s="260"/>
      <c r="C474" s="313"/>
      <c r="D474" s="471"/>
      <c r="E474" s="149"/>
      <c r="F474" s="151"/>
      <c r="G474" s="149"/>
    </row>
    <row r="475" spans="1:7" customFormat="1" ht="14.45" customHeight="1">
      <c r="A475" s="261"/>
      <c r="B475" s="679" t="s">
        <v>316</v>
      </c>
      <c r="C475" s="313"/>
      <c r="D475" s="1909" t="s">
        <v>1202</v>
      </c>
      <c r="E475" s="1909"/>
      <c r="F475" s="1909"/>
      <c r="G475" s="149"/>
    </row>
    <row r="476" spans="1:7" customFormat="1">
      <c r="A476" s="260"/>
      <c r="B476" s="260"/>
      <c r="C476" s="313"/>
      <c r="D476" s="1909"/>
      <c r="E476" s="1909"/>
      <c r="F476" s="1909"/>
      <c r="G476" s="149"/>
    </row>
    <row r="477" spans="1:7" s="680" customFormat="1">
      <c r="A477" s="260"/>
      <c r="B477" s="260"/>
      <c r="C477" s="313"/>
      <c r="D477" s="1909"/>
      <c r="E477" s="1909"/>
      <c r="F477" s="1909"/>
      <c r="G477" s="149"/>
    </row>
    <row r="478" spans="1:7" s="680" customFormat="1">
      <c r="A478" s="260"/>
      <c r="B478" s="260"/>
      <c r="C478" s="313"/>
      <c r="D478" s="1909"/>
      <c r="E478" s="1909"/>
      <c r="F478" s="1909"/>
      <c r="G478" s="149"/>
    </row>
    <row r="479" spans="1:7" customFormat="1">
      <c r="A479" s="260"/>
      <c r="B479" s="260"/>
      <c r="C479" s="313"/>
      <c r="D479" s="1909"/>
      <c r="E479" s="1909"/>
      <c r="F479" s="1909"/>
      <c r="G479" s="149"/>
    </row>
    <row r="480" spans="1:7" customFormat="1">
      <c r="A480" s="260"/>
      <c r="B480" s="260"/>
      <c r="C480" s="313"/>
      <c r="D480" s="443"/>
      <c r="E480" s="149"/>
      <c r="F480" s="151"/>
      <c r="G480" s="149"/>
    </row>
    <row r="481" spans="1:7" customFormat="1" ht="14.45" customHeight="1">
      <c r="A481" s="261"/>
      <c r="B481" s="679" t="s">
        <v>316</v>
      </c>
      <c r="C481" s="313"/>
      <c r="D481" s="1909" t="s">
        <v>1205</v>
      </c>
      <c r="E481" s="1909"/>
      <c r="F481" s="1909"/>
      <c r="G481" s="149"/>
    </row>
    <row r="482" spans="1:7" customFormat="1">
      <c r="A482" s="260"/>
      <c r="B482" s="260"/>
      <c r="C482" s="313"/>
      <c r="D482" s="1909"/>
      <c r="E482" s="1909"/>
      <c r="F482" s="1909"/>
      <c r="G482" s="149"/>
    </row>
    <row r="483" spans="1:7" s="680" customFormat="1">
      <c r="A483" s="260"/>
      <c r="B483" s="260"/>
      <c r="C483" s="313"/>
      <c r="D483" s="1909"/>
      <c r="E483" s="1909"/>
      <c r="F483" s="1909"/>
      <c r="G483" s="149"/>
    </row>
    <row r="484" spans="1:7" customFormat="1">
      <c r="A484" s="260"/>
      <c r="B484" s="260"/>
      <c r="C484" s="313"/>
      <c r="D484" s="1909"/>
      <c r="E484" s="1909"/>
      <c r="F484" s="1909"/>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9" t="s">
        <v>1203</v>
      </c>
      <c r="E486" s="1909"/>
      <c r="F486" s="1909"/>
      <c r="G486" s="149"/>
    </row>
    <row r="487" spans="1:7" customFormat="1">
      <c r="A487" s="260"/>
      <c r="B487" s="260"/>
      <c r="C487" s="313"/>
      <c r="D487" s="1909"/>
      <c r="E487" s="1909"/>
      <c r="F487" s="1909"/>
      <c r="G487" s="149"/>
    </row>
    <row r="488" spans="1:7" customFormat="1">
      <c r="A488" s="260"/>
      <c r="B488" s="260"/>
      <c r="C488" s="313"/>
      <c r="D488" s="1909"/>
      <c r="E488" s="1909"/>
      <c r="F488" s="1909"/>
      <c r="G488" s="149"/>
    </row>
    <row r="489" spans="1:7" s="680" customFormat="1">
      <c r="A489" s="260"/>
      <c r="B489" s="260"/>
      <c r="C489" s="313"/>
      <c r="D489" s="700"/>
      <c r="E489" s="700"/>
      <c r="F489" s="700"/>
      <c r="G489" s="149"/>
    </row>
    <row r="490" spans="1:7" customFormat="1" ht="14.45" customHeight="1">
      <c r="A490" s="261"/>
      <c r="B490" s="679" t="s">
        <v>316</v>
      </c>
      <c r="C490" s="313"/>
      <c r="D490" s="1909" t="s">
        <v>1204</v>
      </c>
      <c r="E490" s="1909"/>
      <c r="F490" s="1909"/>
      <c r="G490" s="149"/>
    </row>
    <row r="491" spans="1:7" customFormat="1">
      <c r="A491" s="260"/>
      <c r="B491" s="260"/>
      <c r="C491" s="313"/>
      <c r="D491" s="1909"/>
      <c r="E491" s="1909"/>
      <c r="F491" s="1909"/>
      <c r="G491" s="149"/>
    </row>
    <row r="492" spans="1:7" customFormat="1">
      <c r="A492" s="260"/>
      <c r="B492" s="260"/>
      <c r="C492" s="313"/>
      <c r="D492" s="1909"/>
      <c r="E492" s="1909"/>
      <c r="F492" s="1909"/>
      <c r="G492" s="149"/>
    </row>
    <row r="493" spans="1:7" customFormat="1">
      <c r="A493" s="260"/>
      <c r="B493" s="260"/>
      <c r="C493" s="313"/>
      <c r="D493" s="1909"/>
      <c r="E493" s="1909"/>
      <c r="F493" s="1909"/>
      <c r="G493" s="149"/>
    </row>
    <row r="494" spans="1:7" customFormat="1">
      <c r="A494" s="260"/>
      <c r="B494" s="260"/>
      <c r="C494" s="313"/>
      <c r="D494" s="1909"/>
      <c r="E494" s="1909"/>
      <c r="F494" s="1909"/>
      <c r="G494" s="149"/>
    </row>
    <row r="495" spans="1:7" customFormat="1">
      <c r="A495" s="260"/>
      <c r="B495" s="260"/>
      <c r="C495" s="313"/>
      <c r="D495" s="1909"/>
      <c r="E495" s="1909"/>
      <c r="F495" s="1909"/>
      <c r="G495" s="149"/>
    </row>
    <row r="496" spans="1:7" customFormat="1">
      <c r="A496" s="260"/>
      <c r="B496" s="260"/>
      <c r="C496" s="313"/>
      <c r="D496" s="1909"/>
      <c r="E496" s="1909"/>
      <c r="F496" s="1909"/>
      <c r="G496" s="149"/>
    </row>
    <row r="497" spans="1:7" customFormat="1">
      <c r="A497" s="487"/>
      <c r="B497" s="487"/>
      <c r="C497" s="486"/>
      <c r="D497" s="1909"/>
      <c r="E497" s="1909"/>
      <c r="F497" s="1909"/>
      <c r="G497" s="149"/>
    </row>
    <row r="498" spans="1:7" customFormat="1">
      <c r="A498" s="487"/>
      <c r="B498" s="487"/>
      <c r="C498" s="486"/>
      <c r="D498" s="1909"/>
      <c r="E498" s="1909"/>
      <c r="F498" s="1909"/>
      <c r="G498" s="149"/>
    </row>
    <row r="499" spans="1:7" customFormat="1">
      <c r="A499" s="487"/>
      <c r="B499" s="487"/>
      <c r="C499" s="486"/>
      <c r="D499" s="443"/>
      <c r="E499" s="149"/>
      <c r="F499" s="151"/>
      <c r="G499" s="149"/>
    </row>
    <row r="500" spans="1:7" customFormat="1" ht="13.15" customHeight="1">
      <c r="A500" s="487"/>
      <c r="B500" s="679" t="s">
        <v>316</v>
      </c>
      <c r="C500" s="486"/>
      <c r="D500" s="1922" t="s">
        <v>1348</v>
      </c>
      <c r="E500" s="1922"/>
      <c r="F500" s="1922"/>
      <c r="G500" s="149"/>
    </row>
    <row r="501" spans="1:7" customFormat="1">
      <c r="A501" s="487"/>
      <c r="B501" s="487"/>
      <c r="C501" s="486"/>
      <c r="D501" s="1922"/>
      <c r="E501" s="1922"/>
      <c r="F501" s="1922"/>
      <c r="G501" s="149"/>
    </row>
    <row r="502" spans="1:7" customFormat="1">
      <c r="A502" s="487"/>
      <c r="B502" s="487"/>
      <c r="C502" s="486"/>
      <c r="D502" s="1922"/>
      <c r="E502" s="1922"/>
      <c r="F502" s="1922"/>
      <c r="G502" s="149"/>
    </row>
    <row r="503" spans="1:7" customFormat="1">
      <c r="A503" s="487"/>
      <c r="B503" s="487"/>
      <c r="C503" s="486"/>
      <c r="D503" s="1922"/>
      <c r="E503" s="1922"/>
      <c r="F503" s="1922"/>
      <c r="G503" s="149"/>
    </row>
    <row r="504" spans="1:7" customFormat="1">
      <c r="A504" s="260"/>
      <c r="B504" s="260"/>
      <c r="C504" s="313"/>
      <c r="D504" s="1922"/>
      <c r="E504" s="1922"/>
      <c r="F504" s="1922"/>
      <c r="G504" s="149"/>
    </row>
    <row r="505" spans="1:7" s="717" customFormat="1">
      <c r="A505" s="720"/>
      <c r="B505" s="720"/>
      <c r="C505" s="313"/>
      <c r="D505" s="741"/>
      <c r="E505" s="741"/>
      <c r="F505" s="741"/>
      <c r="G505" s="149"/>
    </row>
    <row r="506" spans="1:7" customFormat="1" ht="14.45" customHeight="1">
      <c r="A506" s="261"/>
      <c r="B506" s="679" t="s">
        <v>316</v>
      </c>
      <c r="C506" s="10"/>
      <c r="D506" s="1909" t="s">
        <v>1206</v>
      </c>
      <c r="E506" s="1909"/>
      <c r="F506" s="1909"/>
      <c r="G506" s="149"/>
    </row>
    <row r="507" spans="1:7" customFormat="1">
      <c r="A507" s="132"/>
      <c r="B507" s="676"/>
      <c r="C507" s="10"/>
      <c r="D507" s="1909"/>
      <c r="E507" s="1909"/>
      <c r="F507" s="1909"/>
      <c r="G507" s="149"/>
    </row>
    <row r="508" spans="1:7" customFormat="1">
      <c r="A508" s="132"/>
      <c r="B508" s="676"/>
      <c r="C508" s="10"/>
      <c r="D508" s="1909"/>
      <c r="E508" s="1909"/>
      <c r="F508" s="1909"/>
      <c r="G508" s="149"/>
    </row>
    <row r="509" spans="1:7" customFormat="1" ht="12" customHeight="1">
      <c r="A509" s="135"/>
      <c r="B509" s="135"/>
      <c r="C509" s="315"/>
      <c r="D509" s="135"/>
      <c r="E509" s="149"/>
      <c r="F509" s="314"/>
      <c r="G509" s="149"/>
    </row>
    <row r="510" spans="1:7">
      <c r="A510" s="1888" t="s">
        <v>1169</v>
      </c>
      <c r="B510" s="1888"/>
      <c r="C510" s="1888"/>
      <c r="D510" s="1888"/>
      <c r="E510" s="1888"/>
      <c r="F510" s="1888"/>
      <c r="G510" s="1888"/>
    </row>
    <row r="511" spans="1:7">
      <c r="A511" s="135"/>
      <c r="B511" s="135"/>
      <c r="C511" s="266"/>
      <c r="F511" s="134"/>
    </row>
    <row r="512" spans="1:7">
      <c r="B512" s="1884" t="s">
        <v>469</v>
      </c>
      <c r="C512" s="1884"/>
      <c r="D512" s="1884"/>
      <c r="E512" s="1884"/>
      <c r="F512" s="1884"/>
    </row>
    <row r="513" spans="1:7">
      <c r="A513" s="135"/>
      <c r="B513" s="135"/>
      <c r="C513" s="266"/>
      <c r="D513" s="135"/>
      <c r="F513" s="135"/>
    </row>
    <row r="514" spans="1:7">
      <c r="A514" s="1889" t="s">
        <v>1170</v>
      </c>
      <c r="B514" s="1889"/>
      <c r="C514" s="1889"/>
      <c r="D514" s="1889"/>
      <c r="E514" s="1889"/>
      <c r="F514" s="1889"/>
      <c r="G514" s="1889"/>
    </row>
    <row r="515" spans="1:7">
      <c r="A515" s="135"/>
      <c r="B515" s="135"/>
      <c r="C515" s="266"/>
      <c r="D515" s="135"/>
      <c r="F515" s="135"/>
    </row>
    <row r="516" spans="1:7">
      <c r="C516" s="266"/>
      <c r="D516" s="1886" t="s">
        <v>719</v>
      </c>
      <c r="E516" s="1886"/>
      <c r="F516" s="1886"/>
    </row>
    <row r="517" spans="1:7" s="682" customFormat="1">
      <c r="A517" s="699"/>
      <c r="B517" s="699"/>
      <c r="C517" s="266"/>
      <c r="D517" s="1887" t="s">
        <v>1227</v>
      </c>
      <c r="E517" s="1887"/>
      <c r="F517" s="1887"/>
      <c r="G517" s="7"/>
    </row>
    <row r="518" spans="1:7" s="682" customFormat="1">
      <c r="A518" s="699"/>
      <c r="B518" s="699"/>
      <c r="C518" s="266"/>
      <c r="D518" s="704"/>
      <c r="E518" s="704"/>
      <c r="F518" s="704"/>
      <c r="G518" s="7"/>
    </row>
    <row r="519" spans="1:7" ht="13.15" customHeight="1">
      <c r="A519" s="261"/>
      <c r="B519" s="679" t="s">
        <v>316</v>
      </c>
      <c r="C519" s="266"/>
      <c r="D519" s="1887" t="s">
        <v>948</v>
      </c>
      <c r="E519" s="1887"/>
      <c r="F519" s="1887"/>
      <c r="G519" s="12"/>
    </row>
    <row r="520" spans="1:7" ht="13.15" customHeight="1">
      <c r="A520" s="266"/>
      <c r="B520" s="266"/>
      <c r="C520" s="266"/>
      <c r="D520" s="704"/>
      <c r="E520" s="677"/>
      <c r="F520" s="677"/>
      <c r="G520" s="12"/>
    </row>
    <row r="521" spans="1:7" ht="14.25">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316</v>
      </c>
      <c r="C534" s="266"/>
      <c r="D534" s="1885" t="s">
        <v>1349</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79" t="s">
        <v>316</v>
      </c>
      <c r="C537" s="266"/>
      <c r="D537" s="1885" t="s">
        <v>1232</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316</v>
      </c>
      <c r="C543" s="266"/>
      <c r="D543" s="1887" t="s">
        <v>1234</v>
      </c>
      <c r="E543" s="1887"/>
      <c r="F543" s="1887"/>
      <c r="G543" s="57"/>
    </row>
    <row r="544" spans="1:7">
      <c r="A544" s="23"/>
      <c r="B544" s="675"/>
      <c r="C544" s="266"/>
      <c r="D544" s="1887" t="s">
        <v>880</v>
      </c>
      <c r="E544" s="1887"/>
      <c r="F544" s="1887"/>
      <c r="G544" s="57"/>
    </row>
    <row r="545" spans="1:7">
      <c r="A545" s="23"/>
      <c r="B545" s="675"/>
      <c r="C545" s="266"/>
      <c r="D545" s="6"/>
      <c r="E545" s="1892" t="s">
        <v>1235</v>
      </c>
      <c r="F545" s="1892"/>
      <c r="G545" s="57"/>
    </row>
    <row r="546" spans="1:7" ht="14.25">
      <c r="A546" s="261"/>
      <c r="B546" s="261"/>
      <c r="C546" s="266"/>
      <c r="E546" s="135"/>
      <c r="F546" s="135"/>
      <c r="G546" s="57"/>
    </row>
    <row r="547" spans="1:7" ht="14.25">
      <c r="A547" s="261"/>
      <c r="B547" s="679" t="s">
        <v>316</v>
      </c>
      <c r="C547" s="266"/>
      <c r="D547" s="1893" t="s">
        <v>1236</v>
      </c>
      <c r="E547" s="1893"/>
      <c r="F547" s="1893"/>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316</v>
      </c>
      <c r="C552" s="266"/>
      <c r="D552" s="1862" t="s">
        <v>1238</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8" t="s">
        <v>1171</v>
      </c>
      <c r="B557" s="1888"/>
      <c r="C557" s="1888"/>
      <c r="D557" s="1888"/>
      <c r="E557" s="1888"/>
      <c r="F557" s="1888"/>
      <c r="G557" s="1888"/>
    </row>
    <row r="558" spans="1:7">
      <c r="A558" s="266"/>
      <c r="B558" s="266"/>
      <c r="C558" s="266"/>
      <c r="E558" s="135"/>
      <c r="F558" s="135"/>
      <c r="G558" s="57"/>
    </row>
    <row r="559" spans="1:7" ht="12.75" customHeight="1">
      <c r="C559" s="255"/>
      <c r="D559" s="1904" t="s">
        <v>216</v>
      </c>
      <c r="E559" s="1904"/>
      <c r="F559" s="1904"/>
      <c r="G559" s="57"/>
    </row>
    <row r="560" spans="1:7">
      <c r="A560" s="260"/>
      <c r="B560" s="260"/>
      <c r="C560" s="260"/>
      <c r="D560" s="1910" t="s">
        <v>1187</v>
      </c>
      <c r="E560" s="1910"/>
      <c r="F560" s="1910"/>
      <c r="G560" s="57"/>
    </row>
    <row r="561" spans="1:7">
      <c r="A561" s="12"/>
      <c r="B561" s="12"/>
      <c r="C561" s="260"/>
      <c r="D561" s="377"/>
      <c r="G561" s="57"/>
    </row>
    <row r="562" spans="1:7">
      <c r="A562" s="260"/>
      <c r="B562" s="679" t="s">
        <v>316</v>
      </c>
      <c r="D562" s="1910" t="s">
        <v>954</v>
      </c>
      <c r="E562" s="1910"/>
      <c r="F562" s="1910"/>
      <c r="G562" s="57"/>
    </row>
    <row r="563" spans="1:7">
      <c r="A563" s="23"/>
      <c r="B563" s="675"/>
      <c r="D563" s="325"/>
    </row>
    <row r="564" spans="1:7">
      <c r="A564" s="23"/>
      <c r="B564" s="679" t="s">
        <v>316</v>
      </c>
      <c r="D564" s="1911" t="s">
        <v>1188</v>
      </c>
      <c r="E564" s="1911"/>
      <c r="F564" s="1911"/>
    </row>
    <row r="565" spans="1:7">
      <c r="A565" s="23"/>
      <c r="B565" s="675"/>
      <c r="D565" s="1911"/>
      <c r="E565" s="1911"/>
      <c r="F565" s="1911"/>
    </row>
    <row r="566" spans="1:7">
      <c r="A566" s="23"/>
      <c r="B566" s="688"/>
      <c r="D566" s="1911"/>
      <c r="E566" s="1911"/>
      <c r="F566" s="1911"/>
    </row>
    <row r="567" spans="1:7">
      <c r="A567" s="23"/>
      <c r="B567" s="675"/>
      <c r="D567" s="478"/>
    </row>
    <row r="568" spans="1:7" s="682" customFormat="1">
      <c r="A568" s="688"/>
      <c r="B568" s="679" t="s">
        <v>316</v>
      </c>
      <c r="C568" s="689"/>
      <c r="D568" s="1911" t="s">
        <v>1189</v>
      </c>
      <c r="E568" s="1911"/>
      <c r="F568" s="1911"/>
      <c r="G568" s="7"/>
    </row>
    <row r="569" spans="1:7" s="682" customFormat="1">
      <c r="A569" s="688"/>
      <c r="B569" s="688"/>
      <c r="C569" s="689"/>
      <c r="D569" s="1911"/>
      <c r="E569" s="1911"/>
      <c r="F569" s="1911"/>
      <c r="G569" s="7"/>
    </row>
    <row r="570" spans="1:7" s="682" customFormat="1">
      <c r="A570" s="688"/>
      <c r="B570" s="688"/>
      <c r="C570" s="689"/>
      <c r="D570" s="1911"/>
      <c r="E570" s="1911"/>
      <c r="F570" s="1911"/>
      <c r="G570" s="7"/>
    </row>
    <row r="571" spans="1:7" s="682" customFormat="1">
      <c r="A571" s="688"/>
      <c r="B571" s="688"/>
      <c r="C571" s="689"/>
      <c r="D571" s="1911"/>
      <c r="E571" s="1911"/>
      <c r="F571" s="1911"/>
      <c r="G571" s="7"/>
    </row>
    <row r="572" spans="1:7" s="682" customFormat="1">
      <c r="A572" s="688"/>
      <c r="B572" s="688"/>
      <c r="C572" s="689"/>
      <c r="D572" s="694"/>
      <c r="E572" s="694"/>
      <c r="F572" s="694"/>
      <c r="G572" s="7"/>
    </row>
    <row r="573" spans="1:7">
      <c r="A573" s="23"/>
      <c r="B573" s="679" t="s">
        <v>316</v>
      </c>
      <c r="D573" s="1911" t="s">
        <v>1190</v>
      </c>
      <c r="E573" s="1911"/>
      <c r="F573" s="1911"/>
    </row>
    <row r="574" spans="1:7">
      <c r="A574" s="23"/>
      <c r="B574" s="675"/>
      <c r="D574" s="1911"/>
      <c r="E574" s="1911"/>
      <c r="F574" s="1911"/>
    </row>
    <row r="575" spans="1:7">
      <c r="A575" s="23"/>
      <c r="B575" s="675"/>
      <c r="D575" s="377"/>
    </row>
    <row r="576" spans="1:7" s="682" customFormat="1">
      <c r="A576" s="688"/>
      <c r="B576" s="679" t="s">
        <v>316</v>
      </c>
      <c r="C576" s="689"/>
      <c r="D576" s="1910" t="s">
        <v>1191</v>
      </c>
      <c r="E576" s="1910"/>
      <c r="F576" s="1910"/>
      <c r="G576" s="7"/>
    </row>
    <row r="577" spans="1:7" s="682" customFormat="1">
      <c r="A577" s="688"/>
      <c r="B577" s="688"/>
      <c r="C577" s="689"/>
      <c r="D577" s="1910"/>
      <c r="E577" s="1910"/>
      <c r="F577" s="1910"/>
      <c r="G577" s="7"/>
    </row>
    <row r="578" spans="1:7" s="682" customFormat="1">
      <c r="A578" s="688"/>
      <c r="B578" s="688"/>
      <c r="C578" s="689"/>
      <c r="D578" s="377"/>
      <c r="E578" s="7"/>
      <c r="F578" s="7"/>
      <c r="G578" s="7"/>
    </row>
    <row r="579" spans="1:7" ht="14.25">
      <c r="A579" s="261"/>
      <c r="B579" s="679" t="s">
        <v>316</v>
      </c>
      <c r="D579" s="1910" t="s">
        <v>949</v>
      </c>
      <c r="E579" s="1910"/>
      <c r="F579" s="1910"/>
    </row>
    <row r="580" spans="1:7" ht="14.25">
      <c r="A580" s="261"/>
      <c r="B580" s="261"/>
      <c r="D580" s="377"/>
    </row>
    <row r="581" spans="1:7" ht="14.25">
      <c r="A581" s="261"/>
      <c r="B581" s="679" t="s">
        <v>316</v>
      </c>
      <c r="D581" s="1910" t="s">
        <v>1192</v>
      </c>
      <c r="E581" s="1910"/>
      <c r="F581" s="1910"/>
    </row>
    <row r="582" spans="1:7" ht="14.25">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c r="A588" s="1888" t="s">
        <v>1172</v>
      </c>
      <c r="B588" s="1888"/>
      <c r="C588" s="1888"/>
      <c r="D588" s="1888"/>
      <c r="E588" s="1888"/>
      <c r="F588" s="1888"/>
      <c r="G588" s="1888"/>
    </row>
    <row r="589" spans="1:7"/>
    <row r="590" spans="1:7">
      <c r="D590" s="1878" t="s">
        <v>1272</v>
      </c>
      <c r="E590" s="1878"/>
      <c r="F590" s="1878"/>
    </row>
    <row r="591" spans="1:7">
      <c r="D591" s="1879" t="s">
        <v>1273</v>
      </c>
      <c r="E591" s="1879"/>
      <c r="F591" s="1879"/>
    </row>
    <row r="592" spans="1:7" s="719" customFormat="1">
      <c r="A592" s="705"/>
      <c r="B592" s="705"/>
      <c r="C592" s="705"/>
      <c r="D592" s="723"/>
      <c r="E592" s="722"/>
      <c r="F592" s="722"/>
      <c r="G592" s="7"/>
    </row>
    <row r="593" spans="1:7" s="39" customFormat="1" ht="14.25">
      <c r="A593" s="403"/>
      <c r="B593" s="679" t="s">
        <v>316</v>
      </c>
      <c r="C593" s="273"/>
      <c r="D593" s="1880" t="s">
        <v>1274</v>
      </c>
      <c r="E593" s="1880"/>
      <c r="F593" s="1880"/>
      <c r="G593" s="130"/>
    </row>
    <row r="594" spans="1:7">
      <c r="D594" s="1880"/>
      <c r="E594" s="1880"/>
      <c r="F594" s="1880"/>
    </row>
    <row r="595" spans="1:7">
      <c r="D595" s="1880"/>
      <c r="E595" s="1880"/>
      <c r="F595" s="1880"/>
    </row>
    <row r="596" spans="1:7"/>
    <row r="597" spans="1:7">
      <c r="A597" s="1888" t="s">
        <v>1173</v>
      </c>
      <c r="B597" s="1888"/>
      <c r="C597" s="1888"/>
      <c r="D597" s="1888"/>
      <c r="E597" s="1888"/>
      <c r="F597" s="1888"/>
      <c r="G597" s="1888"/>
    </row>
    <row r="598" spans="1:7">
      <c r="A598" s="135"/>
      <c r="B598" s="135"/>
      <c r="G598" s="57"/>
    </row>
    <row r="599" spans="1:7">
      <c r="A599" s="257"/>
      <c r="B599" s="674"/>
      <c r="C599" s="255"/>
      <c r="D599" s="1881" t="s">
        <v>1275</v>
      </c>
      <c r="E599" s="1881"/>
      <c r="F599" s="1881"/>
      <c r="G599" s="57"/>
    </row>
    <row r="600" spans="1:7">
      <c r="A600" s="257"/>
      <c r="B600" s="674"/>
      <c r="C600" s="255"/>
      <c r="D600" s="1881"/>
      <c r="E600" s="1881"/>
      <c r="F600" s="1881"/>
      <c r="G600" s="57"/>
    </row>
    <row r="601" spans="1:7">
      <c r="C601" s="260"/>
      <c r="D601" s="1879" t="s">
        <v>1276</v>
      </c>
      <c r="E601" s="1879"/>
      <c r="F601" s="1879"/>
      <c r="G601" s="57"/>
    </row>
    <row r="602" spans="1:7" s="719" customFormat="1">
      <c r="A602" s="705"/>
      <c r="B602" s="705"/>
      <c r="C602" s="720"/>
      <c r="D602" s="724"/>
      <c r="E602" s="724"/>
      <c r="F602" s="724"/>
      <c r="G602" s="57"/>
    </row>
    <row r="603" spans="1:7">
      <c r="A603" s="23"/>
      <c r="B603" s="679" t="s">
        <v>316</v>
      </c>
      <c r="D603" s="1879" t="s">
        <v>453</v>
      </c>
      <c r="E603" s="1879"/>
      <c r="F603" s="1879"/>
      <c r="G603" s="57"/>
    </row>
    <row r="604" spans="1:7">
      <c r="C604" s="268"/>
      <c r="E604" s="12"/>
      <c r="G604" s="57"/>
    </row>
    <row r="605" spans="1:7">
      <c r="A605" s="23"/>
      <c r="B605" s="679" t="s">
        <v>316</v>
      </c>
      <c r="D605" s="1882" t="s">
        <v>1277</v>
      </c>
      <c r="E605" s="1882"/>
      <c r="F605" s="1882"/>
      <c r="G605" s="57"/>
    </row>
    <row r="606" spans="1:7">
      <c r="D606" s="1882"/>
      <c r="E606" s="1882"/>
      <c r="F606" s="1882"/>
      <c r="G606" s="57"/>
    </row>
    <row r="607" spans="1:7">
      <c r="D607" s="12"/>
      <c r="G607" s="57"/>
    </row>
    <row r="608" spans="1:7">
      <c r="B608" s="679" t="s">
        <v>316</v>
      </c>
      <c r="D608" s="1882" t="s">
        <v>1278</v>
      </c>
      <c r="E608" s="1882"/>
      <c r="F608" s="1882"/>
      <c r="G608" s="57"/>
    </row>
    <row r="609" spans="1:7">
      <c r="C609" s="268"/>
      <c r="D609" s="1882"/>
      <c r="E609" s="1882"/>
      <c r="F609" s="1882"/>
      <c r="G609" s="57"/>
    </row>
    <row r="610" spans="1:7">
      <c r="C610" s="268"/>
      <c r="G610" s="57"/>
    </row>
    <row r="611" spans="1:7">
      <c r="B611" s="679" t="s">
        <v>316</v>
      </c>
      <c r="C611" s="268"/>
      <c r="D611" s="1882" t="s">
        <v>1279</v>
      </c>
      <c r="E611" s="1882"/>
      <c r="F611" s="1882"/>
      <c r="G611" s="57"/>
    </row>
    <row r="612" spans="1:7">
      <c r="C612" s="268"/>
      <c r="D612" s="1882"/>
      <c r="E612" s="1882"/>
      <c r="F612" s="1882"/>
      <c r="G612" s="57"/>
    </row>
    <row r="613" spans="1:7">
      <c r="C613" s="268"/>
      <c r="G613" s="57"/>
    </row>
    <row r="614" spans="1:7">
      <c r="A614" s="1888" t="s">
        <v>1174</v>
      </c>
      <c r="B614" s="1888"/>
      <c r="C614" s="1888"/>
      <c r="D614" s="1888"/>
      <c r="E614" s="1888"/>
      <c r="F614" s="1888"/>
      <c r="G614" s="1888"/>
    </row>
    <row r="615" spans="1:7">
      <c r="A615" s="267"/>
      <c r="B615" s="267"/>
      <c r="C615" s="267"/>
      <c r="G615" s="57"/>
    </row>
    <row r="616" spans="1:7">
      <c r="C616" s="23"/>
      <c r="D616" s="1878" t="s">
        <v>1280</v>
      </c>
      <c r="E616" s="1878"/>
      <c r="F616" s="1878"/>
      <c r="G616" s="57"/>
    </row>
    <row r="617" spans="1:7">
      <c r="A617" s="23"/>
      <c r="B617" s="675"/>
      <c r="C617" s="265"/>
      <c r="D617" s="50"/>
      <c r="G617" s="57"/>
    </row>
    <row r="618" spans="1:7" ht="14.25">
      <c r="A618" s="261"/>
      <c r="B618" s="679" t="s">
        <v>316</v>
      </c>
      <c r="C618" s="265"/>
      <c r="D618" s="1923" t="s">
        <v>1281</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9" customFormat="1">
      <c r="A624" s="705"/>
      <c r="B624" s="705"/>
      <c r="C624" s="265"/>
      <c r="D624" s="725"/>
      <c r="E624" s="725"/>
      <c r="F624" s="725"/>
      <c r="G624" s="57"/>
    </row>
    <row r="625" spans="1:7" ht="14.25">
      <c r="A625" s="261"/>
      <c r="B625" s="679" t="s">
        <v>316</v>
      </c>
      <c r="C625" s="265"/>
      <c r="D625" s="1923" t="s">
        <v>1282</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4.25">
      <c r="A628" s="261"/>
      <c r="B628" s="679" t="s">
        <v>316</v>
      </c>
      <c r="C628" s="266"/>
      <c r="D628" s="1880" t="s">
        <v>1283</v>
      </c>
      <c r="E628" s="1880"/>
      <c r="F628" s="1880"/>
      <c r="G628" s="57"/>
    </row>
    <row r="629" spans="1:7" ht="14.25">
      <c r="A629" s="261"/>
      <c r="B629" s="261"/>
      <c r="C629" s="266"/>
      <c r="D629" s="1880"/>
      <c r="E629" s="1880"/>
      <c r="F629" s="1880"/>
      <c r="G629" s="57"/>
    </row>
    <row r="630" spans="1:7" ht="14.25">
      <c r="A630" s="261"/>
      <c r="B630" s="261"/>
      <c r="C630" s="266"/>
      <c r="D630" s="1880"/>
      <c r="E630" s="1880"/>
      <c r="F630" s="1880"/>
      <c r="G630" s="57"/>
    </row>
    <row r="631" spans="1:7">
      <c r="A631" s="266"/>
      <c r="B631" s="266"/>
      <c r="C631" s="266"/>
      <c r="D631" s="1880"/>
      <c r="E631" s="1880"/>
      <c r="F631" s="1880"/>
      <c r="G631" s="57"/>
    </row>
    <row r="632" spans="1:7" s="719" customFormat="1">
      <c r="A632" s="266"/>
      <c r="B632" s="266"/>
      <c r="C632" s="266"/>
      <c r="D632" s="726"/>
      <c r="E632" s="726"/>
      <c r="F632" s="726"/>
      <c r="G632" s="57"/>
    </row>
    <row r="633" spans="1:7">
      <c r="A633" s="266"/>
      <c r="B633" s="679" t="s">
        <v>316</v>
      </c>
      <c r="C633" s="266"/>
      <c r="D633" s="1928" t="s">
        <v>1284</v>
      </c>
      <c r="E633" s="1928"/>
      <c r="F633" s="1928"/>
      <c r="G633" s="57"/>
    </row>
    <row r="634" spans="1:7">
      <c r="A634" s="266"/>
      <c r="B634" s="266"/>
      <c r="C634" s="266"/>
      <c r="D634" s="727"/>
      <c r="E634" s="727"/>
      <c r="F634" s="727"/>
      <c r="G634" s="57"/>
    </row>
    <row r="635" spans="1:7">
      <c r="A635" s="1888" t="s">
        <v>1175</v>
      </c>
      <c r="B635" s="1888"/>
      <c r="C635" s="1888"/>
      <c r="D635" s="1888"/>
      <c r="E635" s="1888"/>
      <c r="F635" s="1888"/>
      <c r="G635" s="1888"/>
    </row>
    <row r="636" spans="1:7">
      <c r="A636" s="135"/>
      <c r="B636" s="135"/>
      <c r="C636" s="266"/>
      <c r="D636" s="147"/>
      <c r="E636" s="147"/>
      <c r="F636" s="147"/>
      <c r="G636" s="57"/>
    </row>
    <row r="637" spans="1:7">
      <c r="C637" s="267"/>
      <c r="D637" s="1929" t="s">
        <v>1334</v>
      </c>
      <c r="E637" s="1929"/>
      <c r="F637" s="1929"/>
      <c r="G637" s="57"/>
    </row>
    <row r="638" spans="1:7">
      <c r="A638" s="260"/>
      <c r="B638" s="260"/>
      <c r="C638" s="260"/>
      <c r="D638" s="1930" t="s">
        <v>1335</v>
      </c>
      <c r="E638" s="1930"/>
      <c r="F638" s="1930"/>
      <c r="G638" s="57"/>
    </row>
    <row r="639" spans="1:7" s="719" customFormat="1">
      <c r="A639" s="720"/>
      <c r="B639" s="720"/>
      <c r="C639" s="720"/>
      <c r="D639" s="734"/>
      <c r="E639" s="734"/>
      <c r="F639" s="734"/>
      <c r="G639" s="57"/>
    </row>
    <row r="640" spans="1:7" ht="14.45" customHeight="1">
      <c r="A640" s="261"/>
      <c r="B640" s="679" t="s">
        <v>316</v>
      </c>
      <c r="C640" s="266"/>
      <c r="D640" s="1876" t="s">
        <v>1336</v>
      </c>
      <c r="E640" s="1876"/>
      <c r="F640" s="1876"/>
      <c r="G640" s="57"/>
    </row>
    <row r="641" spans="1:11" ht="14.25">
      <c r="A641" s="261"/>
      <c r="B641" s="261"/>
      <c r="C641" s="266"/>
      <c r="D641" s="1876"/>
      <c r="E641" s="1876"/>
      <c r="F641" s="1876"/>
      <c r="G641" s="57"/>
    </row>
    <row r="642" spans="1:11" ht="14.25">
      <c r="A642" s="261"/>
      <c r="B642" s="261"/>
      <c r="C642" s="266"/>
      <c r="D642" s="1876"/>
      <c r="E642" s="1876"/>
      <c r="F642" s="1876"/>
      <c r="G642" s="57"/>
    </row>
    <row r="643" spans="1:11" ht="14.25">
      <c r="A643" s="261"/>
      <c r="B643" s="261"/>
      <c r="C643" s="266"/>
      <c r="D643" s="1876"/>
      <c r="E643" s="1876"/>
      <c r="F643" s="1876"/>
      <c r="G643" s="57"/>
    </row>
    <row r="644" spans="1:11" s="682" customFormat="1" ht="14.25">
      <c r="A644" s="261"/>
      <c r="B644" s="261"/>
      <c r="C644" s="266"/>
      <c r="D644" s="1876"/>
      <c r="E644" s="1876"/>
      <c r="F644" s="1876"/>
      <c r="G644" s="57"/>
    </row>
    <row r="645" spans="1:11" s="719" customFormat="1" ht="14.25">
      <c r="A645" s="714"/>
      <c r="B645" s="714"/>
      <c r="C645" s="266"/>
      <c r="D645" s="736"/>
      <c r="E645" s="736"/>
      <c r="F645" s="736"/>
      <c r="G645" s="57"/>
    </row>
    <row r="646" spans="1:11" s="682" customFormat="1" ht="14.25">
      <c r="A646" s="261"/>
      <c r="B646" s="679" t="s">
        <v>316</v>
      </c>
      <c r="C646" s="266"/>
      <c r="D646" s="1906" t="s">
        <v>1186</v>
      </c>
      <c r="E646" s="1906"/>
      <c r="F646" s="1906"/>
      <c r="G646" s="57"/>
    </row>
    <row r="647" spans="1:11" s="682" customFormat="1" ht="14.25">
      <c r="A647" s="261"/>
      <c r="B647" s="261"/>
      <c r="C647" s="266"/>
      <c r="D647" s="1907" t="s">
        <v>1337</v>
      </c>
      <c r="E647" s="1907"/>
      <c r="F647" s="1907"/>
      <c r="G647" s="57"/>
    </row>
    <row r="648" spans="1:11" s="682" customFormat="1" ht="14.25">
      <c r="A648" s="261"/>
      <c r="B648" s="261"/>
      <c r="C648" s="266"/>
      <c r="D648" s="1907"/>
      <c r="E648" s="1907"/>
      <c r="F648" s="1907"/>
      <c r="G648" s="57"/>
    </row>
    <row r="649" spans="1:11" s="682" customFormat="1" ht="14.25">
      <c r="A649" s="261"/>
      <c r="B649" s="261"/>
      <c r="C649" s="266"/>
      <c r="D649" s="1907"/>
      <c r="E649" s="1907"/>
      <c r="F649" s="1907"/>
      <c r="G649" s="57"/>
    </row>
    <row r="650" spans="1:11" s="682" customFormat="1" ht="14.25">
      <c r="A650" s="261"/>
      <c r="B650" s="261"/>
      <c r="C650" s="266"/>
      <c r="D650" s="1907"/>
      <c r="E650" s="1907"/>
      <c r="F650" s="1907"/>
      <c r="G650" s="57"/>
    </row>
    <row r="651" spans="1:11" s="682" customFormat="1" ht="14.25">
      <c r="A651" s="261"/>
      <c r="B651" s="261"/>
      <c r="C651" s="266"/>
      <c r="D651" s="1907"/>
      <c r="E651" s="1907"/>
      <c r="F651" s="1907"/>
      <c r="G651" s="57"/>
    </row>
    <row r="652" spans="1:11" s="682" customFormat="1" ht="14.25">
      <c r="A652" s="261"/>
      <c r="B652" s="261"/>
      <c r="C652" s="266"/>
      <c r="D652" s="1908" t="s">
        <v>1338</v>
      </c>
      <c r="E652" s="1908"/>
      <c r="F652" s="1908"/>
      <c r="G652" s="57"/>
    </row>
    <row r="653" spans="1:11">
      <c r="A653" s="266"/>
      <c r="B653" s="266"/>
      <c r="C653" s="266"/>
      <c r="D653" s="147"/>
      <c r="E653" s="147"/>
      <c r="F653" s="147"/>
      <c r="G653" s="57"/>
    </row>
    <row r="654" spans="1:11">
      <c r="A654" s="1888" t="s">
        <v>1176</v>
      </c>
      <c r="B654" s="1888"/>
      <c r="C654" s="1888"/>
      <c r="D654" s="1888"/>
      <c r="E654" s="1888"/>
      <c r="F654" s="1888"/>
      <c r="G654" s="1888"/>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87" t="s">
        <v>1212</v>
      </c>
      <c r="E658" s="1887"/>
      <c r="F658" s="1887"/>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7" t="s">
        <v>950</v>
      </c>
      <c r="E660" s="1887"/>
      <c r="F660" s="1887"/>
      <c r="G660" s="57"/>
      <c r="H660" s="269"/>
      <c r="I660" s="269"/>
      <c r="J660" s="269"/>
      <c r="K660" s="269"/>
    </row>
    <row r="661" spans="1:11">
      <c r="A661" s="260"/>
      <c r="B661" s="260"/>
      <c r="C661" s="260"/>
      <c r="D661" s="1887" t="s">
        <v>961</v>
      </c>
      <c r="E661" s="1887"/>
      <c r="F661" s="1887"/>
      <c r="G661" s="57"/>
      <c r="H661" s="269"/>
      <c r="I661" s="269"/>
      <c r="J661" s="269"/>
      <c r="K661" s="269"/>
    </row>
    <row r="662" spans="1:11">
      <c r="A662" s="260"/>
      <c r="B662" s="260"/>
      <c r="C662" s="260"/>
      <c r="D662" s="6"/>
      <c r="E662" s="1866" t="s">
        <v>1213</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7" t="s">
        <v>990</v>
      </c>
      <c r="E669" s="1887"/>
      <c r="F669" s="1887"/>
      <c r="G669" s="57"/>
      <c r="H669" s="269"/>
      <c r="I669" s="269"/>
      <c r="J669" s="269"/>
      <c r="K669" s="269"/>
    </row>
    <row r="670" spans="1:11" ht="14.25">
      <c r="A670" s="261"/>
      <c r="B670" s="261"/>
      <c r="C670" s="260"/>
      <c r="D670" s="1887" t="s">
        <v>961</v>
      </c>
      <c r="E670" s="1887"/>
      <c r="F670" s="1887"/>
      <c r="G670" s="57"/>
      <c r="H670" s="269"/>
      <c r="I670" s="269"/>
      <c r="J670" s="269"/>
      <c r="K670" s="269"/>
    </row>
    <row r="671" spans="1:11">
      <c r="A671" s="260"/>
      <c r="B671" s="260"/>
      <c r="C671" s="260"/>
      <c r="D671" s="6"/>
      <c r="E671" s="1892" t="s">
        <v>1215</v>
      </c>
      <c r="F671" s="1892"/>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5" t="s">
        <v>1225</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7"/>
      <c r="B678" s="487"/>
      <c r="C678" s="487"/>
      <c r="D678" s="1885"/>
      <c r="E678" s="1885"/>
      <c r="F678" s="1885"/>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5" t="s">
        <v>1216</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5" t="s">
        <v>1226</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5" t="s">
        <v>1223</v>
      </c>
      <c r="E697" s="1885"/>
      <c r="F697" s="1885"/>
      <c r="G697" s="57"/>
      <c r="H697" s="269"/>
      <c r="I697" s="269"/>
      <c r="J697" s="269"/>
      <c r="K697" s="269"/>
    </row>
    <row r="698" spans="1:11" s="682" customFormat="1">
      <c r="A698" s="260"/>
      <c r="B698" s="260"/>
      <c r="C698" s="260"/>
      <c r="D698" s="1885"/>
      <c r="E698" s="1885"/>
      <c r="F698" s="1885"/>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5" t="s">
        <v>1224</v>
      </c>
      <c r="E700" s="1885"/>
      <c r="F700" s="1885"/>
      <c r="G700" s="57"/>
      <c r="H700" s="269"/>
      <c r="I700" s="269"/>
      <c r="J700" s="269"/>
      <c r="K700" s="269"/>
    </row>
    <row r="701" spans="1:11" s="682" customFormat="1">
      <c r="A701" s="260"/>
      <c r="B701" s="260"/>
      <c r="C701" s="260"/>
      <c r="D701" s="1885"/>
      <c r="E701" s="1885"/>
      <c r="F701" s="1885"/>
      <c r="G701" s="57"/>
      <c r="H701" s="269"/>
      <c r="I701" s="269"/>
      <c r="J701" s="269"/>
      <c r="K701" s="269"/>
    </row>
    <row r="702" spans="1:11" s="682" customFormat="1">
      <c r="A702" s="260"/>
      <c r="B702" s="260"/>
      <c r="C702" s="260"/>
      <c r="D702" s="1885"/>
      <c r="E702" s="1885"/>
      <c r="F702" s="1885"/>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5" t="s">
        <v>1217</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5" t="s">
        <v>1218</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5" t="s">
        <v>1352</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896" t="s">
        <v>1220</v>
      </c>
      <c r="E724" s="1896"/>
      <c r="F724" s="1896"/>
      <c r="G724" s="57"/>
      <c r="H724" s="269"/>
      <c r="I724" s="269"/>
      <c r="J724" s="269"/>
      <c r="K724" s="269"/>
    </row>
    <row r="725" spans="1:11" s="682" customFormat="1">
      <c r="A725" s="260"/>
      <c r="B725" s="260"/>
      <c r="C725" s="260"/>
      <c r="D725" s="533"/>
      <c r="E725" s="7"/>
      <c r="F725" s="7"/>
      <c r="G725" s="57"/>
      <c r="H725" s="269"/>
      <c r="I725" s="269"/>
      <c r="J725" s="269"/>
      <c r="K725" s="269"/>
    </row>
    <row r="726" spans="1:11">
      <c r="A726" s="1889" t="s">
        <v>1177</v>
      </c>
      <c r="B726" s="1889"/>
      <c r="C726" s="1889"/>
      <c r="D726" s="1889"/>
      <c r="E726" s="1889"/>
      <c r="F726" s="1889"/>
      <c r="G726" s="1889"/>
      <c r="H726" s="269"/>
      <c r="I726" s="269"/>
      <c r="J726" s="269"/>
      <c r="K726" s="269"/>
    </row>
    <row r="727" spans="1:11">
      <c r="A727" s="260"/>
      <c r="B727" s="260"/>
      <c r="C727" s="260"/>
      <c r="D727" s="263"/>
      <c r="G727" s="271"/>
      <c r="H727" s="269"/>
      <c r="I727" s="269"/>
      <c r="J727" s="269"/>
      <c r="K727" s="269"/>
    </row>
    <row r="728" spans="1:11" ht="13.15" customHeight="1">
      <c r="C728" s="260"/>
      <c r="D728" s="1904" t="s">
        <v>1193</v>
      </c>
      <c r="E728" s="1904"/>
      <c r="F728" s="1904"/>
      <c r="G728" s="271"/>
      <c r="H728" s="269"/>
      <c r="I728" s="269"/>
      <c r="J728" s="269"/>
      <c r="K728" s="269"/>
    </row>
    <row r="729" spans="1:11">
      <c r="A729" s="260"/>
      <c r="B729" s="260"/>
      <c r="C729" s="260"/>
      <c r="D729" s="1891" t="s">
        <v>1194</v>
      </c>
      <c r="E729" s="1891"/>
      <c r="F729" s="1891"/>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316</v>
      </c>
      <c r="C743" s="408"/>
      <c r="D743" s="1905" t="s">
        <v>1197</v>
      </c>
      <c r="E743" s="1905"/>
      <c r="F743" s="1905"/>
      <c r="G743" s="311"/>
    </row>
    <row r="744" spans="1:11" s="409" customFormat="1">
      <c r="A744" s="408"/>
      <c r="B744" s="408"/>
      <c r="C744" s="408"/>
      <c r="D744" s="1905"/>
      <c r="E744" s="1905"/>
      <c r="F744" s="1905"/>
      <c r="G744" s="311"/>
    </row>
    <row r="745" spans="1:11" s="409" customFormat="1">
      <c r="A745" s="408"/>
      <c r="B745" s="408"/>
      <c r="C745" s="408"/>
      <c r="D745" s="1905"/>
      <c r="E745" s="1905"/>
      <c r="F745" s="1905"/>
      <c r="G745" s="311"/>
    </row>
    <row r="746" spans="1:11">
      <c r="A746" s="273"/>
      <c r="B746" s="273"/>
      <c r="C746" s="273"/>
      <c r="D746" s="377"/>
      <c r="E746" s="274"/>
      <c r="F746" s="274"/>
      <c r="G746" s="275"/>
      <c r="H746" s="269"/>
      <c r="I746" s="269"/>
      <c r="J746" s="269"/>
      <c r="K746" s="269"/>
    </row>
    <row r="747" spans="1:11" ht="14.25">
      <c r="A747" s="261"/>
      <c r="B747" s="679"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9" t="s">
        <v>1200</v>
      </c>
      <c r="B754" s="1899"/>
      <c r="C754" s="1899"/>
      <c r="D754" s="1899"/>
      <c r="E754" s="1899"/>
      <c r="F754" s="1899"/>
      <c r="G754" s="1899"/>
    </row>
    <row r="755" spans="1:11">
      <c r="A755" s="260"/>
      <c r="B755" s="260"/>
      <c r="C755" s="260"/>
      <c r="D755" s="276"/>
      <c r="F755" s="147"/>
      <c r="G755" s="271"/>
    </row>
    <row r="756" spans="1:11">
      <c r="A756" s="273"/>
      <c r="B756" s="273"/>
      <c r="C756" s="442"/>
      <c r="D756" s="1900" t="s">
        <v>1184</v>
      </c>
      <c r="E756" s="1900"/>
      <c r="F756" s="1900"/>
      <c r="G756" s="271"/>
    </row>
    <row r="757" spans="1:11">
      <c r="A757" s="503"/>
      <c r="B757" s="503"/>
      <c r="C757" s="502"/>
      <c r="D757" s="1901" t="s">
        <v>1201</v>
      </c>
      <c r="E757" s="1901"/>
      <c r="F757" s="1901"/>
      <c r="G757" s="271"/>
    </row>
    <row r="758" spans="1:11">
      <c r="A758" s="273"/>
      <c r="B758" s="273"/>
      <c r="C758" s="442"/>
      <c r="D758" s="693"/>
      <c r="E758" s="693"/>
      <c r="F758" s="693"/>
      <c r="G758" s="271"/>
    </row>
    <row r="759" spans="1:11" ht="14.25">
      <c r="A759" s="261"/>
      <c r="B759" s="679" t="s">
        <v>316</v>
      </c>
      <c r="C759" s="442"/>
      <c r="D759" s="1902" t="s">
        <v>1069</v>
      </c>
      <c r="E759" s="1902"/>
      <c r="F759" s="1902"/>
      <c r="G759" s="271"/>
    </row>
    <row r="760" spans="1:11">
      <c r="A760" s="273"/>
      <c r="B760" s="273"/>
      <c r="C760" s="442"/>
      <c r="D760" s="692"/>
      <c r="E760" s="1903" t="s">
        <v>1185</v>
      </c>
      <c r="F760" s="1903"/>
      <c r="G760" s="271"/>
    </row>
    <row r="761" spans="1:11">
      <c r="A761" s="267"/>
      <c r="B761" s="267"/>
      <c r="C761" s="267"/>
      <c r="D761" s="135"/>
      <c r="F761" s="57"/>
      <c r="G761" s="271"/>
    </row>
    <row r="762" spans="1:11">
      <c r="A762" s="1897" t="s">
        <v>470</v>
      </c>
      <c r="B762" s="1897"/>
      <c r="C762" s="1897"/>
      <c r="D762" s="1897"/>
      <c r="E762" s="1897"/>
      <c r="F762" s="1897"/>
      <c r="G762" s="1897"/>
    </row>
    <row r="763" spans="1:11">
      <c r="A763" s="255"/>
      <c r="B763" s="673"/>
      <c r="C763" s="266"/>
      <c r="D763" s="271"/>
      <c r="E763" s="271"/>
      <c r="F763" s="271"/>
      <c r="G763" s="271"/>
    </row>
    <row r="764" spans="1:11">
      <c r="A764" s="135"/>
      <c r="B764" s="1898" t="s">
        <v>1068</v>
      </c>
      <c r="C764" s="1898"/>
      <c r="D764" s="1898"/>
      <c r="E764" s="1898"/>
      <c r="F764" s="1898"/>
      <c r="G764" s="271"/>
    </row>
    <row r="765" spans="1:11">
      <c r="A765" s="23"/>
      <c r="B765" s="675"/>
      <c r="G765" s="271"/>
    </row>
    <row r="766" spans="1:11">
      <c r="A766" s="1897" t="s">
        <v>471</v>
      </c>
      <c r="B766" s="1897"/>
      <c r="C766" s="1897"/>
      <c r="D766" s="1897"/>
      <c r="E766" s="1897"/>
      <c r="F766" s="1897"/>
      <c r="G766" s="1897"/>
    </row>
    <row r="767" spans="1:11">
      <c r="A767" s="255"/>
      <c r="B767" s="673"/>
      <c r="C767" s="255"/>
      <c r="D767" s="263"/>
      <c r="G767" s="271"/>
    </row>
    <row r="768" spans="1:11">
      <c r="A768" s="135"/>
      <c r="B768" s="1894" t="s">
        <v>469</v>
      </c>
      <c r="C768" s="1894"/>
      <c r="D768" s="1894"/>
      <c r="E768" s="1894"/>
      <c r="F768" s="1894"/>
      <c r="G768" s="271"/>
    </row>
    <row r="769" spans="1:7" ht="14.25">
      <c r="A769" s="261"/>
      <c r="B769" s="261"/>
      <c r="D769" s="135"/>
      <c r="E769" s="135"/>
      <c r="F769" s="271"/>
      <c r="G769" s="271"/>
    </row>
    <row r="770" spans="1:7">
      <c r="A770" s="1897" t="s">
        <v>472</v>
      </c>
      <c r="B770" s="1897"/>
      <c r="C770" s="1897"/>
      <c r="D770" s="1897"/>
      <c r="E770" s="1897"/>
      <c r="F770" s="1897"/>
      <c r="G770" s="1897"/>
    </row>
    <row r="771" spans="1:7">
      <c r="C771" s="260"/>
      <c r="D771" s="259"/>
      <c r="E771" s="135"/>
      <c r="F771" s="271"/>
      <c r="G771" s="271"/>
    </row>
    <row r="772" spans="1:7">
      <c r="A772" s="135"/>
      <c r="B772" s="1894" t="s">
        <v>469</v>
      </c>
      <c r="C772" s="1894"/>
      <c r="D772" s="1894"/>
      <c r="E772" s="1894"/>
      <c r="F772" s="1894"/>
      <c r="G772" s="271"/>
    </row>
    <row r="773" spans="1:7">
      <c r="A773" s="135"/>
      <c r="B773" s="135"/>
      <c r="C773" s="266"/>
      <c r="D773" s="271"/>
      <c r="E773" s="271"/>
      <c r="F773" s="271"/>
      <c r="G773" s="271"/>
    </row>
    <row r="774" spans="1:7">
      <c r="A774" s="1897" t="s">
        <v>473</v>
      </c>
      <c r="B774" s="1897"/>
      <c r="C774" s="1897"/>
      <c r="D774" s="1897"/>
      <c r="E774" s="1897"/>
      <c r="F774" s="1897"/>
      <c r="G774" s="1897"/>
    </row>
    <row r="775" spans="1:7">
      <c r="A775" s="135"/>
      <c r="B775" s="135"/>
    </row>
    <row r="776" spans="1:7">
      <c r="A776" s="135"/>
      <c r="B776" s="1894" t="s">
        <v>469</v>
      </c>
      <c r="C776" s="1894"/>
      <c r="D776" s="1894"/>
      <c r="E776" s="1894"/>
      <c r="F776" s="1894"/>
    </row>
    <row r="777" spans="1:7">
      <c r="A777" s="266"/>
      <c r="B777" s="266"/>
      <c r="C777" s="266"/>
      <c r="D777" s="258"/>
      <c r="F777" s="271"/>
    </row>
    <row r="778" spans="1:7">
      <c r="A778" s="1897" t="s">
        <v>474</v>
      </c>
      <c r="B778" s="1897"/>
      <c r="C778" s="1897"/>
      <c r="D778" s="1897"/>
      <c r="E778" s="1897"/>
      <c r="F778" s="1897"/>
      <c r="G778" s="1897"/>
    </row>
    <row r="779" spans="1:7">
      <c r="A779" s="135"/>
      <c r="B779" s="135"/>
    </row>
    <row r="780" spans="1:7">
      <c r="A780" s="135"/>
      <c r="B780" s="1894" t="s">
        <v>469</v>
      </c>
      <c r="C780" s="1894"/>
      <c r="D780" s="1894"/>
      <c r="E780" s="1894"/>
      <c r="F780" s="1894"/>
    </row>
    <row r="781" spans="1:7">
      <c r="A781" s="266"/>
      <c r="B781" s="266"/>
      <c r="C781" s="266"/>
      <c r="D781" s="258"/>
      <c r="F781" s="271"/>
    </row>
    <row r="782" spans="1:7">
      <c r="A782" s="1897" t="s">
        <v>475</v>
      </c>
      <c r="B782" s="1897"/>
      <c r="C782" s="1897"/>
      <c r="D782" s="1897"/>
      <c r="E782" s="1897"/>
      <c r="F782" s="1897"/>
      <c r="G782" s="1897"/>
    </row>
    <row r="783" spans="1:7">
      <c r="A783" s="135"/>
      <c r="B783" s="135"/>
    </row>
    <row r="784" spans="1:7">
      <c r="A784" s="135"/>
      <c r="B784" s="1894" t="s">
        <v>469</v>
      </c>
      <c r="C784" s="1894"/>
      <c r="D784" s="1894"/>
      <c r="E784" s="1894"/>
      <c r="F784" s="1894"/>
    </row>
    <row r="785" spans="1:7">
      <c r="A785" s="265"/>
      <c r="B785" s="265"/>
      <c r="C785" s="265"/>
      <c r="D785" s="277"/>
      <c r="E785" s="57"/>
      <c r="F785" s="57"/>
      <c r="G785" s="57"/>
    </row>
    <row r="786" spans="1:7">
      <c r="A786" s="1897" t="s">
        <v>192</v>
      </c>
      <c r="B786" s="1897"/>
      <c r="C786" s="1897"/>
      <c r="D786" s="1897"/>
      <c r="E786" s="1897"/>
      <c r="F786" s="1897"/>
      <c r="G786" s="1897"/>
    </row>
    <row r="787" spans="1:7">
      <c r="A787" s="135"/>
      <c r="B787" s="135"/>
    </row>
    <row r="788" spans="1:7">
      <c r="A788" s="135"/>
      <c r="B788" s="1894" t="s">
        <v>469</v>
      </c>
      <c r="C788" s="1894"/>
      <c r="D788" s="1894"/>
      <c r="E788" s="1894"/>
      <c r="F788" s="1894"/>
    </row>
    <row r="789" spans="1:7">
      <c r="A789" s="135"/>
      <c r="B789" s="135"/>
      <c r="D789" s="258"/>
    </row>
    <row r="790" spans="1:7">
      <c r="A790" s="1897" t="s">
        <v>937</v>
      </c>
      <c r="B790" s="1897"/>
      <c r="C790" s="1897"/>
      <c r="D790" s="1897"/>
      <c r="E790" s="1897"/>
      <c r="F790" s="1897"/>
      <c r="G790" s="1897"/>
    </row>
    <row r="791" spans="1:7">
      <c r="A791" s="135"/>
      <c r="B791" s="135"/>
    </row>
    <row r="792" spans="1:7">
      <c r="A792" s="135"/>
      <c r="B792" s="1894" t="s">
        <v>469</v>
      </c>
      <c r="C792" s="1894"/>
      <c r="D792" s="1894"/>
      <c r="E792" s="1894"/>
      <c r="F792" s="1894"/>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4" t="s">
        <v>2400</v>
      </c>
      <c r="B2" s="1945"/>
      <c r="C2" s="1945"/>
      <c r="D2" s="1945"/>
      <c r="E2" s="1945"/>
      <c r="F2" s="1945"/>
      <c r="G2" s="1945"/>
      <c r="H2" s="1945"/>
      <c r="I2" s="1945"/>
      <c r="J2" s="1945"/>
    </row>
    <row r="3" spans="1:10" ht="15">
      <c r="A3" s="1949" t="s">
        <v>1500</v>
      </c>
      <c r="B3" s="1950"/>
      <c r="C3" s="1950"/>
      <c r="D3" s="1950"/>
      <c r="E3" s="1950"/>
      <c r="F3" s="1950"/>
      <c r="G3" s="1950"/>
      <c r="H3" s="1950"/>
      <c r="I3" s="1950"/>
      <c r="J3" s="1950"/>
    </row>
    <row r="4" spans="1:10" ht="12.75"/>
    <row r="5" spans="1:10" ht="12.75" customHeight="1">
      <c r="A5" s="1946" t="s">
        <v>2403</v>
      </c>
      <c r="B5" s="1946"/>
      <c r="C5" s="1946"/>
      <c r="D5" s="1946"/>
      <c r="E5" s="1946"/>
      <c r="F5" s="1946"/>
      <c r="G5" s="1946"/>
      <c r="H5" s="1946"/>
      <c r="I5" s="1946"/>
      <c r="J5" s="1946"/>
    </row>
    <row r="6" spans="1:10" ht="12.7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51" t="s">
        <v>2406</v>
      </c>
      <c r="B11" s="1951"/>
      <c r="C11" s="1951"/>
      <c r="D11" s="1951"/>
      <c r="E11" s="1951"/>
      <c r="F11" s="1951"/>
      <c r="G11" s="1951"/>
      <c r="H11" s="1951"/>
      <c r="I11" s="1951"/>
      <c r="J11" s="1951"/>
    </row>
    <row r="12" spans="1:10" ht="12.75">
      <c r="A12" s="1951"/>
      <c r="B12" s="1951"/>
      <c r="C12" s="1951"/>
      <c r="D12" s="1951"/>
      <c r="E12" s="1951"/>
      <c r="F12" s="1951"/>
      <c r="G12" s="1951"/>
      <c r="H12" s="1951"/>
      <c r="I12" s="1951"/>
      <c r="J12" s="1951"/>
    </row>
    <row r="13" spans="1:10" s="1769" customFormat="1" ht="12.75">
      <c r="A13" s="1951"/>
      <c r="B13" s="1951"/>
      <c r="C13" s="1951"/>
      <c r="D13" s="1951"/>
      <c r="E13" s="1951"/>
      <c r="F13" s="1951"/>
      <c r="G13" s="1951"/>
      <c r="H13" s="1951"/>
      <c r="I13" s="1951"/>
      <c r="J13" s="1951"/>
    </row>
    <row r="14" spans="1:10" ht="12.75">
      <c r="A14" s="1952"/>
      <c r="B14" s="1952"/>
      <c r="C14" s="1952"/>
      <c r="D14" s="1952"/>
      <c r="E14" s="1952"/>
      <c r="F14" s="1952"/>
      <c r="G14" s="1952"/>
      <c r="H14" s="1952"/>
      <c r="I14" s="1952"/>
      <c r="J14" s="1952"/>
    </row>
    <row r="15" spans="1:10" ht="12.75">
      <c r="A15" s="1952"/>
      <c r="B15" s="1952"/>
      <c r="C15" s="1952"/>
      <c r="D15" s="1952"/>
      <c r="E15" s="1952"/>
      <c r="F15" s="1952"/>
      <c r="G15" s="1952"/>
      <c r="H15" s="1952"/>
      <c r="I15" s="1952"/>
      <c r="J15" s="1952"/>
    </row>
    <row r="16" spans="1:10" ht="12.75">
      <c r="A16" s="1952"/>
      <c r="B16" s="1952"/>
      <c r="C16" s="1952"/>
      <c r="D16" s="1952"/>
      <c r="E16" s="1952"/>
      <c r="F16" s="1952"/>
      <c r="G16" s="1952"/>
      <c r="H16" s="1952"/>
      <c r="I16" s="1952"/>
      <c r="J16" s="1952"/>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3" t="s">
        <v>1390</v>
      </c>
      <c r="B20" s="1950"/>
      <c r="C20" s="1950"/>
      <c r="D20" s="1950"/>
      <c r="E20" s="195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6" t="s">
        <v>1391</v>
      </c>
      <c r="B57" s="1947"/>
      <c r="C57" s="1947"/>
      <c r="D57" s="1947"/>
      <c r="E57" s="1947"/>
      <c r="F57" s="1947"/>
      <c r="G57" s="1947"/>
      <c r="H57" s="1947"/>
      <c r="I57" s="1947"/>
      <c r="J57" s="1947"/>
    </row>
    <row r="58" spans="1:10" ht="12.75">
      <c r="A58" s="1947"/>
      <c r="B58" s="1947"/>
      <c r="C58" s="1947"/>
      <c r="D58" s="1947"/>
      <c r="E58" s="1947"/>
      <c r="F58" s="1947"/>
      <c r="G58" s="1947"/>
      <c r="H58" s="1947"/>
      <c r="I58" s="1947"/>
      <c r="J58" s="1947"/>
    </row>
    <row r="59" spans="1:10" ht="12.75">
      <c r="A59" s="1947"/>
      <c r="B59" s="1947"/>
      <c r="C59" s="1947"/>
      <c r="D59" s="1947"/>
      <c r="E59" s="1947"/>
      <c r="F59" s="1947"/>
      <c r="G59" s="1947"/>
      <c r="H59" s="1947"/>
      <c r="I59" s="1947"/>
      <c r="J59" s="1947"/>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8" t="s">
        <v>2401</v>
      </c>
      <c r="B72" s="1948"/>
      <c r="C72" s="1948"/>
      <c r="D72" s="1948"/>
      <c r="E72" s="1948"/>
      <c r="F72" s="1948"/>
      <c r="G72" s="1948"/>
      <c r="H72" s="1948"/>
      <c r="I72" s="1948"/>
    </row>
    <row r="73" spans="1:9" ht="12.75">
      <c r="A73" s="1870" t="s">
        <v>1093</v>
      </c>
      <c r="B73" s="1870"/>
      <c r="C73" s="1870"/>
      <c r="D73" s="1870"/>
      <c r="E73" s="1870"/>
    </row>
    <row r="74" spans="1:9" ht="12.75">
      <c r="A74" s="1870" t="s">
        <v>1392</v>
      </c>
      <c r="B74" s="1870"/>
      <c r="C74" s="1870"/>
      <c r="D74" s="1870"/>
      <c r="E74" s="1870"/>
    </row>
    <row r="75" spans="1:9" ht="12.75">
      <c r="A75" s="1870" t="s">
        <v>2402</v>
      </c>
      <c r="B75" s="1870"/>
      <c r="C75" s="1870"/>
      <c r="D75" s="1870"/>
      <c r="E75" s="18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670" zoomScaleNormal="100" zoomScaleSheetLayoutView="100" workbookViewId="0">
      <selection activeCell="B1094" sqref="B1094"/>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4" t="s">
        <v>2241</v>
      </c>
      <c r="B2" s="1954"/>
      <c r="C2" s="1954"/>
      <c r="D2" s="1954"/>
      <c r="E2" s="1954"/>
      <c r="F2" s="1954"/>
      <c r="G2" s="1954"/>
      <c r="H2" s="1954"/>
      <c r="I2" s="1954"/>
    </row>
    <row r="3" spans="1:9">
      <c r="A3" s="1955" t="s">
        <v>2242</v>
      </c>
      <c r="B3" s="1955"/>
      <c r="C3" s="1955"/>
      <c r="D3" s="1955"/>
      <c r="E3" s="1955"/>
      <c r="F3" s="1955"/>
      <c r="G3" s="1955"/>
      <c r="H3" s="1955"/>
      <c r="I3" s="1955"/>
    </row>
    <row r="4" spans="1:9">
      <c r="A4" s="1980"/>
      <c r="B4" s="1980"/>
      <c r="C4" s="1984"/>
      <c r="D4" s="1984"/>
      <c r="E4" s="1984"/>
      <c r="F4" s="1984"/>
      <c r="G4" s="1984"/>
      <c r="I4" s="642"/>
    </row>
    <row r="5" spans="1:9" s="791" customFormat="1">
      <c r="A5" s="1980"/>
      <c r="B5" s="1980"/>
      <c r="C5" s="1981"/>
      <c r="D5" s="1981"/>
      <c r="E5" s="1981"/>
      <c r="F5" s="1981"/>
      <c r="G5" s="1981"/>
      <c r="I5" s="1837"/>
    </row>
    <row r="6" spans="1:9" s="791" customFormat="1">
      <c r="A6" s="1976" t="s">
        <v>1254</v>
      </c>
      <c r="B6" s="1976"/>
      <c r="C6" s="1977"/>
      <c r="D6" s="1977"/>
      <c r="E6" s="1977"/>
      <c r="F6" s="1977"/>
      <c r="G6" s="1977"/>
      <c r="I6" s="1836" t="s">
        <v>2416</v>
      </c>
    </row>
    <row r="7" spans="1:9" s="791" customFormat="1">
      <c r="A7" s="1976" t="s">
        <v>1255</v>
      </c>
      <c r="B7" s="1976"/>
      <c r="C7" s="1977"/>
      <c r="D7" s="1977"/>
      <c r="E7" s="1977"/>
      <c r="F7" s="1977"/>
      <c r="G7" s="1977"/>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79" t="s">
        <v>1256</v>
      </c>
      <c r="E11" s="1979"/>
      <c r="F11" s="1979"/>
    </row>
    <row r="12" spans="1:9">
      <c r="C12" s="793"/>
      <c r="D12" s="1979"/>
      <c r="E12" s="1979"/>
      <c r="F12" s="1979"/>
    </row>
    <row r="13" spans="1:9">
      <c r="A13" s="795"/>
      <c r="B13" s="795"/>
      <c r="C13" s="795"/>
      <c r="D13" s="1928" t="s">
        <v>1239</v>
      </c>
      <c r="E13" s="1928"/>
      <c r="F13" s="1928"/>
    </row>
    <row r="14" spans="1:9">
      <c r="A14" s="795"/>
      <c r="B14" s="795"/>
      <c r="C14" s="795"/>
      <c r="D14" s="796"/>
    </row>
    <row r="15" spans="1:9" ht="14.25">
      <c r="A15" s="797"/>
      <c r="B15" s="798" t="s">
        <v>2672</v>
      </c>
      <c r="C15" s="799"/>
      <c r="D15" s="1923" t="s">
        <v>1240</v>
      </c>
      <c r="E15" s="1923"/>
      <c r="F15" s="1923"/>
      <c r="I15" s="1774" t="s">
        <v>2418</v>
      </c>
    </row>
    <row r="16" spans="1:9">
      <c r="A16" s="795"/>
      <c r="B16" s="795"/>
      <c r="C16" s="799"/>
      <c r="D16" s="1923"/>
      <c r="E16" s="1923"/>
      <c r="F16" s="1923"/>
    </row>
    <row r="17" spans="1:9">
      <c r="A17" s="795"/>
      <c r="B17" s="795"/>
      <c r="C17" s="799"/>
      <c r="D17" s="1923"/>
      <c r="E17" s="1923"/>
      <c r="F17" s="1923"/>
    </row>
    <row r="18" spans="1:9">
      <c r="A18" s="795"/>
      <c r="B18" s="795"/>
      <c r="C18" s="795"/>
    </row>
    <row r="19" spans="1:9" ht="14.25">
      <c r="A19" s="797"/>
      <c r="B19" s="798" t="s">
        <v>2673</v>
      </c>
      <c r="D19" s="1902" t="s">
        <v>1241</v>
      </c>
      <c r="E19" s="1902"/>
      <c r="F19" s="1902"/>
      <c r="I19" s="1774" t="s">
        <v>2419</v>
      </c>
    </row>
    <row r="20" spans="1:9" ht="14.25">
      <c r="A20" s="797"/>
      <c r="B20" s="797"/>
      <c r="D20" s="800"/>
    </row>
    <row r="21" spans="1:9" ht="14.25">
      <c r="A21" s="797"/>
      <c r="B21" s="798" t="s">
        <v>2672</v>
      </c>
      <c r="D21" s="1923" t="s">
        <v>1242</v>
      </c>
      <c r="E21" s="1923"/>
      <c r="F21" s="1923"/>
      <c r="I21" s="1774" t="s">
        <v>2419</v>
      </c>
    </row>
    <row r="22" spans="1:9" ht="14.25">
      <c r="A22" s="797"/>
      <c r="B22" s="797"/>
      <c r="D22" s="1923"/>
      <c r="E22" s="1923"/>
      <c r="F22" s="1923"/>
    </row>
    <row r="23" spans="1:9"/>
    <row r="24" spans="1:9" ht="14.25">
      <c r="A24" s="797"/>
      <c r="B24" s="798" t="s">
        <v>2673</v>
      </c>
      <c r="D24" s="1968" t="s">
        <v>1243</v>
      </c>
      <c r="E24" s="1968"/>
      <c r="F24" s="1968"/>
      <c r="I24" s="1774" t="s">
        <v>2422</v>
      </c>
    </row>
    <row r="25" spans="1:9">
      <c r="D25" s="1968"/>
      <c r="E25" s="1968"/>
      <c r="F25" s="1968"/>
    </row>
    <row r="26" spans="1:9">
      <c r="D26" s="1968"/>
      <c r="E26" s="1968"/>
      <c r="F26" s="1968"/>
    </row>
    <row r="27" spans="1:9">
      <c r="D27" s="1968"/>
      <c r="E27" s="1968"/>
      <c r="F27" s="1968"/>
    </row>
    <row r="28" spans="1:9">
      <c r="D28" s="1968"/>
      <c r="E28" s="1968"/>
      <c r="F28" s="1968"/>
    </row>
    <row r="29" spans="1:9" s="791" customFormat="1">
      <c r="A29" s="801"/>
      <c r="B29" s="801"/>
      <c r="C29" s="801"/>
      <c r="D29" s="733"/>
      <c r="E29" s="802"/>
      <c r="F29" s="802"/>
      <c r="G29" s="802"/>
      <c r="I29" s="1837"/>
    </row>
    <row r="30" spans="1:9" s="791" customFormat="1">
      <c r="A30" s="801"/>
      <c r="B30" s="798" t="s">
        <v>2672</v>
      </c>
      <c r="C30" s="801"/>
      <c r="D30" s="1880" t="s">
        <v>1244</v>
      </c>
      <c r="E30" s="1880"/>
      <c r="F30" s="1880"/>
      <c r="G30" s="802"/>
      <c r="I30" s="1837" t="s">
        <v>2418</v>
      </c>
    </row>
    <row r="31" spans="1:9" s="791" customFormat="1">
      <c r="A31" s="801"/>
      <c r="B31" s="801"/>
      <c r="C31" s="801"/>
      <c r="D31" s="1880"/>
      <c r="E31" s="1880"/>
      <c r="F31" s="1880"/>
      <c r="G31" s="802"/>
      <c r="I31" s="1837"/>
    </row>
    <row r="32" spans="1:9" ht="14.25">
      <c r="A32" s="797"/>
      <c r="B32" s="797"/>
      <c r="D32" s="803"/>
    </row>
    <row r="33" spans="1:9" ht="14.45" customHeight="1">
      <c r="A33" s="797"/>
      <c r="B33" s="798" t="s">
        <v>2672</v>
      </c>
      <c r="D33" s="1880" t="s">
        <v>1423</v>
      </c>
      <c r="E33" s="1880"/>
      <c r="F33" s="1880"/>
      <c r="I33" s="1837" t="s">
        <v>2490</v>
      </c>
    </row>
    <row r="34" spans="1:9" ht="14.25">
      <c r="A34" s="797"/>
      <c r="B34" s="797"/>
      <c r="D34" s="1880"/>
      <c r="E34" s="1880"/>
      <c r="F34" s="1880"/>
    </row>
    <row r="35" spans="1:9" ht="14.25">
      <c r="A35" s="797"/>
      <c r="B35" s="797"/>
      <c r="D35" s="1880"/>
      <c r="E35" s="1880"/>
      <c r="F35" s="1880"/>
    </row>
    <row r="36" spans="1:9" ht="14.25">
      <c r="A36" s="797"/>
      <c r="B36" s="797"/>
      <c r="D36" s="1880"/>
      <c r="E36" s="1880"/>
      <c r="F36" s="1880"/>
    </row>
    <row r="37" spans="1:9" ht="14.25">
      <c r="A37" s="797"/>
      <c r="B37" s="797"/>
      <c r="D37" s="790"/>
    </row>
    <row r="38" spans="1:9" ht="14.25">
      <c r="A38" s="797"/>
      <c r="B38" s="798" t="s">
        <v>2672</v>
      </c>
      <c r="D38" s="1880" t="s">
        <v>1246</v>
      </c>
      <c r="E38" s="1880"/>
      <c r="F38" s="1880"/>
    </row>
    <row r="39" spans="1:9" ht="14.25">
      <c r="A39" s="797"/>
      <c r="B39" s="797"/>
      <c r="D39" s="1880"/>
      <c r="E39" s="1880"/>
      <c r="F39" s="1880"/>
    </row>
    <row r="40" spans="1:9" ht="14.25">
      <c r="A40" s="797"/>
      <c r="B40" s="797"/>
      <c r="D40" s="1880"/>
      <c r="E40" s="1880"/>
      <c r="F40" s="1880"/>
    </row>
    <row r="41" spans="1:9" ht="14.25">
      <c r="A41" s="797"/>
      <c r="B41" s="797"/>
      <c r="D41" s="1880"/>
      <c r="E41" s="1880"/>
      <c r="F41" s="1880"/>
    </row>
    <row r="42" spans="1:9" ht="14.25">
      <c r="A42" s="797"/>
      <c r="B42" s="797"/>
      <c r="D42" s="1880"/>
      <c r="E42" s="1880"/>
      <c r="F42" s="1880"/>
    </row>
    <row r="43" spans="1:9" ht="14.25">
      <c r="A43" s="797"/>
      <c r="B43" s="797"/>
      <c r="D43" s="781"/>
      <c r="E43" s="781"/>
      <c r="F43" s="781"/>
    </row>
    <row r="44" spans="1:9" ht="14.25">
      <c r="A44" s="797"/>
      <c r="B44" s="798" t="s">
        <v>2672</v>
      </c>
      <c r="D44" s="1880" t="s">
        <v>1247</v>
      </c>
      <c r="E44" s="1880"/>
      <c r="F44" s="1880"/>
      <c r="I44" s="1837" t="s">
        <v>2490</v>
      </c>
    </row>
    <row r="45" spans="1:9" ht="14.25">
      <c r="A45" s="797"/>
      <c r="B45" s="797"/>
      <c r="D45" s="1880"/>
      <c r="E45" s="1880"/>
      <c r="F45" s="1880"/>
    </row>
    <row r="46" spans="1:9" ht="14.25">
      <c r="A46" s="797"/>
      <c r="B46" s="797"/>
      <c r="D46" s="1880"/>
      <c r="E46" s="1880"/>
      <c r="F46" s="1880"/>
    </row>
    <row r="47" spans="1:9" ht="23.25" customHeight="1">
      <c r="A47" s="797"/>
      <c r="B47" s="797"/>
      <c r="D47" s="1880"/>
      <c r="E47" s="1880"/>
      <c r="F47" s="1880"/>
    </row>
    <row r="48" spans="1:9" ht="14.25">
      <c r="A48" s="797"/>
      <c r="B48" s="797"/>
      <c r="D48" s="785"/>
    </row>
    <row r="49" spans="1:9" ht="14.45" customHeight="1">
      <c r="A49" s="797"/>
      <c r="B49" s="798" t="s">
        <v>2672</v>
      </c>
      <c r="D49" s="1880" t="s">
        <v>1248</v>
      </c>
      <c r="E49" s="1880"/>
      <c r="F49" s="1880"/>
      <c r="I49" s="1837" t="s">
        <v>2490</v>
      </c>
    </row>
    <row r="50" spans="1:9" ht="14.25">
      <c r="A50" s="797"/>
      <c r="B50" s="797"/>
      <c r="D50" s="1880"/>
      <c r="E50" s="1880"/>
      <c r="F50" s="1880"/>
    </row>
    <row r="51" spans="1:9" ht="14.25">
      <c r="A51" s="797"/>
      <c r="B51" s="797"/>
      <c r="D51" s="1880"/>
      <c r="E51" s="1880"/>
      <c r="F51" s="1880"/>
    </row>
    <row r="52" spans="1:9" s="618" customFormat="1" ht="14.25">
      <c r="A52" s="797"/>
      <c r="B52" s="797"/>
      <c r="C52" s="804"/>
      <c r="D52" s="802"/>
      <c r="E52" s="693"/>
      <c r="F52" s="693"/>
      <c r="G52" s="693"/>
      <c r="I52" s="642"/>
    </row>
    <row r="53" spans="1:9" s="618" customFormat="1" ht="14.25">
      <c r="A53" s="805"/>
      <c r="B53" s="798" t="s">
        <v>2673</v>
      </c>
      <c r="C53" s="806"/>
      <c r="D53" s="1880" t="s">
        <v>1249</v>
      </c>
      <c r="E53" s="1880"/>
      <c r="F53" s="1880"/>
      <c r="G53" s="693"/>
      <c r="I53" s="1774"/>
    </row>
    <row r="54" spans="1:9" s="618" customFormat="1" ht="14.25">
      <c r="A54" s="805"/>
      <c r="B54" s="805"/>
      <c r="C54" s="806"/>
      <c r="D54" s="1880"/>
      <c r="E54" s="1880"/>
      <c r="F54" s="1880"/>
      <c r="G54" s="693"/>
      <c r="I54" s="642"/>
    </row>
    <row r="55" spans="1:9" s="791" customFormat="1">
      <c r="A55" s="801"/>
      <c r="B55" s="801"/>
      <c r="C55" s="801"/>
      <c r="D55" s="733"/>
      <c r="E55" s="802"/>
      <c r="F55" s="802"/>
      <c r="G55" s="802"/>
      <c r="I55" s="1837"/>
    </row>
    <row r="56" spans="1:9" ht="14.25">
      <c r="A56" s="797"/>
      <c r="B56" s="798" t="s">
        <v>2672</v>
      </c>
      <c r="D56" s="1880" t="s">
        <v>1250</v>
      </c>
      <c r="E56" s="1880"/>
      <c r="F56" s="1880"/>
      <c r="I56" s="1774" t="s">
        <v>2420</v>
      </c>
    </row>
    <row r="57" spans="1:9">
      <c r="D57" s="1880"/>
      <c r="E57" s="1880"/>
      <c r="F57" s="1880"/>
    </row>
    <row r="58" spans="1:9">
      <c r="D58" s="1880"/>
      <c r="E58" s="1880"/>
      <c r="F58" s="1880"/>
    </row>
    <row r="59" spans="1:9">
      <c r="D59" s="693"/>
    </row>
    <row r="60" spans="1:9" ht="14.25">
      <c r="A60" s="797"/>
      <c r="B60" s="798" t="s">
        <v>2672</v>
      </c>
      <c r="D60" s="1880" t="s">
        <v>1251</v>
      </c>
      <c r="E60" s="1880"/>
      <c r="F60" s="1880"/>
      <c r="I60" s="1774" t="s">
        <v>2421</v>
      </c>
    </row>
    <row r="61" spans="1:9">
      <c r="D61" s="1880"/>
      <c r="E61" s="1880"/>
      <c r="F61" s="1880"/>
    </row>
    <row r="62" spans="1:9"/>
    <row r="63" spans="1:9" ht="14.25">
      <c r="A63" s="797"/>
      <c r="B63" s="798" t="s">
        <v>2672</v>
      </c>
      <c r="D63" s="1880" t="s">
        <v>1252</v>
      </c>
      <c r="E63" s="1880"/>
      <c r="F63" s="1880"/>
    </row>
    <row r="64" spans="1:9">
      <c r="D64" s="1880"/>
      <c r="E64" s="1880"/>
      <c r="F64" s="1880"/>
      <c r="I64" s="1774" t="s">
        <v>2422</v>
      </c>
    </row>
    <row r="65" spans="1:9">
      <c r="D65" s="1880"/>
      <c r="E65" s="1880"/>
      <c r="F65" s="1880"/>
    </row>
    <row r="66" spans="1:9">
      <c r="D66" s="790"/>
    </row>
    <row r="67" spans="1:9" ht="14.25">
      <c r="A67" s="797"/>
      <c r="B67" s="798" t="s">
        <v>2672</v>
      </c>
      <c r="D67" s="1923" t="s">
        <v>1253</v>
      </c>
      <c r="E67" s="1923"/>
      <c r="F67" s="1923"/>
      <c r="I67" s="1774" t="s">
        <v>2422</v>
      </c>
    </row>
    <row r="68" spans="1:9">
      <c r="D68" s="1923"/>
      <c r="E68" s="1923"/>
      <c r="F68" s="1923"/>
    </row>
    <row r="69" spans="1:9" ht="14.25">
      <c r="A69" s="797"/>
      <c r="B69" s="797"/>
      <c r="D69" s="800"/>
    </row>
    <row r="70" spans="1:9">
      <c r="A70" s="1888" t="s">
        <v>1160</v>
      </c>
      <c r="B70" s="1888"/>
      <c r="C70" s="1888"/>
      <c r="D70" s="1888"/>
      <c r="E70" s="1888"/>
      <c r="F70" s="1888"/>
      <c r="G70" s="1888"/>
      <c r="H70" s="1853"/>
      <c r="I70" s="1854"/>
    </row>
    <row r="71" spans="1:9"/>
    <row r="72" spans="1:9">
      <c r="C72" s="807"/>
      <c r="D72" s="1961" t="s">
        <v>1258</v>
      </c>
      <c r="E72" s="1961"/>
      <c r="F72" s="1961"/>
    </row>
    <row r="73" spans="1:9">
      <c r="A73" s="800"/>
      <c r="B73" s="800"/>
      <c r="D73" s="1923" t="s">
        <v>1285</v>
      </c>
      <c r="E73" s="1923"/>
      <c r="F73" s="1923"/>
    </row>
    <row r="74" spans="1:9">
      <c r="A74" s="800"/>
      <c r="B74" s="800"/>
    </row>
    <row r="75" spans="1:9" ht="13.7" customHeight="1">
      <c r="A75" s="797"/>
      <c r="B75" s="798" t="s">
        <v>2673</v>
      </c>
      <c r="D75" s="1923" t="s">
        <v>1472</v>
      </c>
      <c r="E75" s="1923"/>
      <c r="F75" s="1923"/>
      <c r="I75" s="1774" t="s">
        <v>2423</v>
      </c>
    </row>
    <row r="76" spans="1:9" ht="14.25">
      <c r="A76" s="797"/>
      <c r="B76" s="797"/>
      <c r="D76" s="1923"/>
      <c r="E76" s="1923"/>
      <c r="F76" s="1923"/>
    </row>
    <row r="77" spans="1:9" ht="14.25">
      <c r="A77" s="797"/>
      <c r="B77" s="797"/>
      <c r="D77" s="1923"/>
      <c r="E77" s="1923"/>
      <c r="F77" s="1923"/>
    </row>
    <row r="78" spans="1:9" ht="14.25">
      <c r="A78" s="797"/>
      <c r="B78" s="797"/>
      <c r="D78" s="1923"/>
      <c r="E78" s="1923"/>
      <c r="F78" s="1923"/>
    </row>
    <row r="79" spans="1:9" ht="14.25">
      <c r="A79" s="797"/>
      <c r="B79" s="797"/>
      <c r="D79" s="1923"/>
      <c r="E79" s="1923"/>
      <c r="F79" s="1923"/>
    </row>
    <row r="80" spans="1:9" ht="14.25">
      <c r="A80" s="797"/>
      <c r="B80" s="797"/>
      <c r="D80" s="1923"/>
      <c r="E80" s="1923"/>
      <c r="F80" s="1923"/>
    </row>
    <row r="81" spans="1:9" ht="14.25">
      <c r="A81" s="797"/>
      <c r="B81" s="797"/>
      <c r="D81" s="1923"/>
      <c r="E81" s="1923"/>
      <c r="F81" s="1923"/>
    </row>
    <row r="82" spans="1:9" ht="14.25">
      <c r="A82" s="797"/>
      <c r="B82" s="797"/>
      <c r="D82" s="1923"/>
      <c r="E82" s="1923"/>
      <c r="F82" s="1923"/>
    </row>
    <row r="83" spans="1:9" ht="14.25">
      <c r="A83" s="797"/>
      <c r="B83" s="797"/>
      <c r="D83" s="878"/>
      <c r="E83" s="878"/>
      <c r="F83" s="878"/>
    </row>
    <row r="84" spans="1:9" ht="15" customHeight="1">
      <c r="A84" s="797"/>
      <c r="B84" s="798" t="s">
        <v>2673</v>
      </c>
      <c r="D84" s="1923" t="s">
        <v>2243</v>
      </c>
      <c r="E84" s="1923"/>
      <c r="F84" s="1923"/>
      <c r="I84" s="1774" t="s">
        <v>2424</v>
      </c>
    </row>
    <row r="85" spans="1:9" ht="14.25">
      <c r="A85" s="797"/>
      <c r="B85" s="797"/>
      <c r="D85" s="1923"/>
      <c r="E85" s="1923"/>
      <c r="F85" s="1923"/>
    </row>
    <row r="86" spans="1:9" ht="14.25">
      <c r="A86" s="797"/>
      <c r="B86" s="797"/>
      <c r="D86" s="1712"/>
      <c r="E86" s="1712"/>
      <c r="F86" s="1712"/>
    </row>
    <row r="87" spans="1:9" ht="14.25">
      <c r="A87" s="797"/>
      <c r="B87" s="798" t="s">
        <v>2673</v>
      </c>
      <c r="D87" s="1923" t="s">
        <v>2247</v>
      </c>
      <c r="E87" s="1923"/>
      <c r="F87" s="1923"/>
      <c r="I87" s="1774" t="s">
        <v>2425</v>
      </c>
    </row>
    <row r="88" spans="1:9" ht="14.25">
      <c r="A88" s="797"/>
      <c r="B88" s="797"/>
      <c r="D88" s="1923"/>
      <c r="E88" s="1923"/>
      <c r="F88" s="1923"/>
    </row>
    <row r="89" spans="1:9" ht="14.25">
      <c r="A89" s="797"/>
      <c r="B89" s="797"/>
      <c r="D89" s="1923"/>
      <c r="E89" s="1923"/>
      <c r="F89" s="1923"/>
    </row>
    <row r="90" spans="1:9" ht="14.25">
      <c r="A90" s="797"/>
      <c r="B90" s="797"/>
      <c r="D90" s="1712"/>
      <c r="E90" s="1712"/>
      <c r="F90" s="1712"/>
    </row>
    <row r="91" spans="1:9" ht="14.25">
      <c r="A91" s="797"/>
      <c r="B91" s="798" t="s">
        <v>2673</v>
      </c>
      <c r="D91" s="1923" t="s">
        <v>2245</v>
      </c>
      <c r="E91" s="1923"/>
      <c r="F91" s="1923"/>
      <c r="I91" s="1774" t="s">
        <v>2470</v>
      </c>
    </row>
    <row r="92" spans="1:9" s="1729" customFormat="1" ht="14.25">
      <c r="A92" s="1727"/>
      <c r="B92" s="1727"/>
      <c r="C92" s="1728"/>
      <c r="D92" s="1923"/>
      <c r="E92" s="1923"/>
      <c r="F92" s="1923"/>
      <c r="I92" s="1838"/>
    </row>
    <row r="93" spans="1:9" ht="14.25">
      <c r="A93" s="797"/>
      <c r="B93" s="797"/>
      <c r="D93" s="1718"/>
      <c r="E93" s="1719" t="s">
        <v>2246</v>
      </c>
      <c r="F93" s="1712"/>
    </row>
    <row r="94" spans="1:9" ht="14.25">
      <c r="A94" s="797"/>
      <c r="B94" s="797"/>
      <c r="D94" s="878"/>
      <c r="E94" s="878"/>
      <c r="F94" s="878"/>
    </row>
    <row r="95" spans="1:9" ht="14.25">
      <c r="A95" s="797"/>
      <c r="B95" s="798" t="s">
        <v>2672</v>
      </c>
      <c r="D95" s="1923" t="s">
        <v>2244</v>
      </c>
      <c r="E95" s="1923"/>
      <c r="F95" s="1923"/>
      <c r="I95" s="1774" t="s">
        <v>2426</v>
      </c>
    </row>
    <row r="96" spans="1:9" ht="14.25">
      <c r="A96" s="797"/>
      <c r="B96" s="797"/>
      <c r="D96" s="1923"/>
      <c r="E96" s="1923"/>
      <c r="F96" s="1923"/>
    </row>
    <row r="97" spans="1:9" ht="14.25">
      <c r="A97" s="797"/>
      <c r="B97" s="797"/>
      <c r="D97" s="1712"/>
      <c r="E97" s="1712"/>
      <c r="F97" s="1712"/>
    </row>
    <row r="98" spans="1:9" ht="14.45" customHeight="1">
      <c r="A98" s="797"/>
      <c r="B98" s="798" t="s">
        <v>2672</v>
      </c>
      <c r="D98" s="1923" t="s">
        <v>1398</v>
      </c>
      <c r="E98" s="1923"/>
      <c r="F98" s="1923"/>
      <c r="G98" s="790"/>
      <c r="I98" s="1774" t="s">
        <v>2427</v>
      </c>
    </row>
    <row r="99" spans="1:9" ht="14.25">
      <c r="A99" s="797"/>
      <c r="B99" s="797"/>
      <c r="D99" s="1923"/>
      <c r="E99" s="1923"/>
      <c r="F99" s="1923"/>
      <c r="G99" s="790"/>
    </row>
    <row r="100" spans="1:9" ht="14.25">
      <c r="A100" s="797"/>
      <c r="B100" s="797"/>
      <c r="D100" s="1923"/>
      <c r="E100" s="1923"/>
      <c r="F100" s="1923"/>
      <c r="G100" s="790"/>
    </row>
    <row r="101" spans="1:9" ht="14.25">
      <c r="A101" s="797"/>
      <c r="B101" s="797"/>
      <c r="D101" s="1923"/>
      <c r="E101" s="1923"/>
      <c r="F101" s="1923"/>
      <c r="G101" s="790"/>
    </row>
    <row r="102" spans="1:9" ht="14.25">
      <c r="A102" s="797"/>
      <c r="B102" s="797"/>
      <c r="D102" s="1923"/>
      <c r="E102" s="1923"/>
      <c r="F102" s="1923"/>
      <c r="G102" s="790"/>
    </row>
    <row r="103" spans="1:9" ht="14.25">
      <c r="A103" s="797"/>
      <c r="B103" s="797"/>
      <c r="D103" s="1923"/>
      <c r="E103" s="1923"/>
      <c r="F103" s="1923"/>
      <c r="G103" s="790"/>
    </row>
    <row r="104" spans="1:9" ht="14.25">
      <c r="A104" s="797"/>
      <c r="B104" s="797"/>
      <c r="D104" s="1923"/>
      <c r="E104" s="1923"/>
      <c r="F104" s="1923"/>
      <c r="G104" s="790"/>
    </row>
    <row r="105" spans="1:9" ht="14.25">
      <c r="A105" s="797"/>
      <c r="B105" s="797"/>
      <c r="D105" s="1923"/>
      <c r="E105" s="1923"/>
      <c r="F105" s="1923"/>
      <c r="G105" s="790"/>
    </row>
    <row r="106" spans="1:9" ht="14.25">
      <c r="A106" s="797"/>
      <c r="B106" s="797"/>
      <c r="D106" s="1923"/>
      <c r="E106" s="1923"/>
      <c r="F106" s="1923"/>
      <c r="G106" s="790"/>
    </row>
    <row r="107" spans="1:9" ht="14.25">
      <c r="A107" s="797"/>
      <c r="B107" s="797"/>
      <c r="D107" s="1923"/>
      <c r="E107" s="1923"/>
      <c r="F107" s="1923"/>
      <c r="G107" s="790"/>
    </row>
    <row r="108" spans="1:9" ht="14.25">
      <c r="A108" s="797"/>
      <c r="B108" s="797"/>
      <c r="D108" s="1923"/>
      <c r="E108" s="1923"/>
      <c r="F108" s="1923"/>
      <c r="G108" s="790"/>
    </row>
    <row r="109" spans="1:9" ht="14.25">
      <c r="A109" s="797"/>
      <c r="B109" s="797"/>
      <c r="D109" s="1923"/>
      <c r="E109" s="1923"/>
      <c r="F109" s="1923"/>
      <c r="G109" s="790"/>
    </row>
    <row r="110" spans="1:9" ht="14.25">
      <c r="A110" s="797"/>
      <c r="B110" s="797"/>
      <c r="D110" s="1923"/>
      <c r="E110" s="1923"/>
      <c r="F110" s="1923"/>
      <c r="G110" s="790"/>
    </row>
    <row r="111" spans="1:9" ht="14.25">
      <c r="A111" s="797"/>
      <c r="B111" s="797"/>
      <c r="D111" s="1923"/>
      <c r="E111" s="1923"/>
      <c r="F111" s="1923"/>
    </row>
    <row r="112" spans="1:9" ht="14.25">
      <c r="A112" s="797"/>
      <c r="B112" s="797"/>
      <c r="D112" s="1923"/>
      <c r="E112" s="1923"/>
      <c r="F112" s="1923"/>
    </row>
    <row r="113" spans="1:11" ht="14.25">
      <c r="A113" s="797"/>
      <c r="B113" s="797"/>
      <c r="D113" s="904"/>
      <c r="E113" s="904"/>
      <c r="F113" s="904"/>
    </row>
    <row r="114" spans="1:11" ht="14.25" customHeight="1">
      <c r="A114" s="797"/>
      <c r="B114" s="798" t="s">
        <v>2672</v>
      </c>
      <c r="D114" s="1921" t="s">
        <v>1260</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2673</v>
      </c>
      <c r="C123" s="722"/>
      <c r="D123" s="1921" t="s">
        <v>1262</v>
      </c>
      <c r="E123" s="1921"/>
      <c r="F123" s="1921"/>
      <c r="G123" s="722"/>
      <c r="H123" s="722"/>
      <c r="I123" s="622" t="s">
        <v>2428</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2673</v>
      </c>
      <c r="C126" s="804"/>
      <c r="D126" s="1923" t="s">
        <v>1263</v>
      </c>
      <c r="E126" s="1923"/>
      <c r="F126" s="1923"/>
      <c r="I126" s="622" t="s">
        <v>2428</v>
      </c>
    </row>
    <row r="127" spans="1:11">
      <c r="C127" s="804"/>
      <c r="D127" s="1923"/>
      <c r="E127" s="1923"/>
      <c r="F127" s="1923"/>
    </row>
    <row r="128" spans="1:11">
      <c r="C128" s="804"/>
      <c r="D128" s="1923"/>
      <c r="E128" s="1923"/>
      <c r="F128" s="1923"/>
    </row>
    <row r="129" spans="1:9">
      <c r="C129" s="804"/>
      <c r="D129" s="1923"/>
      <c r="E129" s="1923"/>
      <c r="F129" s="1923"/>
    </row>
    <row r="130" spans="1:9">
      <c r="C130" s="804"/>
      <c r="D130" s="1923"/>
      <c r="E130" s="1923"/>
      <c r="F130" s="1923"/>
    </row>
    <row r="131" spans="1:9">
      <c r="C131" s="804"/>
      <c r="D131" s="672"/>
      <c r="E131" s="672"/>
      <c r="F131" s="672"/>
    </row>
    <row r="132" spans="1:9" s="722" customFormat="1" ht="14.25">
      <c r="A132" s="797"/>
      <c r="B132" s="798" t="s">
        <v>2673</v>
      </c>
      <c r="C132" s="804"/>
      <c r="D132" s="1880" t="s">
        <v>1264</v>
      </c>
      <c r="E132" s="1880"/>
      <c r="F132" s="1880"/>
      <c r="G132" s="672"/>
      <c r="I132" s="622" t="s">
        <v>2429</v>
      </c>
    </row>
    <row r="133" spans="1:9" s="812" customFormat="1" ht="13.7" customHeight="1">
      <c r="A133" s="809"/>
      <c r="B133" s="809"/>
      <c r="C133" s="810"/>
      <c r="D133" s="1880"/>
      <c r="E133" s="1880"/>
      <c r="F133" s="1880"/>
      <c r="G133" s="811"/>
      <c r="I133" s="1839"/>
    </row>
    <row r="134" spans="1:9" s="722" customFormat="1" ht="13.7" customHeight="1">
      <c r="A134" s="788"/>
      <c r="B134" s="788"/>
      <c r="C134" s="804"/>
      <c r="D134" s="1880"/>
      <c r="E134" s="1880"/>
      <c r="F134" s="1880"/>
      <c r="G134" s="672"/>
      <c r="I134" s="622"/>
    </row>
    <row r="135" spans="1:9" s="722" customFormat="1" ht="13.7" customHeight="1">
      <c r="A135" s="788"/>
      <c r="B135" s="788"/>
      <c r="C135" s="804"/>
      <c r="D135" s="1880"/>
      <c r="E135" s="1880"/>
      <c r="F135" s="1880"/>
      <c r="G135" s="672"/>
      <c r="I135" s="622"/>
    </row>
    <row r="136" spans="1:9" s="722" customFormat="1" ht="13.7" customHeight="1">
      <c r="A136" s="788"/>
      <c r="B136" s="788"/>
      <c r="C136" s="804"/>
      <c r="D136" s="1880"/>
      <c r="E136" s="1880"/>
      <c r="F136" s="1880"/>
      <c r="G136" s="672"/>
      <c r="I136" s="622"/>
    </row>
    <row r="137" spans="1:9" s="722" customFormat="1" ht="13.7" customHeight="1">
      <c r="A137" s="813"/>
      <c r="B137" s="813"/>
      <c r="C137" s="804"/>
      <c r="D137" s="1880"/>
      <c r="E137" s="1880"/>
      <c r="F137" s="1880"/>
      <c r="G137" s="672"/>
      <c r="I137" s="622"/>
    </row>
    <row r="138" spans="1:9" s="618" customFormat="1" ht="13.7" customHeight="1">
      <c r="A138" s="801"/>
      <c r="B138" s="801"/>
      <c r="C138" s="806"/>
      <c r="D138" s="1880"/>
      <c r="E138" s="1880"/>
      <c r="F138" s="1880"/>
      <c r="G138" s="693"/>
      <c r="I138" s="642"/>
    </row>
    <row r="139" spans="1:9" s="618" customFormat="1" ht="13.7" customHeight="1">
      <c r="A139" s="801"/>
      <c r="B139" s="801"/>
      <c r="C139" s="806"/>
      <c r="D139" s="1880"/>
      <c r="E139" s="1880"/>
      <c r="F139" s="1880"/>
      <c r="G139" s="693"/>
      <c r="I139" s="642"/>
    </row>
    <row r="140" spans="1:9" s="722" customFormat="1" ht="13.7" customHeight="1">
      <c r="A140" s="788"/>
      <c r="B140" s="788"/>
      <c r="C140" s="804"/>
      <c r="D140" s="1880"/>
      <c r="E140" s="1880"/>
      <c r="F140" s="1880"/>
      <c r="G140" s="672"/>
      <c r="I140" s="622"/>
    </row>
    <row r="141" spans="1:9" s="722" customFormat="1" ht="13.7" customHeight="1">
      <c r="A141" s="788"/>
      <c r="B141" s="788"/>
      <c r="C141" s="804"/>
      <c r="D141" s="1880"/>
      <c r="E141" s="1880"/>
      <c r="F141" s="1880"/>
      <c r="G141" s="672"/>
      <c r="I141" s="622"/>
    </row>
    <row r="142" spans="1:9" s="722" customFormat="1" ht="13.7" customHeight="1">
      <c r="A142" s="788"/>
      <c r="B142" s="788"/>
      <c r="C142" s="804"/>
      <c r="D142" s="1880"/>
      <c r="E142" s="1880"/>
      <c r="F142" s="1880"/>
      <c r="G142" s="672"/>
      <c r="I142" s="622"/>
    </row>
    <row r="143" spans="1:9" s="722" customFormat="1" ht="13.7" customHeight="1">
      <c r="A143" s="788"/>
      <c r="B143" s="788"/>
      <c r="C143" s="804"/>
      <c r="D143" s="1880"/>
      <c r="E143" s="1880"/>
      <c r="F143" s="1880"/>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2672</v>
      </c>
      <c r="C145" s="804"/>
      <c r="D145" s="1965" t="s">
        <v>1372</v>
      </c>
      <c r="E145" s="1965"/>
      <c r="F145" s="1965"/>
      <c r="G145" s="672"/>
      <c r="I145" s="622" t="s">
        <v>2430</v>
      </c>
    </row>
    <row r="146" spans="1:9" s="722" customFormat="1" ht="13.7" customHeight="1">
      <c r="A146" s="788"/>
      <c r="B146" s="788"/>
      <c r="C146" s="804"/>
      <c r="D146" s="1965"/>
      <c r="E146" s="1965"/>
      <c r="F146" s="1965"/>
      <c r="G146" s="672"/>
      <c r="I146" s="622"/>
    </row>
    <row r="147" spans="1:9" s="722" customFormat="1" ht="13.7" customHeight="1">
      <c r="A147" s="788"/>
      <c r="B147" s="788"/>
      <c r="C147" s="804"/>
      <c r="D147" s="1965"/>
      <c r="E147" s="1965"/>
      <c r="F147" s="1965"/>
      <c r="G147" s="672"/>
      <c r="I147" s="622"/>
    </row>
    <row r="148" spans="1:9" s="722" customFormat="1" ht="13.7" customHeight="1">
      <c r="A148" s="788"/>
      <c r="B148" s="788"/>
      <c r="C148" s="804"/>
      <c r="D148" s="1965"/>
      <c r="E148" s="1965"/>
      <c r="F148" s="1965"/>
      <c r="G148" s="672"/>
      <c r="I148" s="622"/>
    </row>
    <row r="149" spans="1:9" s="722" customFormat="1" ht="13.7" customHeight="1">
      <c r="A149" s="788"/>
      <c r="B149" s="788"/>
      <c r="C149" s="804"/>
      <c r="D149" s="1965"/>
      <c r="E149" s="1965"/>
      <c r="F149" s="1965"/>
      <c r="G149" s="672"/>
      <c r="I149" s="622"/>
    </row>
    <row r="150" spans="1:9" s="722" customFormat="1" ht="13.7" customHeight="1">
      <c r="A150" s="788"/>
      <c r="B150" s="788"/>
      <c r="C150" s="804"/>
      <c r="D150" s="1965"/>
      <c r="E150" s="1965"/>
      <c r="F150" s="1965"/>
      <c r="G150" s="672"/>
      <c r="I150" s="622"/>
    </row>
    <row r="151" spans="1:9" s="722" customFormat="1" ht="13.7" customHeight="1">
      <c r="A151" s="788"/>
      <c r="B151" s="788"/>
      <c r="C151" s="804"/>
      <c r="D151" s="1965"/>
      <c r="E151" s="1965"/>
      <c r="F151" s="1965"/>
      <c r="G151" s="672"/>
      <c r="I151" s="622"/>
    </row>
    <row r="152" spans="1:9" s="722" customFormat="1" ht="13.7" customHeight="1">
      <c r="A152" s="788"/>
      <c r="B152" s="788"/>
      <c r="C152" s="804"/>
      <c r="D152" s="1965"/>
      <c r="E152" s="1965"/>
      <c r="F152" s="1965"/>
      <c r="G152" s="672"/>
      <c r="I152" s="622"/>
    </row>
    <row r="153" spans="1:9" s="722" customFormat="1" ht="13.7" customHeight="1">
      <c r="A153" s="788"/>
      <c r="B153" s="788"/>
      <c r="C153" s="804"/>
      <c r="D153" s="1965"/>
      <c r="E153" s="1965"/>
      <c r="F153" s="1965"/>
      <c r="G153" s="672"/>
      <c r="I153" s="622"/>
    </row>
    <row r="154" spans="1:9" s="722" customFormat="1" ht="13.7" customHeight="1">
      <c r="A154" s="788"/>
      <c r="B154" s="788"/>
      <c r="C154" s="804"/>
      <c r="D154" s="1965"/>
      <c r="E154" s="1965"/>
      <c r="F154" s="1965"/>
      <c r="G154" s="672"/>
      <c r="I154" s="622"/>
    </row>
    <row r="155" spans="1:9" s="722" customFormat="1" ht="13.7" customHeight="1">
      <c r="A155" s="788"/>
      <c r="B155" s="788"/>
      <c r="C155" s="804"/>
      <c r="D155" s="1965"/>
      <c r="E155" s="1965"/>
      <c r="F155" s="1965"/>
      <c r="G155" s="672"/>
      <c r="I155" s="622"/>
    </row>
    <row r="156" spans="1:9" s="722" customFormat="1" ht="13.7" customHeight="1">
      <c r="A156" s="788"/>
      <c r="B156" s="788"/>
      <c r="C156" s="804"/>
      <c r="D156" s="1965"/>
      <c r="E156" s="1965"/>
      <c r="F156" s="1965"/>
      <c r="G156" s="672"/>
      <c r="I156" s="622"/>
    </row>
    <row r="157" spans="1:9" s="722" customFormat="1" ht="13.7" customHeight="1">
      <c r="A157" s="788"/>
      <c r="B157" s="788"/>
      <c r="C157" s="804"/>
      <c r="D157" s="1965"/>
      <c r="E157" s="1965"/>
      <c r="F157" s="1965"/>
      <c r="G157" s="672"/>
      <c r="I157" s="622"/>
    </row>
    <row r="158" spans="1:9" s="722" customFormat="1" ht="13.7" customHeight="1">
      <c r="A158" s="788"/>
      <c r="B158" s="788"/>
      <c r="C158" s="804"/>
      <c r="D158" s="1965"/>
      <c r="E158" s="1965"/>
      <c r="F158" s="1965"/>
      <c r="G158" s="672"/>
      <c r="I158" s="622"/>
    </row>
    <row r="159" spans="1:9" s="722" customFormat="1" ht="13.7" customHeight="1">
      <c r="A159" s="788"/>
      <c r="B159" s="788"/>
      <c r="C159" s="804"/>
      <c r="D159" s="1965"/>
      <c r="E159" s="1965"/>
      <c r="F159" s="1965"/>
      <c r="G159" s="672"/>
      <c r="I159" s="622"/>
    </row>
    <row r="160" spans="1:9" s="722" customFormat="1" ht="13.7" customHeight="1">
      <c r="A160" s="788"/>
      <c r="B160" s="788"/>
      <c r="C160" s="804"/>
      <c r="D160" s="1965"/>
      <c r="E160" s="1965"/>
      <c r="F160" s="1965"/>
      <c r="G160" s="672"/>
      <c r="I160" s="622"/>
    </row>
    <row r="161" spans="1:9" s="722" customFormat="1" ht="13.7" customHeight="1">
      <c r="A161" s="788"/>
      <c r="B161" s="788"/>
      <c r="C161" s="804"/>
      <c r="D161" s="1965"/>
      <c r="E161" s="1965"/>
      <c r="F161" s="1965"/>
      <c r="G161" s="672"/>
      <c r="I161" s="622"/>
    </row>
    <row r="162" spans="1:9" s="722" customFormat="1" ht="13.7" customHeight="1">
      <c r="A162" s="788"/>
      <c r="B162" s="788"/>
      <c r="C162" s="804"/>
      <c r="D162" s="1965"/>
      <c r="E162" s="1965"/>
      <c r="F162" s="1965"/>
      <c r="G162" s="672"/>
      <c r="I162" s="622"/>
    </row>
    <row r="163" spans="1:9" s="722" customFormat="1" ht="13.7" customHeight="1">
      <c r="A163" s="788"/>
      <c r="B163" s="788"/>
      <c r="C163" s="804"/>
      <c r="D163" s="1986" t="s">
        <v>1406</v>
      </c>
      <c r="E163" s="1986"/>
      <c r="F163" s="1986"/>
      <c r="G163" s="856"/>
      <c r="I163" s="622"/>
    </row>
    <row r="164" spans="1:9" s="722" customFormat="1" ht="13.7" customHeight="1">
      <c r="A164" s="788"/>
      <c r="B164" s="788"/>
      <c r="C164" s="804"/>
      <c r="D164" s="1985"/>
      <c r="E164" s="1985"/>
      <c r="F164" s="1985"/>
      <c r="G164" s="1985"/>
      <c r="I164" s="622"/>
    </row>
    <row r="165" spans="1:9" s="722" customFormat="1" ht="14.45" customHeight="1">
      <c r="A165" s="813"/>
      <c r="B165" s="798" t="s">
        <v>2673</v>
      </c>
      <c r="C165" s="814"/>
      <c r="D165" s="1922" t="s">
        <v>1434</v>
      </c>
      <c r="E165" s="1922"/>
      <c r="F165" s="1922"/>
      <c r="G165" s="815"/>
      <c r="I165" s="622" t="s">
        <v>2425</v>
      </c>
    </row>
    <row r="166" spans="1:9" s="722" customFormat="1" ht="14.45" customHeight="1">
      <c r="A166" s="813"/>
      <c r="B166" s="813"/>
      <c r="C166" s="814"/>
      <c r="D166" s="1922"/>
      <c r="E166" s="1922"/>
      <c r="F166" s="1922"/>
      <c r="G166" s="815"/>
      <c r="I166" s="622"/>
    </row>
    <row r="167" spans="1:9" s="722" customFormat="1" ht="13.7" customHeight="1">
      <c r="A167" s="813"/>
      <c r="B167" s="813"/>
      <c r="C167" s="814"/>
      <c r="D167" s="1922"/>
      <c r="E167" s="1922"/>
      <c r="F167" s="1922"/>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2673</v>
      </c>
      <c r="C169" s="814"/>
      <c r="D169" s="1865" t="s">
        <v>1266</v>
      </c>
      <c r="E169" s="1865"/>
      <c r="F169" s="1865"/>
      <c r="G169" s="815"/>
      <c r="I169" s="622" t="s">
        <v>2431</v>
      </c>
    </row>
    <row r="170" spans="1:9" s="722" customFormat="1" ht="13.7" customHeight="1">
      <c r="A170" s="813"/>
      <c r="B170" s="813"/>
      <c r="C170" s="814"/>
      <c r="D170" s="1865"/>
      <c r="E170" s="1865"/>
      <c r="F170" s="1865"/>
      <c r="G170" s="815"/>
      <c r="I170" s="622"/>
    </row>
    <row r="171" spans="1:9" s="722" customFormat="1" ht="13.7" customHeight="1">
      <c r="A171" s="813"/>
      <c r="B171" s="813"/>
      <c r="C171" s="814"/>
      <c r="D171" s="1865"/>
      <c r="E171" s="1865"/>
      <c r="F171" s="1865"/>
      <c r="G171" s="815"/>
      <c r="I171" s="622"/>
    </row>
    <row r="172" spans="1:9" s="722" customFormat="1" ht="13.7" customHeight="1">
      <c r="A172" s="813"/>
      <c r="B172" s="813"/>
      <c r="C172" s="814"/>
      <c r="D172" s="1865"/>
      <c r="E172" s="1865"/>
      <c r="F172" s="1865"/>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2672</v>
      </c>
      <c r="C174" s="804"/>
      <c r="D174" s="1910" t="s">
        <v>1267</v>
      </c>
      <c r="E174" s="1910"/>
      <c r="F174" s="1910"/>
      <c r="G174" s="672"/>
      <c r="I174" s="622" t="s">
        <v>2432</v>
      </c>
    </row>
    <row r="175" spans="1:9" s="722" customFormat="1" ht="13.7" customHeight="1">
      <c r="A175" s="788"/>
      <c r="B175" s="788"/>
      <c r="C175" s="804"/>
      <c r="D175" s="1910"/>
      <c r="E175" s="1910"/>
      <c r="F175" s="1910"/>
      <c r="G175" s="672"/>
      <c r="I175" s="622"/>
    </row>
    <row r="176" spans="1:9" s="722" customFormat="1" ht="13.7" customHeight="1">
      <c r="A176" s="788"/>
      <c r="B176" s="788"/>
      <c r="C176" s="804"/>
      <c r="D176" s="1910"/>
      <c r="E176" s="1910"/>
      <c r="F176" s="1910"/>
      <c r="G176" s="672"/>
      <c r="I176" s="622"/>
    </row>
    <row r="177" spans="1:9" s="722" customFormat="1" ht="13.7" customHeight="1">
      <c r="A177" s="816"/>
      <c r="B177" s="816"/>
      <c r="C177" s="804"/>
      <c r="D177" s="789"/>
      <c r="E177" s="785"/>
      <c r="F177" s="785"/>
      <c r="G177" s="672"/>
      <c r="I177" s="622"/>
    </row>
    <row r="178" spans="1:9">
      <c r="A178" s="1888" t="s">
        <v>2407</v>
      </c>
      <c r="B178" s="1888"/>
      <c r="C178" s="1888"/>
      <c r="D178" s="1888"/>
      <c r="E178" s="1888"/>
      <c r="F178" s="1888"/>
      <c r="G178" s="1888"/>
      <c r="H178" s="1853"/>
      <c r="I178" s="1854"/>
    </row>
    <row r="179" spans="1:9" ht="12" customHeight="1">
      <c r="D179" s="800"/>
      <c r="E179" s="800"/>
      <c r="F179" s="800"/>
    </row>
    <row r="180" spans="1:9">
      <c r="B180" s="1960" t="s">
        <v>469</v>
      </c>
      <c r="C180" s="1960"/>
      <c r="D180" s="1960"/>
      <c r="E180" s="1960"/>
      <c r="F180" s="1960"/>
    </row>
    <row r="181" spans="1:9" s="1772" customFormat="1">
      <c r="A181" s="788"/>
      <c r="B181" s="1831" t="s">
        <v>2408</v>
      </c>
      <c r="C181" s="1831"/>
      <c r="D181" s="1831"/>
      <c r="E181" s="1831"/>
      <c r="F181" s="1831"/>
      <c r="G181" s="1771"/>
      <c r="I181" s="1774"/>
    </row>
    <row r="182" spans="1:9" ht="12" customHeight="1">
      <c r="A182" s="793"/>
      <c r="B182" s="793"/>
      <c r="C182" s="793"/>
    </row>
    <row r="183" spans="1:9">
      <c r="A183" s="1888" t="s">
        <v>1162</v>
      </c>
      <c r="B183" s="1888"/>
      <c r="C183" s="1888"/>
      <c r="D183" s="1888"/>
      <c r="E183" s="1888"/>
      <c r="F183" s="1888"/>
      <c r="G183" s="1888"/>
      <c r="H183" s="1853"/>
      <c r="I183" s="1854"/>
    </row>
    <row r="184" spans="1:9" ht="12" customHeight="1">
      <c r="A184" s="817"/>
      <c r="B184" s="817"/>
      <c r="C184" s="818"/>
      <c r="D184" s="819"/>
      <c r="E184" s="820"/>
      <c r="F184" s="819"/>
      <c r="G184" s="819"/>
    </row>
    <row r="185" spans="1:9" ht="13.7" customHeight="1">
      <c r="A185" s="817"/>
      <c r="B185" s="817"/>
      <c r="C185" s="818"/>
      <c r="D185" s="1924" t="s">
        <v>2248</v>
      </c>
      <c r="E185" s="1924"/>
      <c r="F185" s="1924"/>
      <c r="G185" s="819"/>
    </row>
    <row r="186" spans="1:9">
      <c r="A186" s="817"/>
      <c r="B186" s="817"/>
      <c r="C186" s="818"/>
      <c r="D186" s="1924"/>
      <c r="E186" s="1924"/>
      <c r="F186" s="1924"/>
      <c r="G186" s="819"/>
    </row>
    <row r="187" spans="1:9">
      <c r="A187" s="817"/>
      <c r="B187" s="817"/>
      <c r="C187" s="818"/>
      <c r="D187" s="1925" t="s">
        <v>1399</v>
      </c>
      <c r="E187" s="1925"/>
      <c r="F187" s="1925"/>
      <c r="G187" s="819"/>
    </row>
    <row r="188" spans="1:9">
      <c r="A188" s="817"/>
      <c r="B188" s="817"/>
      <c r="C188" s="818"/>
      <c r="D188" s="1713"/>
      <c r="E188" s="1713"/>
      <c r="F188" s="1713"/>
      <c r="G188" s="819"/>
    </row>
    <row r="189" spans="1:9">
      <c r="A189" s="817"/>
      <c r="B189" s="798" t="s">
        <v>2672</v>
      </c>
      <c r="C189" s="818"/>
      <c r="D189" s="1887" t="s">
        <v>2249</v>
      </c>
      <c r="E189" s="1887"/>
      <c r="F189" s="1887"/>
      <c r="G189" s="819"/>
      <c r="I189" s="1774" t="s">
        <v>2481</v>
      </c>
    </row>
    <row r="190" spans="1:9">
      <c r="A190" s="817"/>
      <c r="B190" s="817"/>
      <c r="C190" s="818"/>
      <c r="D190" s="1891" t="s">
        <v>2250</v>
      </c>
      <c r="E190" s="1891"/>
      <c r="F190" s="1891"/>
      <c r="G190" s="819"/>
    </row>
    <row r="191" spans="1:9">
      <c r="A191" s="817"/>
      <c r="B191" s="817"/>
      <c r="C191" s="818"/>
      <c r="D191" s="1730" t="s">
        <v>2251</v>
      </c>
      <c r="E191" s="1978" t="s">
        <v>2252</v>
      </c>
      <c r="F191" s="1978"/>
      <c r="G191" s="819"/>
    </row>
    <row r="192" spans="1:9">
      <c r="A192" s="817"/>
      <c r="B192" s="817"/>
      <c r="C192" s="818"/>
      <c r="D192" s="155"/>
      <c r="E192" s="155"/>
      <c r="F192" s="155"/>
      <c r="G192" s="819"/>
    </row>
    <row r="193" spans="1:9">
      <c r="A193" s="817"/>
      <c r="B193" s="798" t="s">
        <v>2672</v>
      </c>
      <c r="C193" s="818"/>
      <c r="D193" s="1891" t="s">
        <v>2253</v>
      </c>
      <c r="E193" s="1891"/>
      <c r="F193" s="1891"/>
      <c r="G193" s="819"/>
      <c r="I193" s="1774" t="s">
        <v>2482</v>
      </c>
    </row>
    <row r="194" spans="1:9">
      <c r="A194" s="817"/>
      <c r="B194" s="817"/>
      <c r="C194" s="818"/>
      <c r="D194" s="1887" t="s">
        <v>2250</v>
      </c>
      <c r="E194" s="1887"/>
      <c r="F194" s="1887"/>
      <c r="G194" s="819"/>
    </row>
    <row r="195" spans="1:9">
      <c r="A195" s="817"/>
      <c r="B195" s="817"/>
      <c r="C195" s="818"/>
      <c r="D195" s="1711" t="s">
        <v>2254</v>
      </c>
      <c r="E195" s="1983" t="s">
        <v>2255</v>
      </c>
      <c r="F195" s="1983"/>
      <c r="G195" s="819"/>
    </row>
    <row r="196" spans="1:9">
      <c r="A196" s="817"/>
      <c r="B196" s="817"/>
      <c r="C196" s="818"/>
      <c r="D196" s="155"/>
      <c r="E196" s="155"/>
      <c r="F196" s="155"/>
      <c r="G196" s="819"/>
    </row>
    <row r="197" spans="1:9">
      <c r="A197" s="817"/>
      <c r="B197" s="798" t="s">
        <v>2673</v>
      </c>
      <c r="C197" s="818"/>
      <c r="D197" s="1891" t="s">
        <v>2256</v>
      </c>
      <c r="E197" s="1891"/>
      <c r="F197" s="1891"/>
      <c r="G197" s="819"/>
      <c r="I197" s="1774" t="s">
        <v>2483</v>
      </c>
    </row>
    <row r="198" spans="1:9">
      <c r="A198" s="817"/>
      <c r="B198" s="817"/>
      <c r="C198" s="818"/>
      <c r="D198" s="1708" t="s">
        <v>2250</v>
      </c>
      <c r="E198" s="155"/>
      <c r="F198" s="155"/>
      <c r="G198" s="819"/>
    </row>
    <row r="199" spans="1:9">
      <c r="A199" s="817"/>
      <c r="B199" s="817"/>
      <c r="C199" s="818"/>
      <c r="D199" s="1711" t="s">
        <v>2251</v>
      </c>
      <c r="E199" s="1983" t="s">
        <v>2257</v>
      </c>
      <c r="F199" s="1983"/>
      <c r="G199" s="819"/>
    </row>
    <row r="200" spans="1:9">
      <c r="A200" s="817"/>
      <c r="B200" s="817"/>
      <c r="C200" s="818"/>
      <c r="D200" s="1713"/>
      <c r="E200" s="1713"/>
      <c r="F200" s="1713"/>
      <c r="G200" s="819"/>
    </row>
    <row r="201" spans="1:9" ht="14.25">
      <c r="A201" s="797"/>
      <c r="B201" s="798" t="s">
        <v>2672</v>
      </c>
      <c r="C201" s="818"/>
      <c r="D201" s="1923" t="s">
        <v>2258</v>
      </c>
      <c r="E201" s="1923"/>
      <c r="F201" s="1923"/>
      <c r="G201" s="819"/>
      <c r="I201" s="1774" t="s">
        <v>2484</v>
      </c>
    </row>
    <row r="202" spans="1:9" ht="14.25">
      <c r="A202" s="797"/>
      <c r="B202" s="797"/>
      <c r="C202" s="818"/>
      <c r="D202" s="1923"/>
      <c r="E202" s="1923"/>
      <c r="F202" s="1923"/>
      <c r="G202" s="819"/>
    </row>
    <row r="203" spans="1:9">
      <c r="A203" s="818"/>
      <c r="B203" s="818"/>
      <c r="C203" s="818"/>
      <c r="D203" s="1923"/>
      <c r="E203" s="1923"/>
      <c r="F203" s="1923"/>
    </row>
    <row r="204" spans="1:9">
      <c r="A204" s="818"/>
      <c r="B204" s="818"/>
      <c r="C204" s="818"/>
      <c r="D204" s="803"/>
      <c r="E204" s="819"/>
      <c r="F204" s="819"/>
    </row>
    <row r="205" spans="1:9">
      <c r="A205" s="818"/>
      <c r="B205" s="798" t="s">
        <v>2672</v>
      </c>
      <c r="C205" s="818"/>
      <c r="D205" s="1891" t="s">
        <v>2259</v>
      </c>
      <c r="E205" s="1891"/>
      <c r="F205" s="1891"/>
      <c r="I205" s="1774" t="s">
        <v>2485</v>
      </c>
    </row>
    <row r="206" spans="1:9">
      <c r="A206" s="818"/>
      <c r="B206" s="818"/>
      <c r="C206" s="818"/>
      <c r="D206" s="1891" t="s">
        <v>2250</v>
      </c>
      <c r="E206" s="1891"/>
      <c r="F206" s="1891"/>
    </row>
    <row r="207" spans="1:9">
      <c r="A207" s="818"/>
      <c r="B207" s="818"/>
      <c r="C207" s="818"/>
      <c r="D207" s="1711" t="s">
        <v>2251</v>
      </c>
      <c r="E207" s="1983" t="s">
        <v>2260</v>
      </c>
      <c r="F207" s="1983"/>
    </row>
    <row r="208" spans="1:9">
      <c r="A208" s="818"/>
      <c r="B208" s="818"/>
      <c r="C208" s="818"/>
      <c r="D208" s="779"/>
      <c r="E208" s="779"/>
      <c r="F208" s="779"/>
    </row>
    <row r="209" spans="1:9" s="618" customFormat="1" ht="14.25">
      <c r="A209" s="797"/>
      <c r="B209" s="798" t="s">
        <v>2672</v>
      </c>
      <c r="C209" s="806"/>
      <c r="D209" s="1923" t="s">
        <v>1425</v>
      </c>
      <c r="E209" s="1923"/>
      <c r="F209" s="1923"/>
      <c r="G209" s="693"/>
      <c r="I209" s="642"/>
    </row>
    <row r="210" spans="1:9" s="618" customFormat="1" ht="14.45" customHeight="1">
      <c r="A210" s="797"/>
      <c r="C210" s="806"/>
      <c r="D210" s="1923"/>
      <c r="E210" s="1923"/>
      <c r="F210" s="1923"/>
      <c r="G210" s="693"/>
      <c r="I210" s="642"/>
    </row>
    <row r="211" spans="1:9" s="618" customFormat="1" ht="14.25">
      <c r="A211" s="797"/>
      <c r="B211" s="818"/>
      <c r="C211" s="806"/>
      <c r="D211" s="1923"/>
      <c r="E211" s="1923"/>
      <c r="F211" s="1923"/>
      <c r="G211" s="693"/>
      <c r="I211" s="642"/>
    </row>
    <row r="212" spans="1:9" s="618" customFormat="1" ht="14.25">
      <c r="A212" s="797"/>
      <c r="B212" s="818"/>
      <c r="C212" s="806"/>
      <c r="D212" s="1923"/>
      <c r="E212" s="1923"/>
      <c r="F212" s="1923"/>
      <c r="G212" s="693"/>
      <c r="I212" s="642"/>
    </row>
    <row r="213" spans="1:9">
      <c r="A213" s="818"/>
      <c r="B213" s="818"/>
      <c r="C213" s="818"/>
      <c r="D213" s="779"/>
      <c r="E213" s="779"/>
      <c r="F213" s="779"/>
    </row>
    <row r="214" spans="1:9">
      <c r="A214" s="1888" t="s">
        <v>1163</v>
      </c>
      <c r="B214" s="1888"/>
      <c r="C214" s="1888"/>
      <c r="D214" s="1888"/>
      <c r="E214" s="1888"/>
      <c r="F214" s="1888"/>
      <c r="G214" s="1888"/>
      <c r="H214" s="1853"/>
      <c r="I214" s="1854"/>
    </row>
    <row r="215" spans="1:9" ht="12" customHeight="1">
      <c r="D215" s="800"/>
      <c r="E215" s="800"/>
      <c r="F215" s="800"/>
    </row>
    <row r="216" spans="1:9">
      <c r="C216" s="807"/>
      <c r="D216" s="1982" t="s">
        <v>214</v>
      </c>
      <c r="E216" s="1982"/>
      <c r="F216" s="1982"/>
    </row>
    <row r="217" spans="1:9">
      <c r="A217" s="793"/>
      <c r="B217" s="793"/>
      <c r="C217" s="793"/>
      <c r="D217" s="1962" t="s">
        <v>1292</v>
      </c>
      <c r="E217" s="1962"/>
      <c r="F217" s="1962"/>
    </row>
    <row r="218" spans="1:9" ht="12" customHeight="1">
      <c r="A218" s="816"/>
      <c r="B218" s="816"/>
      <c r="C218" s="816"/>
    </row>
    <row r="219" spans="1:9" ht="13.7" customHeight="1">
      <c r="A219" s="816"/>
      <c r="C219" s="816"/>
      <c r="D219" s="1878" t="s">
        <v>578</v>
      </c>
      <c r="E219" s="1878"/>
      <c r="F219" s="1878"/>
      <c r="I219" s="1774" t="s">
        <v>2433</v>
      </c>
    </row>
    <row r="220" spans="1:9" ht="14.25">
      <c r="A220" s="797"/>
      <c r="B220" s="798" t="s">
        <v>2673</v>
      </c>
      <c r="D220" s="1923" t="s">
        <v>2261</v>
      </c>
      <c r="E220" s="1923"/>
      <c r="F220" s="1923"/>
    </row>
    <row r="221" spans="1:9" ht="14.25" customHeight="1">
      <c r="A221" s="797"/>
      <c r="B221" s="797"/>
      <c r="D221" s="1923"/>
      <c r="E221" s="1923"/>
      <c r="F221" s="1923"/>
    </row>
    <row r="222" spans="1:9" ht="14.25" customHeight="1">
      <c r="A222" s="797"/>
      <c r="B222" s="797"/>
      <c r="D222" s="1923"/>
      <c r="E222" s="1923"/>
      <c r="F222" s="1923"/>
    </row>
    <row r="223" spans="1:9" ht="14.25">
      <c r="A223" s="797"/>
      <c r="B223" s="797"/>
      <c r="D223" s="1923"/>
      <c r="E223" s="1923"/>
      <c r="F223" s="1923"/>
    </row>
    <row r="224" spans="1:9" ht="14.25">
      <c r="A224" s="797"/>
      <c r="B224" s="797"/>
      <c r="D224" s="1712"/>
      <c r="E224" s="1712"/>
      <c r="F224" s="1712"/>
    </row>
    <row r="225" spans="1:9" ht="14.25">
      <c r="A225" s="797"/>
      <c r="B225" s="798" t="s">
        <v>2673</v>
      </c>
      <c r="D225" s="1923" t="s">
        <v>2262</v>
      </c>
      <c r="E225" s="1923"/>
      <c r="F225" s="1923"/>
      <c r="I225" s="1774" t="s">
        <v>2434</v>
      </c>
    </row>
    <row r="226" spans="1:9" ht="14.25">
      <c r="A226" s="797"/>
      <c r="B226" s="797"/>
      <c r="D226" s="1923"/>
      <c r="E226" s="1923"/>
      <c r="F226" s="1923"/>
    </row>
    <row r="227" spans="1:9" ht="14.25">
      <c r="A227" s="797"/>
      <c r="B227" s="797"/>
      <c r="D227" s="1923"/>
      <c r="E227" s="1923"/>
      <c r="F227" s="1923"/>
    </row>
    <row r="228" spans="1:9" ht="14.25">
      <c r="A228" s="797"/>
      <c r="B228" s="797"/>
      <c r="D228" s="1923"/>
      <c r="E228" s="1923"/>
      <c r="F228" s="1923"/>
    </row>
    <row r="229" spans="1:9" ht="14.25" customHeight="1">
      <c r="A229" s="797"/>
      <c r="B229" s="797"/>
      <c r="D229" s="1923"/>
      <c r="E229" s="1923"/>
      <c r="F229" s="1923"/>
    </row>
    <row r="230" spans="1:9" ht="14.25" customHeight="1">
      <c r="A230" s="797"/>
      <c r="B230" s="797"/>
      <c r="D230" s="1712"/>
      <c r="E230" s="1712"/>
      <c r="F230" s="1712"/>
    </row>
    <row r="231" spans="1:9" ht="14.25">
      <c r="A231" s="797"/>
      <c r="B231" s="797"/>
      <c r="D231" s="1923" t="s">
        <v>1288</v>
      </c>
      <c r="E231" s="1923"/>
      <c r="F231" s="1923"/>
      <c r="I231" s="1774" t="s">
        <v>2433</v>
      </c>
    </row>
    <row r="232" spans="1:9" ht="14.25">
      <c r="A232" s="797"/>
      <c r="B232" s="797"/>
      <c r="D232" s="1923"/>
      <c r="E232" s="1923"/>
      <c r="F232" s="1923"/>
    </row>
    <row r="233" spans="1:9" ht="14.25">
      <c r="A233" s="797"/>
      <c r="B233" s="797"/>
      <c r="D233" s="1923"/>
      <c r="E233" s="1923"/>
      <c r="F233" s="1923"/>
    </row>
    <row r="234" spans="1:9" ht="14.25">
      <c r="A234" s="797"/>
      <c r="B234" s="797"/>
      <c r="D234" s="1923"/>
      <c r="E234" s="1923"/>
      <c r="F234" s="1923"/>
    </row>
    <row r="235" spans="1:9" ht="14.25">
      <c r="A235" s="797"/>
      <c r="B235" s="797"/>
      <c r="D235" s="1923"/>
      <c r="E235" s="1923"/>
      <c r="F235" s="1923"/>
    </row>
    <row r="236" spans="1:9" ht="14.25">
      <c r="A236" s="797"/>
      <c r="B236" s="797"/>
      <c r="D236" s="800"/>
      <c r="E236" s="800"/>
      <c r="F236" s="800"/>
    </row>
    <row r="237" spans="1:9" ht="14.25">
      <c r="A237" s="797"/>
      <c r="B237" s="798" t="s">
        <v>2672</v>
      </c>
      <c r="D237" s="1959" t="s">
        <v>2266</v>
      </c>
      <c r="E237" s="1959"/>
      <c r="F237" s="1959"/>
      <c r="I237" s="1774" t="s">
        <v>2472</v>
      </c>
    </row>
    <row r="238" spans="1:9" ht="14.25">
      <c r="A238" s="797"/>
      <c r="B238" s="797"/>
      <c r="D238" s="1959"/>
      <c r="E238" s="1959"/>
      <c r="F238" s="1959"/>
    </row>
    <row r="239" spans="1:9" ht="14.25">
      <c r="A239" s="797"/>
      <c r="B239" s="797"/>
      <c r="D239" s="1959"/>
      <c r="E239" s="1959"/>
      <c r="F239" s="1959"/>
    </row>
    <row r="240" spans="1:9" ht="14.25">
      <c r="A240" s="797"/>
      <c r="B240" s="797"/>
      <c r="D240" s="1960" t="s">
        <v>962</v>
      </c>
      <c r="E240" s="1960"/>
      <c r="F240" s="1960"/>
    </row>
    <row r="241" spans="1:9" ht="14.25">
      <c r="A241" s="797"/>
      <c r="B241" s="797"/>
      <c r="D241" s="800"/>
      <c r="E241" s="800"/>
      <c r="F241" s="800"/>
    </row>
    <row r="242" spans="1:9" ht="14.45" customHeight="1">
      <c r="A242" s="797"/>
      <c r="B242" s="798" t="s">
        <v>2672</v>
      </c>
      <c r="D242" s="1959" t="s">
        <v>1291</v>
      </c>
      <c r="E242" s="1959"/>
      <c r="F242" s="1959"/>
      <c r="I242" s="1774" t="s">
        <v>2492</v>
      </c>
    </row>
    <row r="243" spans="1:9" ht="14.25">
      <c r="A243" s="797"/>
      <c r="B243" s="797"/>
      <c r="D243" s="1959"/>
      <c r="E243" s="1959"/>
      <c r="F243" s="1959"/>
    </row>
    <row r="244" spans="1:9" ht="14.25">
      <c r="A244" s="797"/>
      <c r="B244" s="797"/>
      <c r="D244" s="1959"/>
      <c r="E244" s="1959"/>
      <c r="F244" s="1959"/>
    </row>
    <row r="245" spans="1:9" ht="14.25">
      <c r="A245" s="797"/>
      <c r="B245" s="797"/>
      <c r="D245" s="1959"/>
      <c r="E245" s="1959"/>
      <c r="F245" s="1959"/>
    </row>
    <row r="246" spans="1:9" ht="14.25">
      <c r="A246" s="797"/>
      <c r="B246" s="797"/>
      <c r="D246" s="1959"/>
      <c r="E246" s="1959"/>
      <c r="F246" s="1959"/>
    </row>
    <row r="247" spans="1:9" ht="14.25">
      <c r="A247" s="797"/>
      <c r="B247" s="797"/>
      <c r="D247" s="1724"/>
      <c r="E247" s="1724"/>
      <c r="F247" s="1724"/>
    </row>
    <row r="248" spans="1:9" ht="14.25">
      <c r="A248" s="797"/>
      <c r="B248" s="798" t="s">
        <v>2673</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2673</v>
      </c>
      <c r="D251" s="1923" t="s">
        <v>1290</v>
      </c>
      <c r="E251" s="1923"/>
      <c r="F251" s="1923"/>
    </row>
    <row r="252" spans="1:9" ht="14.25">
      <c r="A252" s="797"/>
      <c r="B252" s="797"/>
      <c r="D252" s="1923"/>
      <c r="E252" s="1923"/>
      <c r="F252" s="1923"/>
    </row>
    <row r="253" spans="1:9">
      <c r="D253" s="821"/>
    </row>
    <row r="254" spans="1:9">
      <c r="A254" s="1888" t="s">
        <v>1164</v>
      </c>
      <c r="B254" s="1888"/>
      <c r="C254" s="1888"/>
      <c r="D254" s="1888"/>
      <c r="E254" s="1888"/>
      <c r="F254" s="1888"/>
      <c r="G254" s="1888"/>
      <c r="H254" s="1853"/>
      <c r="I254" s="1854"/>
    </row>
    <row r="255" spans="1:9">
      <c r="D255" s="821"/>
    </row>
    <row r="256" spans="1:9">
      <c r="C256" s="807"/>
      <c r="D256" s="1878" t="s">
        <v>1293</v>
      </c>
      <c r="E256" s="1878"/>
      <c r="F256" s="1878"/>
    </row>
    <row r="257" spans="1:9">
      <c r="A257" s="793"/>
      <c r="B257" s="793"/>
      <c r="C257" s="793"/>
      <c r="D257" s="800"/>
      <c r="E257" s="800"/>
      <c r="F257" s="800"/>
    </row>
    <row r="258" spans="1:9">
      <c r="A258" s="795"/>
      <c r="B258" s="795"/>
      <c r="C258" s="795"/>
      <c r="D258" s="1878" t="s">
        <v>275</v>
      </c>
      <c r="E258" s="1878"/>
      <c r="F258" s="1878"/>
      <c r="I258" s="1774" t="s">
        <v>2473</v>
      </c>
    </row>
    <row r="259" spans="1:9" ht="14.45" customHeight="1">
      <c r="A259" s="797"/>
      <c r="B259" s="798" t="s">
        <v>2673</v>
      </c>
      <c r="D259" s="1991" t="s">
        <v>1400</v>
      </c>
      <c r="E259" s="1991"/>
      <c r="F259" s="1991"/>
    </row>
    <row r="260" spans="1:9">
      <c r="D260" s="1991"/>
      <c r="E260" s="1991"/>
      <c r="F260" s="1991"/>
    </row>
    <row r="261" spans="1:9">
      <c r="D261" s="1962" t="s">
        <v>953</v>
      </c>
      <c r="E261" s="1962"/>
      <c r="F261" s="1962"/>
    </row>
    <row r="262" spans="1:9">
      <c r="D262" s="800"/>
      <c r="E262" s="800"/>
      <c r="F262" s="800"/>
    </row>
    <row r="263" spans="1:9" ht="14.45" customHeight="1">
      <c r="A263" s="797"/>
      <c r="B263" s="798" t="s">
        <v>2672</v>
      </c>
      <c r="D263" s="1959" t="s">
        <v>2265</v>
      </c>
      <c r="E263" s="1959"/>
      <c r="F263" s="1959"/>
      <c r="I263" s="1774" t="s">
        <v>2493</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800"/>
      <c r="E269" s="800"/>
      <c r="F269" s="800"/>
    </row>
    <row r="270" spans="1:9" ht="14.25">
      <c r="A270" s="797"/>
      <c r="B270" s="798" t="s">
        <v>2673</v>
      </c>
      <c r="D270" s="1923" t="s">
        <v>1296</v>
      </c>
      <c r="E270" s="1923"/>
      <c r="F270" s="1923"/>
    </row>
    <row r="271" spans="1:9">
      <c r="D271" s="1923"/>
      <c r="E271" s="1923"/>
      <c r="F271" s="1923"/>
    </row>
    <row r="272" spans="1:9">
      <c r="D272" s="1923"/>
      <c r="E272" s="1923"/>
      <c r="F272" s="1923"/>
    </row>
    <row r="273" spans="1:9">
      <c r="D273" s="822"/>
      <c r="E273" s="800"/>
      <c r="F273" s="800"/>
    </row>
    <row r="274" spans="1:9">
      <c r="A274" s="1888" t="s">
        <v>1165</v>
      </c>
      <c r="B274" s="1888"/>
      <c r="C274" s="1888"/>
      <c r="D274" s="1888"/>
      <c r="E274" s="1888"/>
      <c r="F274" s="1888"/>
      <c r="G274" s="1888"/>
      <c r="H274" s="1853"/>
      <c r="I274" s="1854"/>
    </row>
    <row r="275" spans="1:9">
      <c r="D275" s="822"/>
      <c r="E275" s="800"/>
      <c r="F275" s="800"/>
    </row>
    <row r="276" spans="1:9">
      <c r="C276" s="793"/>
      <c r="D276" s="1961" t="s">
        <v>1298</v>
      </c>
      <c r="E276" s="1961"/>
      <c r="F276" s="1961"/>
    </row>
    <row r="277" spans="1:9">
      <c r="C277" s="793"/>
      <c r="D277" s="1961"/>
      <c r="E277" s="1961"/>
      <c r="F277" s="1961"/>
    </row>
    <row r="278" spans="1:9">
      <c r="A278" s="795"/>
      <c r="B278" s="795"/>
      <c r="C278" s="795"/>
      <c r="D278" s="622"/>
      <c r="E278" s="672"/>
      <c r="F278" s="672"/>
    </row>
    <row r="279" spans="1:9">
      <c r="C279" s="795"/>
      <c r="D279" s="1878" t="s">
        <v>215</v>
      </c>
      <c r="E279" s="1878"/>
      <c r="F279" s="1878"/>
    </row>
    <row r="280" spans="1:9" ht="15.75" customHeight="1">
      <c r="A280" s="797"/>
      <c r="B280" s="797"/>
      <c r="D280" s="1971" t="s">
        <v>1299</v>
      </c>
      <c r="E280" s="1971"/>
      <c r="F280" s="1971"/>
    </row>
    <row r="281" spans="1:9">
      <c r="E281" s="800"/>
      <c r="F281" s="800"/>
    </row>
    <row r="282" spans="1:9" ht="14.25">
      <c r="A282" s="797"/>
      <c r="B282" s="798" t="s">
        <v>2672</v>
      </c>
      <c r="D282" s="1923" t="s">
        <v>1300</v>
      </c>
      <c r="E282" s="1923"/>
      <c r="F282" s="1923"/>
      <c r="I282" s="1774" t="s">
        <v>2435</v>
      </c>
    </row>
    <row r="283" spans="1:9" ht="14.25">
      <c r="A283" s="797"/>
      <c r="B283" s="797"/>
      <c r="D283" s="1923"/>
      <c r="E283" s="1923"/>
      <c r="F283" s="1923"/>
    </row>
    <row r="284" spans="1:9">
      <c r="D284" s="800"/>
      <c r="E284" s="800"/>
      <c r="F284" s="800"/>
    </row>
    <row r="285" spans="1:9" ht="14.25">
      <c r="A285" s="797"/>
      <c r="B285" s="798" t="s">
        <v>2672</v>
      </c>
      <c r="D285" s="1959" t="s">
        <v>1301</v>
      </c>
      <c r="E285" s="1959"/>
      <c r="F285" s="1959"/>
      <c r="I285" s="1774" t="s">
        <v>2435</v>
      </c>
    </row>
    <row r="286" spans="1:9" ht="14.25">
      <c r="A286" s="797"/>
      <c r="B286" s="797"/>
      <c r="D286" s="1959"/>
      <c r="E286" s="1959"/>
      <c r="F286" s="1959"/>
    </row>
    <row r="287" spans="1:9" ht="14.25">
      <c r="A287" s="797"/>
      <c r="B287" s="797"/>
      <c r="D287" s="1959"/>
      <c r="E287" s="1959"/>
      <c r="F287" s="1959"/>
    </row>
    <row r="288" spans="1:9">
      <c r="D288" s="800"/>
      <c r="E288" s="800"/>
      <c r="F288" s="800"/>
    </row>
    <row r="289" spans="1:9" ht="14.25">
      <c r="A289" s="797"/>
      <c r="B289" s="798" t="s">
        <v>2672</v>
      </c>
      <c r="D289" s="1923" t="s">
        <v>1302</v>
      </c>
      <c r="E289" s="1923"/>
      <c r="F289" s="1923"/>
      <c r="I289" s="1774" t="s">
        <v>2435</v>
      </c>
    </row>
    <row r="290" spans="1:9" ht="14.25">
      <c r="A290" s="797"/>
      <c r="B290" s="797"/>
      <c r="D290" s="1923"/>
      <c r="E290" s="1923"/>
      <c r="F290" s="1923"/>
    </row>
    <row r="291" spans="1:9">
      <c r="A291" s="816"/>
      <c r="B291" s="816"/>
      <c r="E291" s="800"/>
      <c r="F291" s="800"/>
    </row>
    <row r="292" spans="1:9">
      <c r="A292" s="1888" t="s">
        <v>1166</v>
      </c>
      <c r="B292" s="1888"/>
      <c r="C292" s="1888"/>
      <c r="D292" s="1888"/>
      <c r="E292" s="1888"/>
      <c r="F292" s="1888"/>
      <c r="G292" s="1888"/>
      <c r="H292" s="1853"/>
      <c r="I292" s="1854"/>
    </row>
    <row r="293" spans="1:9">
      <c r="A293" s="816"/>
      <c r="B293" s="816"/>
      <c r="D293" s="800"/>
      <c r="E293" s="800"/>
      <c r="F293" s="800"/>
    </row>
    <row r="294" spans="1:9">
      <c r="C294" s="816"/>
      <c r="D294" s="1878" t="s">
        <v>718</v>
      </c>
      <c r="E294" s="1878"/>
      <c r="F294" s="1878"/>
    </row>
    <row r="295" spans="1:9">
      <c r="C295" s="816"/>
      <c r="D295" s="1928" t="s">
        <v>1303</v>
      </c>
      <c r="E295" s="1928"/>
      <c r="F295" s="1928"/>
    </row>
    <row r="296" spans="1:9">
      <c r="C296" s="816"/>
      <c r="D296" s="823"/>
    </row>
    <row r="297" spans="1:9">
      <c r="A297" s="801"/>
      <c r="B297" s="798" t="s">
        <v>2672</v>
      </c>
      <c r="D297" s="1928" t="s">
        <v>1304</v>
      </c>
      <c r="E297" s="1928"/>
      <c r="F297" s="1928"/>
      <c r="I297" s="1774" t="s">
        <v>2436</v>
      </c>
    </row>
    <row r="298" spans="1:9" s="791" customFormat="1" ht="14.25">
      <c r="A298" s="805"/>
      <c r="B298" s="805"/>
      <c r="C298" s="801"/>
      <c r="D298" s="824"/>
      <c r="E298" s="825"/>
      <c r="F298" s="825"/>
      <c r="G298" s="802"/>
      <c r="I298" s="1837"/>
    </row>
    <row r="299" spans="1:9" s="791" customFormat="1" ht="13.7" customHeight="1">
      <c r="A299" s="801"/>
      <c r="B299" s="798" t="s">
        <v>2672</v>
      </c>
      <c r="C299" s="801"/>
      <c r="D299" s="1966" t="s">
        <v>1429</v>
      </c>
      <c r="E299" s="1966"/>
      <c r="F299" s="1966"/>
      <c r="G299" s="802"/>
      <c r="I299" s="1837" t="s">
        <v>2436</v>
      </c>
    </row>
    <row r="300" spans="1:9" s="791" customFormat="1" ht="14.25">
      <c r="A300" s="805"/>
      <c r="B300" s="805"/>
      <c r="C300" s="801"/>
      <c r="D300" s="1966"/>
      <c r="E300" s="1966"/>
      <c r="F300" s="1966"/>
      <c r="G300" s="802"/>
      <c r="I300" s="1837"/>
    </row>
    <row r="301" spans="1:9" s="791" customFormat="1" ht="14.25">
      <c r="A301" s="805"/>
      <c r="B301" s="805"/>
      <c r="C301" s="801"/>
      <c r="D301" s="1966"/>
      <c r="E301" s="1966"/>
      <c r="F301" s="1966"/>
      <c r="G301" s="802"/>
      <c r="I301" s="1837"/>
    </row>
    <row r="302" spans="1:9" s="791" customFormat="1" ht="14.25">
      <c r="A302" s="805"/>
      <c r="B302" s="805"/>
      <c r="C302" s="801"/>
      <c r="D302" s="1966"/>
      <c r="E302" s="1966"/>
      <c r="F302" s="1966"/>
      <c r="G302" s="802"/>
      <c r="I302" s="1837"/>
    </row>
    <row r="303" spans="1:9" s="791" customFormat="1" ht="14.25">
      <c r="A303" s="805"/>
      <c r="B303" s="805"/>
      <c r="C303" s="801"/>
      <c r="D303" s="1966"/>
      <c r="E303" s="1966"/>
      <c r="F303" s="1966"/>
      <c r="G303" s="802"/>
      <c r="I303" s="1837"/>
    </row>
    <row r="304" spans="1:9" s="791" customFormat="1" ht="14.25">
      <c r="A304" s="805"/>
      <c r="B304" s="805"/>
      <c r="C304" s="801"/>
      <c r="D304" s="824"/>
      <c r="E304" s="825"/>
      <c r="F304" s="825"/>
      <c r="G304" s="802"/>
      <c r="I304" s="1837"/>
    </row>
    <row r="305" spans="1:9" s="791" customFormat="1" ht="13.7" customHeight="1">
      <c r="A305" s="801"/>
      <c r="B305" s="1775" t="s">
        <v>2672</v>
      </c>
      <c r="C305" s="801"/>
      <c r="D305" s="1966" t="s">
        <v>1306</v>
      </c>
      <c r="E305" s="1966"/>
      <c r="F305" s="1966"/>
      <c r="G305" s="802"/>
      <c r="I305" s="1837" t="s">
        <v>2436</v>
      </c>
    </row>
    <row r="306" spans="1:9" s="791" customFormat="1">
      <c r="A306" s="801"/>
      <c r="B306" s="801"/>
      <c r="C306" s="801"/>
      <c r="D306" s="1966"/>
      <c r="E306" s="1966"/>
      <c r="F306" s="1966"/>
      <c r="G306" s="802"/>
      <c r="I306" s="1837"/>
    </row>
    <row r="307" spans="1:9" s="791" customFormat="1" ht="14.25">
      <c r="A307" s="805"/>
      <c r="B307" s="805"/>
      <c r="C307" s="801"/>
      <c r="D307" s="824"/>
      <c r="E307" s="825"/>
      <c r="F307" s="825"/>
      <c r="G307" s="802"/>
      <c r="I307" s="1837"/>
    </row>
    <row r="308" spans="1:9">
      <c r="A308" s="801"/>
      <c r="B308" s="1775" t="s">
        <v>2672</v>
      </c>
      <c r="D308" s="1928" t="s">
        <v>1307</v>
      </c>
      <c r="E308" s="1928"/>
      <c r="F308" s="1928"/>
      <c r="I308" s="1774" t="s">
        <v>2422</v>
      </c>
    </row>
    <row r="309" spans="1:9">
      <c r="E309" s="800"/>
      <c r="F309" s="800"/>
    </row>
    <row r="310" spans="1:9" ht="14.25">
      <c r="A310" s="797"/>
      <c r="B310" s="1775" t="s">
        <v>2672</v>
      </c>
      <c r="D310" s="1959" t="s">
        <v>1456</v>
      </c>
      <c r="E310" s="1959"/>
      <c r="F310" s="1959"/>
      <c r="I310" s="1774" t="s">
        <v>2437</v>
      </c>
    </row>
    <row r="311" spans="1:9" ht="14.25">
      <c r="A311" s="797"/>
      <c r="B311" s="797"/>
      <c r="D311" s="1959"/>
      <c r="E311" s="1959"/>
      <c r="F311" s="1959"/>
    </row>
    <row r="312" spans="1:9" ht="14.25">
      <c r="A312" s="797"/>
      <c r="B312" s="797"/>
      <c r="D312" s="1959"/>
      <c r="E312" s="1959"/>
      <c r="F312" s="1959"/>
    </row>
    <row r="313" spans="1:9" ht="14.25">
      <c r="A313" s="797"/>
      <c r="B313" s="797"/>
      <c r="D313" s="1959"/>
      <c r="E313" s="1959"/>
      <c r="F313" s="1959"/>
    </row>
    <row r="314" spans="1:9" ht="14.25">
      <c r="A314" s="797"/>
      <c r="B314" s="797"/>
      <c r="D314" s="1959"/>
      <c r="E314" s="1959"/>
      <c r="F314" s="1959"/>
    </row>
    <row r="315" spans="1:9" ht="14.25">
      <c r="A315" s="797"/>
      <c r="B315" s="797"/>
      <c r="D315" s="1959"/>
      <c r="E315" s="1959"/>
      <c r="F315" s="1959"/>
    </row>
    <row r="316" spans="1:9" ht="14.25">
      <c r="A316" s="797"/>
      <c r="B316" s="797"/>
      <c r="D316" s="1959"/>
      <c r="E316" s="1959"/>
      <c r="F316" s="1959"/>
    </row>
    <row r="317" spans="1:9" ht="14.25">
      <c r="A317" s="797"/>
      <c r="B317" s="797"/>
      <c r="D317" s="1959"/>
      <c r="E317" s="1959"/>
      <c r="F317" s="1959"/>
    </row>
    <row r="318" spans="1:9" ht="14.25">
      <c r="A318" s="797"/>
      <c r="B318" s="797"/>
      <c r="D318" s="1959"/>
      <c r="E318" s="1959"/>
      <c r="F318" s="1959"/>
    </row>
    <row r="319" spans="1:9" ht="14.25">
      <c r="A319" s="797"/>
      <c r="B319" s="797"/>
      <c r="D319" s="1959"/>
      <c r="E319" s="1959"/>
      <c r="F319" s="1959"/>
    </row>
    <row r="320" spans="1:9" ht="14.25">
      <c r="A320" s="797"/>
      <c r="B320" s="797"/>
      <c r="D320" s="1959"/>
      <c r="E320" s="1959"/>
      <c r="F320" s="1959"/>
    </row>
    <row r="321" spans="1:9" ht="14.25">
      <c r="A321" s="797"/>
      <c r="B321" s="797"/>
      <c r="D321" s="1959"/>
      <c r="E321" s="1959"/>
      <c r="F321" s="1959"/>
    </row>
    <row r="322" spans="1:9" ht="14.25">
      <c r="A322" s="797"/>
      <c r="B322" s="797"/>
      <c r="D322" s="1959"/>
      <c r="E322" s="1959"/>
      <c r="F322" s="1959"/>
    </row>
    <row r="323" spans="1:9" ht="14.25">
      <c r="A323" s="797"/>
      <c r="B323" s="797"/>
      <c r="D323" s="1959"/>
      <c r="E323" s="1959"/>
      <c r="F323" s="1959"/>
    </row>
    <row r="324" spans="1:9" ht="14.25">
      <c r="A324" s="797"/>
      <c r="B324" s="797"/>
      <c r="D324" s="1959"/>
      <c r="E324" s="1959"/>
      <c r="F324" s="1959"/>
    </row>
    <row r="325" spans="1:9">
      <c r="D325" s="800"/>
      <c r="E325" s="800"/>
      <c r="F325" s="800"/>
    </row>
    <row r="326" spans="1:9" ht="14.25">
      <c r="A326" s="797"/>
      <c r="B326" s="1775" t="s">
        <v>2672</v>
      </c>
      <c r="D326" s="1959" t="s">
        <v>1309</v>
      </c>
      <c r="E326" s="1959"/>
      <c r="F326" s="1959"/>
      <c r="I326" s="1774" t="s">
        <v>2437</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800"/>
      <c r="E335" s="800"/>
      <c r="F335" s="800"/>
    </row>
    <row r="336" spans="1:9" ht="14.25">
      <c r="A336" s="797"/>
      <c r="B336" s="1775" t="s">
        <v>2672</v>
      </c>
      <c r="D336" s="1923" t="s">
        <v>1506</v>
      </c>
      <c r="E336" s="1923"/>
      <c r="F336" s="1923"/>
      <c r="I336" s="1774" t="s">
        <v>2474</v>
      </c>
    </row>
    <row r="337" spans="1:9">
      <c r="D337" s="1923"/>
      <c r="E337" s="1923"/>
      <c r="F337" s="1923"/>
      <c r="G337" s="790"/>
    </row>
    <row r="338" spans="1:9">
      <c r="D338" s="1923"/>
      <c r="E338" s="1923"/>
      <c r="F338" s="1923"/>
      <c r="G338" s="790"/>
    </row>
    <row r="339" spans="1:9">
      <c r="D339" s="1923"/>
      <c r="E339" s="1923"/>
      <c r="F339" s="1923"/>
      <c r="G339" s="790"/>
    </row>
    <row r="340" spans="1:9">
      <c r="D340" s="1923"/>
      <c r="E340" s="1923"/>
      <c r="F340" s="1923"/>
      <c r="G340" s="790"/>
    </row>
    <row r="341" spans="1:9">
      <c r="D341" s="1923"/>
      <c r="E341" s="1923"/>
      <c r="F341" s="1923"/>
      <c r="G341" s="790"/>
    </row>
    <row r="342" spans="1:9" s="1772" customFormat="1">
      <c r="A342" s="788"/>
      <c r="B342" s="788"/>
      <c r="C342" s="788"/>
      <c r="D342" s="1827"/>
      <c r="E342" s="1827"/>
      <c r="F342" s="1827"/>
      <c r="I342" s="1774"/>
    </row>
    <row r="343" spans="1:9" ht="13.5" thickBot="1">
      <c r="A343" s="1828"/>
      <c r="B343" s="1828"/>
      <c r="C343" s="1828"/>
      <c r="D343" s="1990" t="s">
        <v>1059</v>
      </c>
      <c r="E343" s="1990"/>
      <c r="F343" s="1990"/>
      <c r="G343" s="1851"/>
      <c r="H343" s="1851"/>
      <c r="I343" s="1852"/>
    </row>
    <row r="344" spans="1:9" ht="13.5" thickTop="1">
      <c r="D344" s="1967" t="s">
        <v>1311</v>
      </c>
      <c r="E344" s="1967"/>
      <c r="F344" s="196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1775" t="s">
        <v>2672</v>
      </c>
      <c r="C347" s="829"/>
      <c r="D347" s="1928" t="s">
        <v>1320</v>
      </c>
      <c r="E347" s="1928"/>
      <c r="F347" s="1928"/>
      <c r="I347" s="1956" t="s">
        <v>2489</v>
      </c>
    </row>
    <row r="348" spans="1:9" ht="12.75" customHeight="1">
      <c r="D348" s="1932" t="s">
        <v>1454</v>
      </c>
      <c r="E348" s="1932"/>
      <c r="F348" s="1932"/>
      <c r="I348" s="1957"/>
    </row>
    <row r="349" spans="1:9">
      <c r="D349" s="1959" t="s">
        <v>1453</v>
      </c>
      <c r="E349" s="1959"/>
      <c r="F349" s="1959"/>
      <c r="I349" s="1957"/>
    </row>
    <row r="350" spans="1:9">
      <c r="D350" s="1959"/>
      <c r="E350" s="1959"/>
      <c r="F350" s="1959"/>
      <c r="I350" s="1957"/>
    </row>
    <row r="351" spans="1:9">
      <c r="D351" s="1959"/>
      <c r="E351" s="1959"/>
      <c r="F351" s="1959"/>
      <c r="I351" s="1958"/>
    </row>
    <row r="352" spans="1:9" ht="14.25">
      <c r="A352" s="797"/>
      <c r="B352" s="1775" t="s">
        <v>2672</v>
      </c>
      <c r="C352" s="814"/>
      <c r="D352" s="1935" t="s">
        <v>1312</v>
      </c>
      <c r="E352" s="1935"/>
      <c r="F352" s="1935"/>
      <c r="G352" s="790"/>
      <c r="I352" s="619"/>
    </row>
    <row r="353" spans="1:9">
      <c r="A353" s="814"/>
      <c r="B353" s="814"/>
      <c r="C353" s="814"/>
      <c r="D353" s="786"/>
      <c r="E353" s="786"/>
      <c r="F353" s="800"/>
      <c r="G353" s="790"/>
    </row>
    <row r="354" spans="1:9">
      <c r="A354" s="814"/>
      <c r="B354" s="1775" t="s">
        <v>2672</v>
      </c>
      <c r="C354" s="814"/>
      <c r="D354" s="1919" t="s">
        <v>1432</v>
      </c>
      <c r="E354" s="1919"/>
      <c r="F354" s="1919"/>
      <c r="G354" s="790"/>
    </row>
    <row r="355" spans="1:9">
      <c r="A355" s="814"/>
      <c r="B355" s="814"/>
      <c r="C355" s="814"/>
      <c r="D355" s="1919"/>
      <c r="E355" s="1919"/>
      <c r="F355" s="1919"/>
      <c r="G355" s="790"/>
    </row>
    <row r="356" spans="1:9">
      <c r="A356" s="814"/>
      <c r="B356" s="814"/>
      <c r="C356" s="814"/>
      <c r="D356" s="1919"/>
      <c r="E356" s="1919"/>
      <c r="F356" s="1919"/>
      <c r="G356" s="790"/>
    </row>
    <row r="357" spans="1:9">
      <c r="A357" s="814"/>
      <c r="B357" s="814"/>
      <c r="C357" s="814"/>
      <c r="D357" s="1919"/>
      <c r="E357" s="1919"/>
      <c r="F357" s="1919"/>
      <c r="G357" s="790"/>
    </row>
    <row r="358" spans="1:9">
      <c r="A358" s="814"/>
      <c r="B358" s="814"/>
      <c r="C358" s="814"/>
      <c r="D358" s="1919"/>
      <c r="E358" s="1919"/>
      <c r="F358" s="1919"/>
      <c r="G358" s="790"/>
    </row>
    <row r="359" spans="1:9">
      <c r="A359" s="814"/>
      <c r="B359" s="814"/>
      <c r="C359" s="814"/>
      <c r="D359" s="1919"/>
      <c r="E359" s="1919"/>
      <c r="F359" s="1919"/>
      <c r="G359" s="790"/>
    </row>
    <row r="360" spans="1:9">
      <c r="A360" s="814"/>
      <c r="B360" s="814"/>
      <c r="C360" s="814"/>
      <c r="D360" s="1919"/>
      <c r="E360" s="1919"/>
      <c r="F360" s="1919"/>
      <c r="G360" s="790"/>
    </row>
    <row r="361" spans="1:9">
      <c r="A361" s="814"/>
      <c r="B361" s="814"/>
      <c r="C361" s="814"/>
      <c r="D361" s="1919"/>
      <c r="E361" s="1919"/>
      <c r="F361" s="1919"/>
      <c r="G361" s="790"/>
    </row>
    <row r="362" spans="1:9">
      <c r="A362" s="814"/>
      <c r="B362" s="814"/>
      <c r="C362" s="814"/>
      <c r="D362" s="1919"/>
      <c r="E362" s="1919"/>
      <c r="F362" s="1919"/>
      <c r="G362" s="790"/>
    </row>
    <row r="363" spans="1:9">
      <c r="A363" s="814"/>
      <c r="B363" s="814"/>
      <c r="C363" s="814"/>
      <c r="D363" s="1919"/>
      <c r="E363" s="1919"/>
      <c r="F363" s="1919"/>
      <c r="G363" s="790"/>
    </row>
    <row r="364" spans="1:9">
      <c r="A364" s="814"/>
      <c r="B364" s="814"/>
      <c r="C364" s="814"/>
      <c r="D364" s="1919"/>
      <c r="E364" s="1919"/>
      <c r="F364" s="1919"/>
      <c r="G364" s="790"/>
    </row>
    <row r="365" spans="1:9">
      <c r="A365" s="814"/>
      <c r="B365" s="814"/>
      <c r="C365" s="814"/>
      <c r="D365" s="1919"/>
      <c r="E365" s="1919"/>
      <c r="F365" s="1919"/>
      <c r="G365" s="790"/>
    </row>
    <row r="366" spans="1:9" s="1772" customFormat="1">
      <c r="A366" s="1777"/>
      <c r="B366" s="1777"/>
      <c r="C366" s="1777"/>
      <c r="D366" s="1779"/>
      <c r="E366" s="1779"/>
      <c r="F366" s="1779"/>
      <c r="I366" s="1774"/>
    </row>
    <row r="367" spans="1:9" ht="12.4" customHeight="1">
      <c r="A367" s="814"/>
      <c r="B367" s="1775" t="s">
        <v>2672</v>
      </c>
      <c r="C367" s="814"/>
      <c r="D367" s="1963" t="s">
        <v>1433</v>
      </c>
      <c r="E367" s="1963"/>
      <c r="F367" s="1963"/>
      <c r="G367" s="790"/>
    </row>
    <row r="368" spans="1:9">
      <c r="A368" s="814"/>
      <c r="B368" s="814"/>
      <c r="C368" s="814"/>
      <c r="D368" s="1963"/>
      <c r="E368" s="1963"/>
      <c r="F368" s="1963"/>
      <c r="G368" s="790"/>
    </row>
    <row r="369" spans="1:9">
      <c r="A369" s="814"/>
      <c r="B369" s="814"/>
      <c r="C369" s="814"/>
      <c r="D369" s="1963"/>
      <c r="E369" s="1963"/>
      <c r="F369" s="1963"/>
      <c r="G369" s="790"/>
    </row>
    <row r="370" spans="1:9">
      <c r="A370" s="814"/>
      <c r="B370" s="814"/>
      <c r="C370" s="814"/>
      <c r="D370" s="1963"/>
      <c r="E370" s="1963"/>
      <c r="F370" s="1963"/>
      <c r="G370" s="790"/>
    </row>
    <row r="371" spans="1:9" s="1772" customFormat="1">
      <c r="A371" s="1777"/>
      <c r="B371" s="1777"/>
      <c r="C371" s="1777"/>
      <c r="D371" s="1778"/>
      <c r="E371" s="1778"/>
      <c r="F371" s="1778"/>
      <c r="I371" s="1774"/>
    </row>
    <row r="372" spans="1:9" s="1772" customFormat="1">
      <c r="A372" s="1777"/>
      <c r="B372" s="1775" t="s">
        <v>2672</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1775" t="s">
        <v>2672</v>
      </c>
      <c r="C379" s="814"/>
      <c r="D379" s="1938" t="s">
        <v>1314</v>
      </c>
      <c r="E379" s="1938"/>
      <c r="F379" s="1938"/>
      <c r="G379" s="790"/>
    </row>
    <row r="380" spans="1:9">
      <c r="A380" s="814"/>
      <c r="B380" s="814"/>
      <c r="C380" s="814"/>
      <c r="D380" s="1938"/>
      <c r="E380" s="1938"/>
      <c r="F380" s="1938"/>
      <c r="G380" s="790"/>
    </row>
    <row r="381" spans="1:9">
      <c r="A381" s="814"/>
      <c r="B381" s="814"/>
      <c r="C381" s="814"/>
      <c r="D381" s="1938"/>
      <c r="E381" s="1938"/>
      <c r="F381" s="1938"/>
      <c r="G381" s="790"/>
    </row>
    <row r="382" spans="1:9">
      <c r="A382" s="814"/>
      <c r="B382" s="814"/>
      <c r="C382" s="814"/>
      <c r="D382" s="1938"/>
      <c r="E382" s="1938"/>
      <c r="F382" s="1938"/>
      <c r="G382" s="790"/>
    </row>
    <row r="383" spans="1:9">
      <c r="A383" s="814"/>
      <c r="B383" s="814"/>
      <c r="C383" s="814"/>
      <c r="D383" s="826"/>
      <c r="E383" s="786"/>
      <c r="F383" s="800"/>
      <c r="G383" s="790"/>
    </row>
    <row r="384" spans="1:9">
      <c r="A384" s="814"/>
      <c r="B384" s="814"/>
      <c r="C384" s="814"/>
      <c r="D384" s="1938" t="s">
        <v>1315</v>
      </c>
      <c r="E384" s="1938"/>
      <c r="F384" s="1938"/>
      <c r="G384" s="790"/>
    </row>
    <row r="385" spans="1:7">
      <c r="A385" s="814"/>
      <c r="B385" s="814"/>
      <c r="C385" s="814"/>
      <c r="D385" s="1938"/>
      <c r="E385" s="1938"/>
      <c r="F385" s="1938"/>
      <c r="G385" s="790"/>
    </row>
    <row r="386" spans="1:7">
      <c r="A386" s="814"/>
      <c r="B386" s="814"/>
      <c r="C386" s="814"/>
      <c r="D386" s="1938"/>
      <c r="E386" s="1938"/>
      <c r="F386" s="1938"/>
      <c r="G386" s="790"/>
    </row>
    <row r="387" spans="1:7">
      <c r="A387" s="814"/>
      <c r="B387" s="814"/>
      <c r="C387" s="814"/>
      <c r="D387" s="1938"/>
      <c r="E387" s="1938"/>
      <c r="F387" s="1938"/>
      <c r="G387" s="790"/>
    </row>
    <row r="388" spans="1:7" ht="18" customHeight="1">
      <c r="A388" s="814"/>
      <c r="B388" s="814"/>
      <c r="C388" s="814"/>
      <c r="D388" s="1938"/>
      <c r="E388" s="1938"/>
      <c r="F388" s="1938"/>
      <c r="G388" s="790"/>
    </row>
    <row r="389" spans="1:7">
      <c r="A389" s="814"/>
      <c r="B389" s="814"/>
      <c r="C389" s="814"/>
      <c r="D389" s="1938"/>
      <c r="E389" s="1938"/>
      <c r="F389" s="1938"/>
      <c r="G389" s="790"/>
    </row>
    <row r="390" spans="1:7">
      <c r="A390" s="814"/>
      <c r="B390" s="814"/>
      <c r="C390" s="814"/>
      <c r="D390" s="1938"/>
      <c r="E390" s="1938"/>
      <c r="F390" s="1938"/>
      <c r="G390" s="790"/>
    </row>
    <row r="391" spans="1:7">
      <c r="A391" s="814"/>
      <c r="B391" s="814"/>
      <c r="C391" s="814"/>
      <c r="D391" s="1938"/>
      <c r="E391" s="1938"/>
      <c r="F391" s="1938"/>
      <c r="G391" s="790"/>
    </row>
    <row r="392" spans="1:7" ht="8.25" customHeight="1">
      <c r="A392" s="814"/>
      <c r="B392" s="814"/>
      <c r="C392" s="814"/>
      <c r="D392" s="1938"/>
      <c r="E392" s="1938"/>
      <c r="F392" s="1938"/>
      <c r="G392" s="790"/>
    </row>
    <row r="393" spans="1:7" ht="13.7" customHeight="1">
      <c r="A393" s="814"/>
      <c r="B393" s="814"/>
      <c r="C393" s="814"/>
      <c r="D393" s="1931" t="s">
        <v>1316</v>
      </c>
      <c r="E393" s="1931"/>
      <c r="F393" s="1931"/>
      <c r="G393" s="790"/>
    </row>
    <row r="394" spans="1:7">
      <c r="A394" s="814"/>
      <c r="B394" s="814"/>
      <c r="C394" s="814"/>
      <c r="D394" s="1931"/>
      <c r="E394" s="1931"/>
      <c r="F394" s="1931"/>
      <c r="G394" s="790"/>
    </row>
    <row r="395" spans="1:7">
      <c r="A395" s="814"/>
      <c r="B395" s="814"/>
      <c r="C395" s="814"/>
      <c r="D395" s="1931"/>
      <c r="E395" s="1931"/>
      <c r="F395" s="1931"/>
      <c r="G395" s="790"/>
    </row>
    <row r="396" spans="1:7">
      <c r="A396" s="814"/>
      <c r="B396" s="814"/>
      <c r="C396" s="814"/>
      <c r="D396" s="1931"/>
      <c r="E396" s="1931"/>
      <c r="F396" s="1931"/>
      <c r="G396" s="790"/>
    </row>
    <row r="397" spans="1:7">
      <c r="A397" s="814"/>
      <c r="B397" s="814"/>
      <c r="C397" s="814"/>
      <c r="D397" s="1931"/>
      <c r="E397" s="1931"/>
      <c r="F397" s="1931"/>
      <c r="G397" s="790"/>
    </row>
    <row r="398" spans="1:7">
      <c r="A398" s="814"/>
      <c r="B398" s="814"/>
      <c r="C398" s="814"/>
      <c r="D398" s="1931"/>
      <c r="E398" s="1931"/>
      <c r="F398" s="1931"/>
      <c r="G398" s="790"/>
    </row>
    <row r="399" spans="1:7">
      <c r="A399" s="814"/>
      <c r="B399" s="814"/>
      <c r="C399" s="814"/>
      <c r="D399" s="1931"/>
      <c r="E399" s="1931"/>
      <c r="F399" s="1931"/>
      <c r="G399" s="790"/>
    </row>
    <row r="400" spans="1:7">
      <c r="A400" s="814"/>
      <c r="B400" s="814"/>
      <c r="C400" s="814"/>
      <c r="D400" s="1931"/>
      <c r="E400" s="1931"/>
      <c r="F400" s="1931"/>
      <c r="G400" s="790"/>
    </row>
    <row r="401" spans="1:7">
      <c r="A401" s="814"/>
      <c r="B401" s="814"/>
      <c r="C401" s="814"/>
      <c r="D401" s="1931"/>
      <c r="E401" s="1931"/>
      <c r="F401" s="1931"/>
      <c r="G401" s="790"/>
    </row>
    <row r="402" spans="1:7">
      <c r="A402" s="814"/>
      <c r="B402" s="814"/>
      <c r="C402" s="814"/>
      <c r="D402" s="1931"/>
      <c r="E402" s="1931"/>
      <c r="F402" s="1931"/>
      <c r="G402" s="790"/>
    </row>
    <row r="403" spans="1:7">
      <c r="A403" s="814"/>
      <c r="B403" s="814"/>
      <c r="C403" s="814"/>
      <c r="D403" s="1931"/>
      <c r="E403" s="1931"/>
      <c r="F403" s="1931"/>
      <c r="G403" s="790"/>
    </row>
    <row r="404" spans="1:7">
      <c r="A404" s="814"/>
      <c r="B404" s="814"/>
      <c r="C404" s="814"/>
      <c r="D404" s="1931"/>
      <c r="E404" s="1931"/>
      <c r="F404" s="1931"/>
      <c r="G404" s="790"/>
    </row>
    <row r="405" spans="1:7">
      <c r="A405" s="814"/>
      <c r="B405" s="814"/>
      <c r="C405" s="827"/>
      <c r="D405" s="1931"/>
      <c r="E405" s="1931"/>
      <c r="F405" s="1931"/>
      <c r="G405" s="790"/>
    </row>
    <row r="406" spans="1:7">
      <c r="A406" s="814"/>
      <c r="B406" s="814"/>
      <c r="C406" s="827"/>
      <c r="D406" s="1931"/>
      <c r="E406" s="1931"/>
      <c r="F406" s="1931"/>
      <c r="G406" s="790"/>
    </row>
    <row r="407" spans="1:7">
      <c r="A407" s="814"/>
      <c r="B407" s="814"/>
      <c r="C407" s="814"/>
      <c r="D407" s="1931"/>
      <c r="E407" s="1931"/>
      <c r="F407" s="1931"/>
      <c r="G407" s="790"/>
    </row>
    <row r="408" spans="1:7">
      <c r="A408" s="814"/>
      <c r="B408" s="814"/>
      <c r="C408" s="827"/>
      <c r="D408" s="1931"/>
      <c r="E408" s="1931"/>
      <c r="F408" s="1931"/>
      <c r="G408" s="790"/>
    </row>
    <row r="409" spans="1:7">
      <c r="A409" s="814"/>
      <c r="B409" s="814"/>
      <c r="C409" s="827"/>
      <c r="D409" s="1931"/>
      <c r="E409" s="1931"/>
      <c r="F409" s="1931"/>
      <c r="G409" s="790"/>
    </row>
    <row r="410" spans="1:7">
      <c r="A410" s="814"/>
      <c r="B410" s="814"/>
      <c r="C410" s="827"/>
      <c r="D410" s="1931"/>
      <c r="E410" s="1931"/>
      <c r="F410" s="1931"/>
      <c r="G410" s="790"/>
    </row>
    <row r="411" spans="1:7">
      <c r="A411" s="814"/>
      <c r="B411" s="814"/>
      <c r="C411" s="814"/>
      <c r="D411" s="826"/>
      <c r="E411" s="786"/>
      <c r="F411" s="800"/>
      <c r="G411" s="790"/>
    </row>
    <row r="412" spans="1:7">
      <c r="A412" s="814"/>
      <c r="B412" s="1775" t="s">
        <v>2672</v>
      </c>
      <c r="C412" s="814"/>
      <c r="D412" s="1931" t="s">
        <v>1317</v>
      </c>
      <c r="E412" s="1931"/>
      <c r="F412" s="1931"/>
      <c r="G412" s="790"/>
    </row>
    <row r="413" spans="1:7">
      <c r="A413" s="814"/>
      <c r="B413" s="814"/>
      <c r="C413" s="814"/>
      <c r="D413" s="1931"/>
      <c r="E413" s="1931"/>
      <c r="F413" s="1931"/>
      <c r="G413" s="790"/>
    </row>
    <row r="414" spans="1:7">
      <c r="A414" s="814"/>
      <c r="B414" s="814"/>
      <c r="C414" s="814"/>
      <c r="D414" s="903"/>
      <c r="E414" s="903"/>
      <c r="F414" s="903"/>
      <c r="G414" s="790"/>
    </row>
    <row r="415" spans="1:7" ht="14.45" customHeight="1">
      <c r="A415" s="797"/>
      <c r="B415" s="1775" t="s">
        <v>2672</v>
      </c>
      <c r="D415" s="1931" t="s">
        <v>2475</v>
      </c>
      <c r="E415" s="1931"/>
      <c r="F415" s="1931"/>
    </row>
    <row r="416" spans="1:7" ht="14.45" customHeight="1">
      <c r="A416" s="797"/>
      <c r="D416" s="1931"/>
      <c r="E416" s="1931"/>
      <c r="F416" s="1931"/>
    </row>
    <row r="417" spans="1:7" ht="14.45" customHeight="1">
      <c r="A417" s="797"/>
      <c r="D417" s="1931"/>
      <c r="E417" s="1931"/>
      <c r="F417" s="1931"/>
    </row>
    <row r="418" spans="1:7" ht="14.45" customHeight="1">
      <c r="A418" s="797"/>
      <c r="D418" s="1931"/>
      <c r="E418" s="1931"/>
      <c r="F418" s="1931"/>
    </row>
    <row r="419" spans="1:7" ht="14.45" customHeight="1">
      <c r="A419" s="797"/>
      <c r="D419" s="1931"/>
      <c r="E419" s="1931"/>
      <c r="F419" s="1931"/>
    </row>
    <row r="420" spans="1:7" ht="14.45" customHeight="1">
      <c r="A420" s="797"/>
      <c r="D420" s="878"/>
      <c r="E420" s="878"/>
      <c r="F420" s="878"/>
    </row>
    <row r="421" spans="1:7" ht="13.7" customHeight="1">
      <c r="A421" s="797"/>
      <c r="B421" s="1775" t="s">
        <v>2672</v>
      </c>
      <c r="C421" s="814"/>
      <c r="D421" s="1919" t="s">
        <v>1457</v>
      </c>
      <c r="E421" s="1919"/>
      <c r="F421" s="1919"/>
      <c r="G421" s="790"/>
    </row>
    <row r="422" spans="1:7" ht="14.25">
      <c r="A422" s="828"/>
      <c r="B422" s="828"/>
      <c r="C422" s="814"/>
      <c r="D422" s="1919"/>
      <c r="E422" s="1919"/>
      <c r="F422" s="1919"/>
      <c r="G422" s="790"/>
    </row>
    <row r="423" spans="1:7" ht="14.25">
      <c r="A423" s="828"/>
      <c r="B423" s="828"/>
      <c r="C423" s="814"/>
      <c r="D423" s="1919"/>
      <c r="E423" s="1919"/>
      <c r="F423" s="1919"/>
      <c r="G423" s="790"/>
    </row>
    <row r="424" spans="1:7" ht="14.25">
      <c r="A424" s="828"/>
      <c r="B424" s="828"/>
      <c r="C424" s="814"/>
      <c r="D424" s="1919"/>
      <c r="E424" s="1919"/>
      <c r="F424" s="1919"/>
      <c r="G424" s="790"/>
    </row>
    <row r="425" spans="1:7" ht="15.75" customHeight="1">
      <c r="A425" s="828"/>
      <c r="B425" s="828"/>
      <c r="C425" s="814"/>
      <c r="D425" s="1969" t="s">
        <v>1507</v>
      </c>
      <c r="E425" s="1919"/>
      <c r="F425" s="1919"/>
      <c r="G425" s="790"/>
    </row>
    <row r="426" spans="1:7">
      <c r="D426" s="800"/>
      <c r="E426" s="800"/>
      <c r="F426" s="800"/>
      <c r="G426" s="790"/>
    </row>
    <row r="427" spans="1:7" ht="14.25">
      <c r="A427" s="797"/>
      <c r="B427" s="1775" t="s">
        <v>2672</v>
      </c>
      <c r="C427" s="829"/>
      <c r="D427" s="1923" t="s">
        <v>1319</v>
      </c>
      <c r="E427" s="1923"/>
      <c r="F427" s="1923"/>
      <c r="G427" s="790"/>
    </row>
    <row r="428" spans="1:7" ht="14.25">
      <c r="A428" s="797"/>
      <c r="B428" s="797"/>
      <c r="D428" s="1923"/>
      <c r="E428" s="1923"/>
      <c r="F428" s="1923"/>
      <c r="G428" s="790"/>
    </row>
    <row r="429" spans="1:7">
      <c r="D429" s="1923"/>
      <c r="E429" s="1923"/>
      <c r="F429" s="1923"/>
      <c r="G429" s="790"/>
    </row>
    <row r="430" spans="1:7">
      <c r="D430" s="1923"/>
      <c r="E430" s="1923"/>
      <c r="F430" s="1923"/>
      <c r="G430" s="790"/>
    </row>
    <row r="431" spans="1:7">
      <c r="D431" s="1923"/>
      <c r="E431" s="1923"/>
      <c r="F431" s="1923"/>
      <c r="G431" s="790"/>
    </row>
    <row r="432" spans="1:7">
      <c r="D432" s="1923"/>
      <c r="E432" s="1923"/>
      <c r="F432" s="1923"/>
      <c r="G432" s="790"/>
    </row>
    <row r="433" spans="1:7">
      <c r="D433" s="1923"/>
      <c r="E433" s="1923"/>
      <c r="F433" s="1923"/>
      <c r="G433" s="790"/>
    </row>
    <row r="434" spans="1:7">
      <c r="D434" s="1923"/>
      <c r="E434" s="1923"/>
      <c r="F434" s="1923"/>
      <c r="G434" s="790"/>
    </row>
    <row r="435" spans="1:7">
      <c r="D435" s="1923"/>
      <c r="E435" s="1923"/>
      <c r="F435" s="1923"/>
      <c r="G435" s="790"/>
    </row>
    <row r="436" spans="1:7">
      <c r="D436" s="1923"/>
      <c r="E436" s="1923"/>
      <c r="F436" s="1923"/>
      <c r="G436" s="790"/>
    </row>
    <row r="437" spans="1:7">
      <c r="D437" s="1923"/>
      <c r="E437" s="1923"/>
      <c r="F437" s="1923"/>
      <c r="G437" s="790"/>
    </row>
    <row r="438" spans="1:7">
      <c r="D438" s="1923"/>
      <c r="E438" s="1923"/>
      <c r="F438" s="1923"/>
      <c r="G438" s="790"/>
    </row>
    <row r="439" spans="1:7">
      <c r="D439" s="1923"/>
      <c r="E439" s="1923"/>
      <c r="F439" s="1923"/>
      <c r="G439" s="790"/>
    </row>
    <row r="440" spans="1:7">
      <c r="A440" s="790"/>
      <c r="B440" s="790"/>
      <c r="C440" s="790"/>
      <c r="D440" s="1923"/>
      <c r="E440" s="1923"/>
      <c r="F440" s="1923"/>
      <c r="G440" s="790"/>
    </row>
    <row r="441" spans="1:7">
      <c r="A441" s="790"/>
      <c r="B441" s="790"/>
      <c r="C441" s="790"/>
      <c r="D441" s="1923"/>
      <c r="E441" s="1923"/>
      <c r="F441" s="1923"/>
      <c r="G441" s="790"/>
    </row>
    <row r="442" spans="1:7">
      <c r="A442" s="790"/>
      <c r="B442" s="790"/>
      <c r="C442" s="790"/>
      <c r="D442" s="1923"/>
      <c r="E442" s="1923"/>
      <c r="F442" s="1923"/>
      <c r="G442" s="790"/>
    </row>
    <row r="443" spans="1:7">
      <c r="A443" s="790"/>
      <c r="B443" s="790"/>
      <c r="C443" s="790"/>
      <c r="D443" s="1923"/>
      <c r="E443" s="1923"/>
      <c r="F443" s="1923"/>
      <c r="G443" s="790"/>
    </row>
    <row r="444" spans="1:7">
      <c r="A444" s="790"/>
      <c r="B444" s="790"/>
      <c r="C444" s="790"/>
      <c r="D444" s="1923"/>
      <c r="E444" s="1923"/>
      <c r="F444" s="1923"/>
      <c r="G444" s="790"/>
    </row>
    <row r="445" spans="1:7">
      <c r="A445" s="790"/>
      <c r="B445" s="790"/>
      <c r="C445" s="790"/>
      <c r="D445" s="1923"/>
      <c r="E445" s="1923"/>
      <c r="F445" s="1923"/>
      <c r="G445" s="790"/>
    </row>
    <row r="446" spans="1:7">
      <c r="A446" s="790"/>
      <c r="B446" s="790"/>
      <c r="C446" s="790"/>
      <c r="D446" s="1923"/>
      <c r="E446" s="1923"/>
      <c r="F446" s="1923"/>
      <c r="G446" s="790"/>
    </row>
    <row r="447" spans="1:7">
      <c r="A447" s="790"/>
      <c r="B447" s="790"/>
      <c r="C447" s="790"/>
      <c r="D447" s="1923"/>
      <c r="E447" s="1923"/>
      <c r="F447" s="1923"/>
      <c r="G447" s="790"/>
    </row>
    <row r="448" spans="1:7">
      <c r="A448" s="790"/>
      <c r="B448" s="790"/>
      <c r="C448" s="790"/>
      <c r="D448" s="1923"/>
      <c r="E448" s="1923"/>
      <c r="F448" s="1923"/>
      <c r="G448" s="790"/>
    </row>
    <row r="449" spans="1:9">
      <c r="A449" s="790"/>
      <c r="B449" s="790"/>
      <c r="C449" s="790"/>
      <c r="D449" s="1923"/>
      <c r="E449" s="1923"/>
      <c r="F449" s="1923"/>
      <c r="G449" s="790"/>
    </row>
    <row r="450" spans="1:9">
      <c r="A450" s="790"/>
      <c r="B450" s="790"/>
      <c r="C450" s="790"/>
      <c r="D450" s="1923"/>
      <c r="E450" s="1923"/>
      <c r="F450" s="1923"/>
      <c r="G450" s="790"/>
    </row>
    <row r="451" spans="1:9">
      <c r="A451" s="790"/>
      <c r="B451" s="790"/>
      <c r="C451" s="790"/>
      <c r="D451" s="1923"/>
      <c r="E451" s="1923"/>
      <c r="F451" s="1923"/>
      <c r="G451" s="790"/>
    </row>
    <row r="452" spans="1:9">
      <c r="A452" s="790"/>
      <c r="B452" s="790"/>
      <c r="C452" s="790"/>
      <c r="D452" s="1923"/>
      <c r="E452" s="1923"/>
      <c r="F452" s="1923"/>
      <c r="G452" s="790"/>
    </row>
    <row r="453" spans="1:9">
      <c r="A453" s="790"/>
      <c r="B453" s="790"/>
      <c r="C453" s="790"/>
      <c r="D453" s="1923"/>
      <c r="E453" s="1923"/>
      <c r="F453" s="1923"/>
      <c r="G453" s="790"/>
    </row>
    <row r="454" spans="1:9">
      <c r="A454" s="790"/>
      <c r="B454" s="790"/>
      <c r="C454" s="790"/>
      <c r="D454" s="1923"/>
      <c r="E454" s="1923"/>
      <c r="F454" s="1923"/>
      <c r="G454" s="790"/>
    </row>
    <row r="455" spans="1:9">
      <c r="A455" s="790"/>
      <c r="B455" s="790"/>
      <c r="C455" s="790"/>
      <c r="D455" s="1923"/>
      <c r="E455" s="1923"/>
      <c r="F455" s="1923"/>
      <c r="G455" s="790"/>
    </row>
    <row r="456" spans="1:9" s="831" customFormat="1">
      <c r="A456" s="788"/>
      <c r="B456" s="788"/>
      <c r="C456" s="788"/>
      <c r="D456" s="1923"/>
      <c r="E456" s="1923"/>
      <c r="F456" s="1923"/>
      <c r="G456" s="830"/>
      <c r="I456" s="1840"/>
    </row>
    <row r="457" spans="1:9" s="831" customFormat="1" ht="40.700000000000003" customHeight="1">
      <c r="A457" s="788"/>
      <c r="B457" s="788"/>
      <c r="C457" s="788"/>
      <c r="D457" s="1923"/>
      <c r="E457" s="1923"/>
      <c r="F457" s="1923"/>
      <c r="G457" s="830"/>
      <c r="I457" s="1840"/>
    </row>
    <row r="458" spans="1:9">
      <c r="D458" s="800"/>
      <c r="E458" s="800"/>
      <c r="F458" s="800"/>
      <c r="G458" s="790"/>
    </row>
    <row r="459" spans="1:9" ht="14.25">
      <c r="A459" s="797"/>
      <c r="B459" s="1775" t="s">
        <v>2672</v>
      </c>
      <c r="C459" s="829"/>
      <c r="D459" s="1923" t="s">
        <v>1322</v>
      </c>
      <c r="E459" s="1923"/>
      <c r="F459" s="1923"/>
      <c r="G459" s="790"/>
    </row>
    <row r="460" spans="1:9">
      <c r="D460" s="1923"/>
      <c r="E460" s="1923"/>
      <c r="F460" s="1923"/>
      <c r="G460" s="790"/>
    </row>
    <row r="461" spans="1:9">
      <c r="D461" s="1923"/>
      <c r="E461" s="1923"/>
      <c r="F461" s="1923"/>
      <c r="G461" s="790"/>
    </row>
    <row r="462" spans="1:9">
      <c r="D462" s="784"/>
      <c r="E462" s="784"/>
      <c r="F462" s="784"/>
      <c r="G462" s="790"/>
    </row>
    <row r="463" spans="1:9" ht="14.25">
      <c r="B463" s="1775" t="s">
        <v>2672</v>
      </c>
      <c r="C463" s="797"/>
      <c r="D463" s="1959" t="s">
        <v>1401</v>
      </c>
      <c r="E463" s="1959"/>
      <c r="F463" s="1959"/>
      <c r="G463" s="790"/>
    </row>
    <row r="464" spans="1:9">
      <c r="D464" s="1959"/>
      <c r="E464" s="1959"/>
      <c r="F464" s="1959"/>
      <c r="G464" s="790"/>
    </row>
    <row r="465" spans="1:7">
      <c r="D465" s="800"/>
      <c r="E465" s="800"/>
      <c r="F465" s="800"/>
      <c r="G465" s="790"/>
    </row>
    <row r="466" spans="1:7" ht="14.25">
      <c r="B466" s="1775" t="s">
        <v>2672</v>
      </c>
      <c r="C466" s="797"/>
      <c r="D466" s="1959" t="s">
        <v>1324</v>
      </c>
      <c r="E466" s="1959"/>
      <c r="F466" s="1959"/>
      <c r="G466" s="790"/>
    </row>
    <row r="467" spans="1:7">
      <c r="D467" s="1959"/>
      <c r="E467" s="1959"/>
      <c r="F467" s="1959"/>
      <c r="G467" s="790"/>
    </row>
    <row r="468" spans="1:7">
      <c r="D468" s="1959"/>
      <c r="E468" s="1959"/>
      <c r="F468" s="1959"/>
      <c r="G468" s="790"/>
    </row>
    <row r="469" spans="1:7">
      <c r="D469" s="1959"/>
      <c r="E469" s="1959"/>
      <c r="F469" s="1959"/>
      <c r="G469" s="790"/>
    </row>
    <row r="470" spans="1:7">
      <c r="B470" s="1775" t="s">
        <v>2672</v>
      </c>
      <c r="D470" s="1959"/>
      <c r="E470" s="1959"/>
      <c r="F470" s="1959"/>
      <c r="G470" s="790"/>
    </row>
    <row r="471" spans="1:7">
      <c r="A471" s="790"/>
      <c r="B471" s="790"/>
      <c r="C471" s="790"/>
      <c r="D471" s="1959"/>
      <c r="E471" s="1959"/>
      <c r="F471" s="1959"/>
      <c r="G471" s="790"/>
    </row>
    <row r="472" spans="1:7">
      <c r="A472" s="790"/>
      <c r="C472" s="790"/>
      <c r="D472" s="1959"/>
      <c r="E472" s="1959"/>
      <c r="F472" s="1959"/>
      <c r="G472" s="790"/>
    </row>
    <row r="473" spans="1:7">
      <c r="A473" s="790"/>
      <c r="B473" s="1775" t="s">
        <v>2672</v>
      </c>
      <c r="C473" s="790"/>
      <c r="D473" s="1959"/>
      <c r="E473" s="1959"/>
      <c r="F473" s="1959"/>
      <c r="G473" s="790"/>
    </row>
    <row r="474" spans="1:7">
      <c r="A474" s="790"/>
      <c r="B474" s="790"/>
      <c r="C474" s="790"/>
      <c r="D474" s="1959"/>
      <c r="E474" s="1959"/>
      <c r="F474" s="1959"/>
      <c r="G474" s="790"/>
    </row>
    <row r="475" spans="1:7">
      <c r="A475" s="790"/>
      <c r="C475" s="790"/>
      <c r="D475" s="1959"/>
      <c r="E475" s="1959"/>
      <c r="F475" s="1959"/>
      <c r="G475" s="790"/>
    </row>
    <row r="476" spans="1:7">
      <c r="A476" s="790"/>
      <c r="C476" s="790"/>
      <c r="D476" s="1959"/>
      <c r="E476" s="1959"/>
      <c r="F476" s="1959"/>
      <c r="G476" s="790"/>
    </row>
    <row r="477" spans="1:7">
      <c r="A477" s="790"/>
      <c r="C477" s="790"/>
      <c r="D477" s="1959"/>
      <c r="E477" s="1959"/>
      <c r="F477" s="1959"/>
      <c r="G477" s="790"/>
    </row>
    <row r="478" spans="1:7">
      <c r="A478" s="790"/>
      <c r="B478" s="1775" t="s">
        <v>2672</v>
      </c>
      <c r="C478" s="790"/>
      <c r="D478" s="1959"/>
      <c r="E478" s="1959"/>
      <c r="F478" s="1959"/>
      <c r="G478" s="790"/>
    </row>
    <row r="479" spans="1:7">
      <c r="A479" s="790"/>
      <c r="C479" s="790"/>
      <c r="D479" s="1959"/>
      <c r="E479" s="1959"/>
      <c r="F479" s="1959"/>
      <c r="G479" s="790"/>
    </row>
    <row r="480" spans="1:7">
      <c r="A480" s="790"/>
      <c r="B480" s="1775" t="s">
        <v>2672</v>
      </c>
      <c r="C480" s="790"/>
      <c r="D480" s="1959" t="s">
        <v>1325</v>
      </c>
      <c r="E480" s="1959"/>
      <c r="F480" s="1959"/>
      <c r="G480" s="790"/>
    </row>
    <row r="481" spans="1:9">
      <c r="A481" s="790"/>
      <c r="B481" s="790"/>
      <c r="C481" s="790"/>
      <c r="D481" s="1959"/>
      <c r="E481" s="1959"/>
      <c r="F481" s="1959"/>
      <c r="G481" s="790"/>
    </row>
    <row r="482" spans="1:9">
      <c r="A482" s="790"/>
      <c r="B482" s="790"/>
      <c r="C482" s="790"/>
      <c r="D482" s="1959"/>
      <c r="E482" s="1959"/>
      <c r="F482" s="1959"/>
      <c r="G482" s="790"/>
    </row>
    <row r="483" spans="1:9">
      <c r="A483" s="790"/>
      <c r="B483" s="790"/>
      <c r="C483" s="790"/>
      <c r="D483" s="1959"/>
      <c r="E483" s="1959"/>
      <c r="F483" s="1959"/>
      <c r="G483" s="790"/>
    </row>
    <row r="484" spans="1:9">
      <c r="D484" s="1959"/>
      <c r="E484" s="1959"/>
      <c r="F484" s="1959"/>
    </row>
    <row r="485" spans="1:9">
      <c r="D485" s="800"/>
      <c r="E485" s="800"/>
      <c r="F485" s="800"/>
    </row>
    <row r="486" spans="1:9">
      <c r="B486" s="1775" t="s">
        <v>2672</v>
      </c>
      <c r="D486" s="1962" t="s">
        <v>1326</v>
      </c>
      <c r="E486" s="1962"/>
      <c r="F486" s="1962"/>
    </row>
    <row r="487" spans="1:9">
      <c r="A487" s="800"/>
      <c r="B487" s="800"/>
    </row>
    <row r="488" spans="1:9">
      <c r="A488" s="1888" t="s">
        <v>1167</v>
      </c>
      <c r="B488" s="1888"/>
      <c r="C488" s="1888"/>
      <c r="D488" s="1888"/>
      <c r="E488" s="1888"/>
      <c r="F488" s="1888"/>
      <c r="G488" s="1888"/>
      <c r="H488" s="1853"/>
      <c r="I488" s="1854"/>
    </row>
    <row r="489" spans="1:9">
      <c r="A489" s="800"/>
      <c r="B489" s="800"/>
    </row>
    <row r="490" spans="1:9">
      <c r="D490" s="1939" t="s">
        <v>947</v>
      </c>
      <c r="E490" s="1939"/>
      <c r="F490" s="1939"/>
    </row>
    <row r="491" spans="1:9" s="791" customFormat="1" ht="14.25">
      <c r="A491" s="805"/>
      <c r="B491" s="805"/>
      <c r="C491" s="801"/>
      <c r="D491" s="1940" t="s">
        <v>1327</v>
      </c>
      <c r="E491" s="1940"/>
      <c r="F491" s="1940"/>
      <c r="G491" s="802"/>
      <c r="I491" s="1837"/>
    </row>
    <row r="492" spans="1:9" s="791" customFormat="1" ht="14.25">
      <c r="A492" s="805"/>
      <c r="B492" s="805"/>
      <c r="C492" s="801"/>
      <c r="D492" s="787"/>
      <c r="E492" s="672"/>
      <c r="F492" s="672"/>
      <c r="G492" s="802"/>
      <c r="I492" s="1837"/>
    </row>
    <row r="493" spans="1:9" s="791" customFormat="1" ht="14.25">
      <c r="A493" s="797"/>
      <c r="B493" s="798" t="s">
        <v>2673</v>
      </c>
      <c r="C493" s="801"/>
      <c r="D493" s="1941" t="s">
        <v>1328</v>
      </c>
      <c r="E493" s="1941"/>
      <c r="F493" s="1941"/>
      <c r="G493" s="802"/>
      <c r="I493" s="1837" t="s">
        <v>2439</v>
      </c>
    </row>
    <row r="494" spans="1:9" s="791" customFormat="1" ht="14.25">
      <c r="A494" s="797"/>
      <c r="B494" s="797"/>
      <c r="C494" s="801"/>
      <c r="D494" s="1941"/>
      <c r="E494" s="1941"/>
      <c r="F494" s="1941"/>
      <c r="G494" s="802"/>
      <c r="I494" s="1837"/>
    </row>
    <row r="495" spans="1:9" s="791" customFormat="1" ht="14.25">
      <c r="A495" s="797"/>
      <c r="B495" s="797"/>
      <c r="C495" s="801"/>
      <c r="D495" s="785"/>
      <c r="E495" s="672"/>
      <c r="F495" s="672"/>
      <c r="G495" s="802"/>
      <c r="I495" s="1837"/>
    </row>
    <row r="496" spans="1:9" ht="12.75" customHeight="1">
      <c r="B496" s="798" t="s">
        <v>2673</v>
      </c>
      <c r="D496" s="1911" t="s">
        <v>1508</v>
      </c>
      <c r="E496" s="1911"/>
      <c r="F496" s="1911"/>
      <c r="I496" s="1774" t="s">
        <v>2440</v>
      </c>
    </row>
    <row r="497" spans="1:9" ht="14.25">
      <c r="A497" s="797"/>
      <c r="D497" s="1911"/>
      <c r="E497" s="1911"/>
      <c r="F497" s="1911"/>
    </row>
    <row r="498" spans="1:9" ht="14.25">
      <c r="A498" s="797"/>
      <c r="B498" s="797"/>
      <c r="D498" s="1911"/>
      <c r="E498" s="1911"/>
      <c r="F498" s="1911"/>
    </row>
    <row r="499" spans="1:9" ht="14.25">
      <c r="A499" s="797"/>
      <c r="B499" s="797"/>
      <c r="D499" s="1911"/>
      <c r="E499" s="1911"/>
      <c r="F499" s="1911"/>
    </row>
    <row r="500" spans="1:9" ht="14.25">
      <c r="A500" s="797"/>
      <c r="D500" s="893"/>
      <c r="E500" s="893"/>
      <c r="F500" s="893"/>
      <c r="G500" s="790"/>
    </row>
    <row r="501" spans="1:9" ht="14.25">
      <c r="A501" s="797"/>
      <c r="B501" s="798" t="s">
        <v>2672</v>
      </c>
      <c r="D501" s="1928" t="s">
        <v>1331</v>
      </c>
      <c r="E501" s="1928"/>
      <c r="F501" s="1928"/>
      <c r="G501" s="790"/>
      <c r="I501" s="1774" t="s">
        <v>2441</v>
      </c>
    </row>
    <row r="502" spans="1:9" ht="14.25">
      <c r="A502" s="797"/>
      <c r="B502" s="797"/>
      <c r="D502" s="785"/>
      <c r="E502" s="672"/>
      <c r="F502" s="672"/>
      <c r="G502" s="790"/>
    </row>
    <row r="503" spans="1:9" ht="14.25">
      <c r="A503" s="797"/>
      <c r="B503" s="798" t="s">
        <v>2673</v>
      </c>
      <c r="D503" s="1923" t="s">
        <v>1332</v>
      </c>
      <c r="E503" s="1923"/>
      <c r="F503" s="1923"/>
      <c r="G503" s="790"/>
      <c r="I503" s="1774" t="s">
        <v>2441</v>
      </c>
    </row>
    <row r="504" spans="1:9" ht="14.25">
      <c r="A504" s="797"/>
      <c r="D504" s="1923"/>
      <c r="E504" s="1923"/>
      <c r="F504" s="1923"/>
      <c r="G504" s="790"/>
    </row>
    <row r="505" spans="1:9">
      <c r="A505" s="816"/>
      <c r="B505" s="816"/>
      <c r="D505" s="733"/>
      <c r="E505" s="672"/>
      <c r="F505" s="672"/>
      <c r="G505" s="790"/>
    </row>
    <row r="506" spans="1:9">
      <c r="A506" s="816"/>
      <c r="B506" s="798" t="s">
        <v>2672</v>
      </c>
      <c r="D506" s="1928" t="s">
        <v>1333</v>
      </c>
      <c r="E506" s="1928"/>
      <c r="F506" s="1928"/>
      <c r="G506" s="790"/>
      <c r="I506" s="1774" t="s">
        <v>2496</v>
      </c>
    </row>
    <row r="507" spans="1:9" ht="14.25">
      <c r="A507" s="797"/>
      <c r="B507" s="797"/>
      <c r="D507" s="800"/>
    </row>
    <row r="508" spans="1:9">
      <c r="A508" s="1888" t="s">
        <v>1168</v>
      </c>
      <c r="B508" s="1888"/>
      <c r="C508" s="1888"/>
      <c r="D508" s="1888"/>
      <c r="E508" s="1888"/>
      <c r="F508" s="1888"/>
      <c r="G508" s="1888"/>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4" t="s">
        <v>850</v>
      </c>
      <c r="E510" s="1964"/>
      <c r="F510" s="1964"/>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2673</v>
      </c>
      <c r="C514" s="799"/>
      <c r="D514" s="1922" t="s">
        <v>2267</v>
      </c>
      <c r="E514" s="1922"/>
      <c r="F514" s="1922"/>
      <c r="G514" s="672"/>
      <c r="I514" s="622" t="s">
        <v>2476</v>
      </c>
    </row>
    <row r="515" spans="1:9" s="722" customFormat="1">
      <c r="A515" s="795"/>
      <c r="B515" s="795"/>
      <c r="C515" s="799"/>
      <c r="D515" s="1922"/>
      <c r="E515" s="1922"/>
      <c r="F515" s="1922"/>
      <c r="G515" s="672"/>
      <c r="I515" s="622"/>
    </row>
    <row r="516" spans="1:9" s="722" customFormat="1">
      <c r="A516" s="795"/>
      <c r="B516" s="795"/>
      <c r="C516" s="799"/>
      <c r="D516" s="1707"/>
      <c r="E516" s="1707"/>
      <c r="F516" s="1707"/>
      <c r="G516" s="672"/>
    </row>
    <row r="517" spans="1:9" s="722" customFormat="1">
      <c r="A517" s="795"/>
      <c r="B517" s="1775" t="s">
        <v>2672</v>
      </c>
      <c r="C517" s="804"/>
      <c r="D517" s="1922" t="s">
        <v>1206</v>
      </c>
      <c r="E517" s="1922"/>
      <c r="F517" s="1922"/>
      <c r="G517" s="672"/>
      <c r="I517" s="622" t="s">
        <v>2442</v>
      </c>
    </row>
    <row r="518" spans="1:9" s="722" customFormat="1">
      <c r="A518" s="795"/>
      <c r="B518" s="795"/>
      <c r="C518" s="804"/>
      <c r="D518" s="1922"/>
      <c r="E518" s="1922"/>
      <c r="F518" s="1922"/>
      <c r="G518" s="672"/>
      <c r="I518" s="622"/>
    </row>
    <row r="519" spans="1:9" s="722" customFormat="1">
      <c r="A519" s="795"/>
      <c r="B519" s="795"/>
      <c r="C519" s="799"/>
      <c r="D519" s="1922"/>
      <c r="E519" s="1922"/>
      <c r="F519" s="1922"/>
      <c r="G519" s="672"/>
      <c r="I519" s="622"/>
    </row>
    <row r="520" spans="1:9" s="722" customFormat="1">
      <c r="A520" s="795"/>
      <c r="B520" s="795"/>
      <c r="C520" s="799"/>
      <c r="D520" s="833"/>
      <c r="E520" s="672"/>
      <c r="F520" s="785"/>
      <c r="G520" s="672"/>
      <c r="I520" s="622"/>
    </row>
    <row r="521" spans="1:9" s="722" customFormat="1" ht="13.15" customHeight="1">
      <c r="A521" s="795"/>
      <c r="B521" s="1775" t="s">
        <v>2672</v>
      </c>
      <c r="C521" s="799"/>
      <c r="D521" s="1968" t="s">
        <v>1232</v>
      </c>
      <c r="E521" s="1968"/>
      <c r="F521" s="1968"/>
      <c r="G521" s="672"/>
      <c r="I521" s="622" t="s">
        <v>2442</v>
      </c>
    </row>
    <row r="522" spans="1:9" s="722" customFormat="1">
      <c r="A522" s="795"/>
      <c r="B522" s="795"/>
      <c r="C522" s="799"/>
      <c r="D522" s="1968"/>
      <c r="E522" s="1968"/>
      <c r="F522" s="1968"/>
      <c r="G522" s="672"/>
      <c r="I522" s="622"/>
    </row>
    <row r="523" spans="1:9" s="722" customFormat="1" ht="12" customHeight="1">
      <c r="A523" s="800"/>
      <c r="B523" s="800"/>
      <c r="C523" s="808"/>
      <c r="D523" s="800"/>
      <c r="E523" s="672"/>
      <c r="F523" s="835"/>
      <c r="G523" s="672"/>
      <c r="I523" s="622"/>
    </row>
    <row r="524" spans="1:9">
      <c r="A524" s="1888" t="s">
        <v>1169</v>
      </c>
      <c r="B524" s="1888"/>
      <c r="C524" s="1888"/>
      <c r="D524" s="1888"/>
      <c r="E524" s="1888"/>
      <c r="F524" s="1888"/>
      <c r="G524" s="1888"/>
      <c r="H524" s="1853"/>
      <c r="I524" s="1854"/>
    </row>
    <row r="525" spans="1:9">
      <c r="A525" s="800"/>
      <c r="B525" s="800"/>
      <c r="C525" s="829"/>
      <c r="F525" s="836"/>
    </row>
    <row r="526" spans="1:9">
      <c r="B526" s="1960" t="s">
        <v>469</v>
      </c>
      <c r="C526" s="1960"/>
      <c r="D526" s="1960"/>
      <c r="E526" s="1960"/>
      <c r="F526" s="1960"/>
    </row>
    <row r="527" spans="1:9">
      <c r="A527" s="800"/>
      <c r="B527" s="800"/>
      <c r="C527" s="829"/>
      <c r="D527" s="800"/>
      <c r="F527" s="800"/>
    </row>
    <row r="528" spans="1:9">
      <c r="A528" s="1889" t="s">
        <v>1170</v>
      </c>
      <c r="B528" s="1889"/>
      <c r="C528" s="1889"/>
      <c r="D528" s="1889"/>
      <c r="E528" s="1889"/>
      <c r="F528" s="1889"/>
      <c r="G528" s="1889"/>
      <c r="H528" s="1853"/>
      <c r="I528" s="1854"/>
    </row>
    <row r="529" spans="1:9">
      <c r="A529" s="800"/>
      <c r="B529" s="800"/>
      <c r="C529" s="829"/>
      <c r="D529" s="800"/>
      <c r="F529" s="800"/>
    </row>
    <row r="530" spans="1:9">
      <c r="C530" s="829"/>
      <c r="D530" s="1878" t="s">
        <v>719</v>
      </c>
      <c r="E530" s="1878"/>
      <c r="F530" s="1878"/>
    </row>
    <row r="531" spans="1:9">
      <c r="C531" s="829"/>
      <c r="D531" s="1928" t="s">
        <v>1227</v>
      </c>
      <c r="E531" s="1928"/>
      <c r="F531" s="1928"/>
    </row>
    <row r="532" spans="1:9">
      <c r="C532" s="829"/>
      <c r="D532" s="785"/>
      <c r="E532" s="785"/>
      <c r="F532" s="785"/>
    </row>
    <row r="533" spans="1:9" ht="13.7" customHeight="1">
      <c r="A533" s="797"/>
      <c r="B533" s="798" t="s">
        <v>2673</v>
      </c>
      <c r="C533" s="829"/>
      <c r="D533" s="1928" t="s">
        <v>948</v>
      </c>
      <c r="E533" s="1928"/>
      <c r="F533" s="1928"/>
      <c r="G533" s="790"/>
      <c r="I533" s="1774" t="s">
        <v>2494</v>
      </c>
    </row>
    <row r="534" spans="1:9" ht="13.7" customHeight="1">
      <c r="A534" s="829"/>
      <c r="B534" s="829"/>
      <c r="C534" s="829"/>
      <c r="D534" s="785"/>
      <c r="E534" s="618"/>
      <c r="F534" s="618"/>
      <c r="G534" s="790"/>
    </row>
    <row r="535" spans="1:9" ht="14.25">
      <c r="A535" s="797"/>
      <c r="B535" s="798" t="s">
        <v>2673</v>
      </c>
      <c r="C535" s="829"/>
      <c r="D535" s="1923" t="s">
        <v>1228</v>
      </c>
      <c r="E535" s="1923"/>
      <c r="F535" s="1923"/>
      <c r="G535" s="790"/>
      <c r="I535" s="1774" t="s">
        <v>2494</v>
      </c>
    </row>
    <row r="536" spans="1:9">
      <c r="A536" s="829"/>
      <c r="B536" s="829"/>
      <c r="C536" s="829"/>
      <c r="D536" s="1923"/>
      <c r="E536" s="1923"/>
      <c r="F536" s="1923"/>
      <c r="G536" s="790"/>
    </row>
    <row r="537" spans="1:9">
      <c r="A537" s="829"/>
      <c r="B537" s="829"/>
      <c r="C537" s="829"/>
      <c r="D537" s="800"/>
      <c r="E537" s="800"/>
      <c r="F537" s="800"/>
      <c r="G537" s="790"/>
    </row>
    <row r="538" spans="1:9" ht="14.25">
      <c r="A538" s="797"/>
      <c r="B538" s="798" t="s">
        <v>2673</v>
      </c>
      <c r="C538" s="829"/>
      <c r="D538" s="1923" t="s">
        <v>1229</v>
      </c>
      <c r="E538" s="1923"/>
      <c r="F538" s="1923"/>
      <c r="G538" s="790"/>
      <c r="I538" s="1774" t="s">
        <v>2443</v>
      </c>
    </row>
    <row r="539" spans="1:9">
      <c r="A539" s="829"/>
      <c r="B539" s="829"/>
      <c r="C539" s="829"/>
      <c r="D539" s="1923"/>
      <c r="E539" s="1923"/>
      <c r="F539" s="1923"/>
      <c r="G539" s="790"/>
    </row>
    <row r="540" spans="1:9">
      <c r="A540" s="829"/>
      <c r="B540" s="829"/>
      <c r="C540" s="829"/>
      <c r="D540" s="800"/>
      <c r="E540" s="800"/>
      <c r="F540" s="800"/>
      <c r="G540" s="790"/>
    </row>
    <row r="541" spans="1:9" ht="14.25">
      <c r="A541" s="797"/>
      <c r="B541" s="798" t="s">
        <v>2673</v>
      </c>
      <c r="C541" s="829"/>
      <c r="D541" s="1923" t="s">
        <v>1230</v>
      </c>
      <c r="E541" s="1923"/>
      <c r="F541" s="1923"/>
      <c r="G541" s="790"/>
      <c r="I541" s="1774" t="s">
        <v>2444</v>
      </c>
    </row>
    <row r="542" spans="1:9">
      <c r="A542" s="829"/>
      <c r="B542" s="829"/>
      <c r="C542" s="829"/>
      <c r="D542" s="1923"/>
      <c r="E542" s="1923"/>
      <c r="F542" s="1923"/>
      <c r="G542" s="790"/>
    </row>
    <row r="543" spans="1:9">
      <c r="A543" s="829"/>
      <c r="B543" s="829"/>
      <c r="C543" s="829"/>
      <c r="D543" s="800"/>
      <c r="E543" s="800"/>
      <c r="F543" s="800"/>
      <c r="G543" s="790"/>
    </row>
    <row r="544" spans="1:9" ht="14.25">
      <c r="A544" s="797"/>
      <c r="B544" s="798" t="s">
        <v>2673</v>
      </c>
      <c r="C544" s="829"/>
      <c r="D544" s="1923" t="s">
        <v>1231</v>
      </c>
      <c r="E544" s="1923"/>
      <c r="F544" s="1923"/>
      <c r="G544" s="790"/>
      <c r="I544" s="1774" t="s">
        <v>2495</v>
      </c>
    </row>
    <row r="545" spans="1:9">
      <c r="A545" s="829"/>
      <c r="B545" s="829"/>
      <c r="C545" s="829"/>
      <c r="D545" s="1923"/>
      <c r="E545" s="1923"/>
      <c r="F545" s="1923"/>
      <c r="G545" s="790"/>
    </row>
    <row r="546" spans="1:9">
      <c r="A546" s="829"/>
      <c r="B546" s="829"/>
      <c r="C546" s="829"/>
      <c r="D546" s="1923"/>
      <c r="E546" s="1923"/>
      <c r="F546" s="1923"/>
      <c r="G546" s="790"/>
    </row>
    <row r="547" spans="1:9">
      <c r="A547" s="829"/>
      <c r="B547" s="829"/>
      <c r="C547" s="829"/>
      <c r="D547" s="800"/>
      <c r="E547" s="800"/>
      <c r="F547" s="800"/>
    </row>
    <row r="548" spans="1:9" ht="14.25">
      <c r="A548" s="797"/>
      <c r="B548" s="798" t="s">
        <v>2672</v>
      </c>
      <c r="C548" s="829"/>
      <c r="D548" s="1968" t="s">
        <v>1349</v>
      </c>
      <c r="E548" s="1968"/>
      <c r="F548" s="1968"/>
      <c r="I548" s="1774" t="s">
        <v>2494</v>
      </c>
    </row>
    <row r="549" spans="1:9">
      <c r="A549" s="829"/>
      <c r="B549" s="829"/>
      <c r="C549" s="829"/>
      <c r="D549" s="1968"/>
      <c r="E549" s="1968"/>
      <c r="F549" s="1968"/>
    </row>
    <row r="550" spans="1:9">
      <c r="A550" s="829"/>
      <c r="B550" s="829"/>
      <c r="C550" s="829"/>
      <c r="D550" s="800"/>
      <c r="E550" s="800"/>
      <c r="F550" s="800"/>
    </row>
    <row r="551" spans="1:9" ht="14.25">
      <c r="A551" s="797"/>
      <c r="B551" s="798" t="s">
        <v>2672</v>
      </c>
      <c r="C551" s="829"/>
      <c r="D551" s="1923" t="s">
        <v>1233</v>
      </c>
      <c r="E551" s="1923"/>
      <c r="F551" s="1923"/>
      <c r="I551" s="1774" t="s">
        <v>2494</v>
      </c>
    </row>
    <row r="552" spans="1:9">
      <c r="A552" s="829"/>
      <c r="B552" s="829"/>
      <c r="C552" s="829"/>
      <c r="D552" s="1923"/>
      <c r="E552" s="1923"/>
      <c r="F552" s="1923"/>
      <c r="G552" s="819"/>
    </row>
    <row r="553" spans="1:9">
      <c r="A553" s="829"/>
      <c r="B553" s="829"/>
      <c r="C553" s="829"/>
      <c r="D553" s="800"/>
      <c r="E553" s="800"/>
      <c r="F553" s="800"/>
      <c r="G553" s="819"/>
    </row>
    <row r="554" spans="1:9" ht="14.25">
      <c r="A554" s="797"/>
      <c r="B554" s="798" t="s">
        <v>2673</v>
      </c>
      <c r="C554" s="829"/>
      <c r="D554" s="1928" t="s">
        <v>1234</v>
      </c>
      <c r="E554" s="1928"/>
      <c r="F554" s="1928"/>
      <c r="G554" s="819"/>
      <c r="I554" s="1774" t="s">
        <v>2497</v>
      </c>
    </row>
    <row r="555" spans="1:9">
      <c r="A555" s="816"/>
      <c r="B555" s="816"/>
      <c r="C555" s="829"/>
      <c r="D555" s="1928" t="s">
        <v>880</v>
      </c>
      <c r="E555" s="1928"/>
      <c r="F555" s="1928"/>
      <c r="G555" s="819"/>
    </row>
    <row r="556" spans="1:9">
      <c r="A556" s="816"/>
      <c r="B556" s="816"/>
      <c r="C556" s="829"/>
      <c r="D556" s="672"/>
      <c r="E556" s="1971" t="s">
        <v>1235</v>
      </c>
      <c r="F556" s="1971"/>
      <c r="G556" s="819"/>
    </row>
    <row r="557" spans="1:9" ht="14.25">
      <c r="A557" s="797"/>
      <c r="B557" s="797"/>
      <c r="C557" s="829"/>
      <c r="E557" s="800"/>
      <c r="F557" s="800"/>
      <c r="G557" s="819"/>
    </row>
    <row r="558" spans="1:9" ht="14.25">
      <c r="A558" s="797"/>
      <c r="B558" s="798" t="s">
        <v>2673</v>
      </c>
      <c r="C558" s="829"/>
      <c r="D558" s="1970" t="s">
        <v>1236</v>
      </c>
      <c r="E558" s="1970"/>
      <c r="F558" s="1970"/>
      <c r="G558" s="819"/>
      <c r="I558" s="1774" t="s">
        <v>2445</v>
      </c>
    </row>
    <row r="559" spans="1:9">
      <c r="C559" s="829"/>
      <c r="D559" s="1923" t="s">
        <v>1237</v>
      </c>
      <c r="E559" s="1923"/>
      <c r="F559" s="1923"/>
      <c r="G559" s="819"/>
    </row>
    <row r="560" spans="1:9">
      <c r="A560" s="829"/>
      <c r="B560" s="829"/>
      <c r="C560" s="829"/>
      <c r="D560" s="1923"/>
      <c r="E560" s="1923"/>
      <c r="F560" s="1923"/>
      <c r="G560" s="819"/>
    </row>
    <row r="561" spans="1:9">
      <c r="A561" s="829"/>
      <c r="B561" s="829"/>
      <c r="C561" s="829"/>
      <c r="D561" s="1923"/>
      <c r="E561" s="1923"/>
      <c r="F561" s="1923"/>
      <c r="G561" s="819"/>
    </row>
    <row r="562" spans="1:9">
      <c r="A562" s="829"/>
      <c r="B562" s="829"/>
      <c r="C562" s="829"/>
      <c r="D562" s="800"/>
      <c r="E562" s="800"/>
      <c r="F562" s="800"/>
      <c r="G562" s="819"/>
    </row>
    <row r="563" spans="1:9" ht="14.25">
      <c r="A563" s="797"/>
      <c r="B563" s="798" t="s">
        <v>2673</v>
      </c>
      <c r="C563" s="829"/>
      <c r="D563" s="1923" t="s">
        <v>1238</v>
      </c>
      <c r="E563" s="1923"/>
      <c r="F563" s="1923"/>
      <c r="G563" s="819"/>
      <c r="I563" s="1774" t="s">
        <v>2446</v>
      </c>
    </row>
    <row r="564" spans="1:9" ht="14.25">
      <c r="A564" s="797"/>
      <c r="B564" s="797"/>
      <c r="C564" s="829"/>
      <c r="D564" s="1923"/>
      <c r="E564" s="1923"/>
      <c r="F564" s="1923"/>
      <c r="G564" s="819"/>
    </row>
    <row r="565" spans="1:9" ht="14.25">
      <c r="A565" s="797"/>
      <c r="B565" s="797"/>
      <c r="C565" s="829"/>
      <c r="D565" s="1923"/>
      <c r="E565" s="1923"/>
      <c r="F565" s="1923"/>
      <c r="G565" s="819"/>
    </row>
    <row r="566" spans="1:9" ht="14.25">
      <c r="A566" s="797"/>
      <c r="B566" s="797"/>
      <c r="C566" s="829"/>
      <c r="D566" s="1923"/>
      <c r="E566" s="1923"/>
      <c r="F566" s="1923"/>
      <c r="G566" s="819"/>
    </row>
    <row r="567" spans="1:9" ht="14.25">
      <c r="A567" s="797"/>
      <c r="B567" s="797"/>
      <c r="C567" s="829"/>
      <c r="D567" s="800"/>
      <c r="E567" s="800"/>
      <c r="F567" s="800"/>
      <c r="G567" s="819"/>
    </row>
    <row r="568" spans="1:9">
      <c r="A568" s="1888" t="s">
        <v>1171</v>
      </c>
      <c r="B568" s="1888"/>
      <c r="C568" s="1888"/>
      <c r="D568" s="1888"/>
      <c r="E568" s="1888"/>
      <c r="F568" s="1888"/>
      <c r="G568" s="1888"/>
      <c r="H568" s="1853"/>
      <c r="I568" s="1854"/>
    </row>
    <row r="569" spans="1:9">
      <c r="A569" s="829"/>
      <c r="B569" s="829"/>
      <c r="C569" s="829"/>
      <c r="E569" s="800"/>
      <c r="F569" s="800"/>
      <c r="G569" s="819"/>
    </row>
    <row r="570" spans="1:9" ht="12.75" customHeight="1">
      <c r="C570" s="793"/>
      <c r="D570" s="1961" t="s">
        <v>216</v>
      </c>
      <c r="E570" s="1961"/>
      <c r="F570" s="1961"/>
      <c r="G570" s="819"/>
    </row>
    <row r="571" spans="1:9">
      <c r="A571" s="795"/>
      <c r="B571" s="795"/>
      <c r="C571" s="795"/>
      <c r="D571" s="1910" t="s">
        <v>1187</v>
      </c>
      <c r="E571" s="1910"/>
      <c r="F571" s="1910"/>
      <c r="G571" s="819"/>
    </row>
    <row r="572" spans="1:9">
      <c r="A572" s="790"/>
      <c r="B572" s="790"/>
      <c r="C572" s="795"/>
      <c r="D572" s="837"/>
      <c r="G572" s="819"/>
      <c r="I572" s="1774" t="s">
        <v>2447</v>
      </c>
    </row>
    <row r="573" spans="1:9">
      <c r="A573" s="795"/>
      <c r="B573" s="798" t="s">
        <v>2673</v>
      </c>
      <c r="D573" s="1910" t="s">
        <v>954</v>
      </c>
      <c r="E573" s="1910"/>
      <c r="F573" s="1910"/>
      <c r="G573" s="819"/>
    </row>
    <row r="574" spans="1:9">
      <c r="A574" s="816"/>
      <c r="B574" s="816"/>
      <c r="D574" s="814"/>
    </row>
    <row r="575" spans="1:9">
      <c r="A575" s="816"/>
      <c r="B575" s="798" t="s">
        <v>2673</v>
      </c>
      <c r="D575" s="1911" t="s">
        <v>1188</v>
      </c>
      <c r="E575" s="1911"/>
      <c r="F575" s="1911"/>
      <c r="I575" s="1774" t="s">
        <v>2449</v>
      </c>
    </row>
    <row r="576" spans="1:9">
      <c r="A576" s="816"/>
      <c r="B576" s="816"/>
      <c r="D576" s="1911"/>
      <c r="E576" s="1911"/>
      <c r="F576" s="1911"/>
      <c r="G576" s="790"/>
      <c r="I576" s="1774" t="s">
        <v>2448</v>
      </c>
    </row>
    <row r="577" spans="1:9">
      <c r="A577" s="816"/>
      <c r="B577" s="816"/>
      <c r="D577" s="1911"/>
      <c r="E577" s="1911"/>
      <c r="F577" s="1911"/>
      <c r="G577" s="790"/>
    </row>
    <row r="578" spans="1:9">
      <c r="A578" s="816"/>
      <c r="B578" s="816"/>
      <c r="D578" s="1911"/>
      <c r="E578" s="1911"/>
      <c r="F578" s="1911"/>
      <c r="G578" s="790"/>
    </row>
    <row r="579" spans="1:9">
      <c r="A579" s="816"/>
      <c r="B579" s="798" t="s">
        <v>2672</v>
      </c>
      <c r="D579" s="1911" t="s">
        <v>1189</v>
      </c>
      <c r="E579" s="1911"/>
      <c r="F579" s="1911"/>
      <c r="G579" s="790"/>
    </row>
    <row r="580" spans="1:9">
      <c r="A580" s="816"/>
      <c r="B580" s="816"/>
      <c r="D580" s="1911"/>
      <c r="E580" s="1911"/>
      <c r="F580" s="1911"/>
      <c r="G580" s="790"/>
    </row>
    <row r="581" spans="1:9">
      <c r="A581" s="816"/>
      <c r="B581" s="816"/>
      <c r="D581" s="1911"/>
      <c r="E581" s="1911"/>
      <c r="F581" s="1911"/>
      <c r="G581" s="790"/>
    </row>
    <row r="582" spans="1:9">
      <c r="A582" s="816"/>
      <c r="B582" s="816"/>
      <c r="D582" s="1911"/>
      <c r="E582" s="1911"/>
      <c r="F582" s="1911"/>
      <c r="G582" s="790"/>
    </row>
    <row r="583" spans="1:9">
      <c r="A583" s="816"/>
      <c r="B583" s="816"/>
      <c r="D583" s="783"/>
      <c r="E583" s="783"/>
      <c r="F583" s="783"/>
      <c r="G583" s="790"/>
    </row>
    <row r="584" spans="1:9">
      <c r="A584" s="816"/>
      <c r="B584" s="798" t="s">
        <v>2673</v>
      </c>
      <c r="D584" s="1911" t="s">
        <v>1190</v>
      </c>
      <c r="E584" s="1911"/>
      <c r="F584" s="1911"/>
      <c r="G584" s="790"/>
    </row>
    <row r="585" spans="1:9">
      <c r="A585" s="816"/>
      <c r="B585" s="816"/>
      <c r="D585" s="1911"/>
      <c r="E585" s="1911"/>
      <c r="F585" s="1911"/>
      <c r="G585" s="790"/>
    </row>
    <row r="586" spans="1:9">
      <c r="A586" s="816"/>
      <c r="B586" s="816"/>
      <c r="D586" s="837"/>
      <c r="G586" s="790"/>
    </row>
    <row r="587" spans="1:9">
      <c r="A587" s="816"/>
      <c r="B587" s="798" t="s">
        <v>2672</v>
      </c>
      <c r="D587" s="1910" t="s">
        <v>1191</v>
      </c>
      <c r="E587" s="1910"/>
      <c r="F587" s="1910"/>
      <c r="G587" s="790"/>
      <c r="I587" s="1774" t="s">
        <v>2498</v>
      </c>
    </row>
    <row r="588" spans="1:9">
      <c r="A588" s="816"/>
      <c r="B588" s="816"/>
      <c r="D588" s="1910"/>
      <c r="E588" s="1910"/>
      <c r="F588" s="1910"/>
      <c r="G588" s="790"/>
    </row>
    <row r="589" spans="1:9" ht="14.25">
      <c r="A589" s="797"/>
      <c r="B589" s="797"/>
      <c r="D589" s="837"/>
      <c r="G589" s="790"/>
    </row>
    <row r="590" spans="1:9">
      <c r="A590" s="1888" t="s">
        <v>1172</v>
      </c>
      <c r="B590" s="1888"/>
      <c r="C590" s="1888"/>
      <c r="D590" s="1888"/>
      <c r="E590" s="1888"/>
      <c r="F590" s="1888"/>
      <c r="G590" s="1888"/>
      <c r="H590" s="1853"/>
      <c r="I590" s="1854"/>
    </row>
    <row r="591" spans="1:9"/>
    <row r="592" spans="1:9">
      <c r="D592" s="1878" t="s">
        <v>1272</v>
      </c>
      <c r="E592" s="1878"/>
      <c r="F592" s="1878"/>
    </row>
    <row r="593" spans="1:9">
      <c r="D593" s="1879" t="s">
        <v>1273</v>
      </c>
      <c r="E593" s="1879"/>
      <c r="F593" s="1879"/>
    </row>
    <row r="594" spans="1:9">
      <c r="D594" s="780"/>
      <c r="E594" s="722"/>
      <c r="F594" s="722"/>
    </row>
    <row r="595" spans="1:9" s="791" customFormat="1" ht="14.25">
      <c r="A595" s="805"/>
      <c r="B595" s="798" t="s">
        <v>2673</v>
      </c>
      <c r="C595" s="801"/>
      <c r="D595" s="1880" t="s">
        <v>1274</v>
      </c>
      <c r="E595" s="1880"/>
      <c r="F595" s="1880"/>
      <c r="G595" s="802"/>
      <c r="I595" s="1837" t="s">
        <v>2477</v>
      </c>
    </row>
    <row r="596" spans="1:9">
      <c r="D596" s="1880"/>
      <c r="E596" s="1880"/>
      <c r="F596" s="1880"/>
    </row>
    <row r="597" spans="1:9">
      <c r="D597" s="1880"/>
      <c r="E597" s="1880"/>
      <c r="F597" s="1880"/>
    </row>
    <row r="598" spans="1:9"/>
    <row r="599" spans="1:9">
      <c r="A599" s="1888" t="s">
        <v>1173</v>
      </c>
      <c r="B599" s="1888"/>
      <c r="C599" s="1888"/>
      <c r="D599" s="1888"/>
      <c r="E599" s="1888"/>
      <c r="F599" s="1888"/>
      <c r="G599" s="1888"/>
      <c r="H599" s="1853"/>
      <c r="I599" s="1854"/>
    </row>
    <row r="600" spans="1:9">
      <c r="A600" s="800"/>
      <c r="B600" s="800"/>
      <c r="G600" s="819"/>
    </row>
    <row r="601" spans="1:9">
      <c r="A601" s="838"/>
      <c r="B601" s="838"/>
      <c r="C601" s="793"/>
      <c r="D601" s="1881" t="s">
        <v>1275</v>
      </c>
      <c r="E601" s="1881"/>
      <c r="F601" s="1881"/>
      <c r="G601" s="819"/>
    </row>
    <row r="602" spans="1:9">
      <c r="A602" s="838"/>
      <c r="B602" s="838"/>
      <c r="C602" s="793"/>
      <c r="D602" s="1881"/>
      <c r="E602" s="1881"/>
      <c r="F602" s="1881"/>
      <c r="G602" s="819"/>
    </row>
    <row r="603" spans="1:9">
      <c r="C603" s="795"/>
      <c r="D603" s="1879" t="s">
        <v>1276</v>
      </c>
      <c r="E603" s="1879"/>
      <c r="F603" s="1879"/>
      <c r="G603" s="819"/>
    </row>
    <row r="604" spans="1:9">
      <c r="C604" s="795"/>
      <c r="D604" s="780"/>
      <c r="E604" s="780"/>
      <c r="F604" s="780"/>
      <c r="G604" s="819"/>
    </row>
    <row r="605" spans="1:9" ht="12.75" customHeight="1">
      <c r="A605" s="816"/>
      <c r="B605" s="798" t="s">
        <v>2673</v>
      </c>
      <c r="D605" s="1882" t="s">
        <v>1277</v>
      </c>
      <c r="E605" s="1882"/>
      <c r="F605" s="1882"/>
      <c r="G605" s="819"/>
      <c r="I605" s="1774" t="s">
        <v>2499</v>
      </c>
    </row>
    <row r="606" spans="1:9">
      <c r="D606" s="1882"/>
      <c r="E606" s="1882"/>
      <c r="F606" s="1882"/>
      <c r="G606" s="819"/>
    </row>
    <row r="607" spans="1:9">
      <c r="D607" s="790"/>
      <c r="G607" s="819"/>
    </row>
    <row r="608" spans="1:9">
      <c r="B608" s="798" t="s">
        <v>2673</v>
      </c>
      <c r="D608" s="1882" t="s">
        <v>1278</v>
      </c>
      <c r="E608" s="1882"/>
      <c r="F608" s="1882"/>
      <c r="G608" s="819"/>
      <c r="I608" s="1774" t="s">
        <v>2450</v>
      </c>
    </row>
    <row r="609" spans="1:9">
      <c r="C609" s="839"/>
      <c r="D609" s="1882"/>
      <c r="E609" s="1882"/>
      <c r="F609" s="1882"/>
      <c r="G609" s="819"/>
    </row>
    <row r="610" spans="1:9">
      <c r="C610" s="839"/>
      <c r="G610" s="819"/>
    </row>
    <row r="611" spans="1:9">
      <c r="B611" s="798" t="s">
        <v>2672</v>
      </c>
      <c r="C611" s="839"/>
      <c r="D611" s="1882" t="s">
        <v>1279</v>
      </c>
      <c r="E611" s="1882"/>
      <c r="F611" s="1882"/>
      <c r="G611" s="819"/>
      <c r="I611" s="1774" t="s">
        <v>2500</v>
      </c>
    </row>
    <row r="612" spans="1:9">
      <c r="C612" s="839"/>
      <c r="D612" s="1882"/>
      <c r="E612" s="1882"/>
      <c r="F612" s="1882"/>
      <c r="G612" s="819"/>
      <c r="I612" s="1850" t="s">
        <v>2501</v>
      </c>
    </row>
    <row r="613" spans="1:9">
      <c r="C613" s="839"/>
      <c r="G613" s="819"/>
    </row>
    <row r="614" spans="1:9">
      <c r="A614" s="1888" t="s">
        <v>1174</v>
      </c>
      <c r="B614" s="1888"/>
      <c r="C614" s="1888"/>
      <c r="D614" s="1888"/>
      <c r="E614" s="1888"/>
      <c r="F614" s="1888"/>
      <c r="G614" s="1888"/>
      <c r="H614" s="1853"/>
      <c r="I614" s="1854"/>
    </row>
    <row r="615" spans="1:9">
      <c r="A615" s="840"/>
      <c r="B615" s="840"/>
      <c r="C615" s="840"/>
      <c r="G615" s="819"/>
    </row>
    <row r="616" spans="1:9">
      <c r="C616" s="816"/>
      <c r="D616" s="1878" t="s">
        <v>1280</v>
      </c>
      <c r="E616" s="1878"/>
      <c r="F616" s="1878"/>
      <c r="G616" s="819"/>
    </row>
    <row r="617" spans="1:9">
      <c r="A617" s="816"/>
      <c r="B617" s="816"/>
      <c r="C617" s="818"/>
      <c r="D617" s="794"/>
      <c r="G617" s="819"/>
    </row>
    <row r="618" spans="1:9" ht="14.25">
      <c r="A618" s="797"/>
      <c r="B618" s="798" t="s">
        <v>2673</v>
      </c>
      <c r="C618" s="818"/>
      <c r="D618" s="1923" t="s">
        <v>1502</v>
      </c>
      <c r="E618" s="1923"/>
      <c r="F618" s="1923"/>
      <c r="G618" s="819"/>
      <c r="I618" s="1774" t="s">
        <v>2478</v>
      </c>
    </row>
    <row r="619" spans="1:9">
      <c r="C619" s="818"/>
      <c r="D619" s="1923"/>
      <c r="E619" s="1923"/>
      <c r="F619" s="1923"/>
      <c r="G619" s="819"/>
    </row>
    <row r="620" spans="1:9">
      <c r="C620" s="818"/>
      <c r="D620" s="1923"/>
      <c r="E620" s="1923"/>
      <c r="F620" s="1923"/>
      <c r="G620" s="819"/>
    </row>
    <row r="621" spans="1:9">
      <c r="C621" s="818"/>
      <c r="D621" s="1923"/>
      <c r="E621" s="1923"/>
      <c r="F621" s="1923"/>
      <c r="G621" s="819"/>
    </row>
    <row r="622" spans="1:9">
      <c r="C622" s="818"/>
      <c r="D622" s="1923"/>
      <c r="E622" s="1923"/>
      <c r="F622" s="1923"/>
      <c r="G622" s="819"/>
    </row>
    <row r="623" spans="1:9">
      <c r="C623" s="818"/>
      <c r="D623" s="1923"/>
      <c r="E623" s="1923"/>
      <c r="F623" s="1923"/>
      <c r="G623" s="819"/>
    </row>
    <row r="624" spans="1:9">
      <c r="C624" s="818"/>
      <c r="D624" s="784"/>
      <c r="E624" s="784"/>
      <c r="F624" s="784"/>
      <c r="G624" s="819"/>
    </row>
    <row r="625" spans="1:9" ht="14.25">
      <c r="A625" s="797"/>
      <c r="B625" s="798" t="s">
        <v>2672</v>
      </c>
      <c r="C625" s="818"/>
      <c r="D625" s="1923" t="s">
        <v>1282</v>
      </c>
      <c r="E625" s="1923"/>
      <c r="F625" s="1923"/>
      <c r="G625" s="819"/>
      <c r="I625" s="1774" t="s">
        <v>2502</v>
      </c>
    </row>
    <row r="626" spans="1:9">
      <c r="A626" s="829"/>
      <c r="B626" s="829"/>
      <c r="C626" s="829"/>
      <c r="D626" s="1923"/>
      <c r="E626" s="1923"/>
      <c r="F626" s="1923"/>
      <c r="G626" s="819"/>
    </row>
    <row r="627" spans="1:9">
      <c r="A627" s="829"/>
      <c r="B627" s="829"/>
      <c r="C627" s="829"/>
      <c r="D627" s="785"/>
      <c r="E627" s="841"/>
      <c r="F627" s="841"/>
      <c r="G627" s="819"/>
    </row>
    <row r="628" spans="1:9" ht="14.25">
      <c r="A628" s="797"/>
      <c r="B628" s="798" t="s">
        <v>2672</v>
      </c>
      <c r="C628" s="829"/>
      <c r="D628" s="1880" t="s">
        <v>1439</v>
      </c>
      <c r="E628" s="1880"/>
      <c r="F628" s="1880"/>
      <c r="G628" s="819"/>
      <c r="I628" s="1774" t="s">
        <v>2451</v>
      </c>
    </row>
    <row r="629" spans="1:9" ht="14.25">
      <c r="A629" s="797"/>
      <c r="B629" s="797"/>
      <c r="C629" s="829"/>
      <c r="D629" s="1880"/>
      <c r="E629" s="1880"/>
      <c r="F629" s="1880"/>
      <c r="G629" s="819"/>
    </row>
    <row r="630" spans="1:9" ht="14.25">
      <c r="A630" s="797"/>
      <c r="B630" s="797"/>
      <c r="C630" s="829"/>
      <c r="D630" s="1880"/>
      <c r="E630" s="1880"/>
      <c r="F630" s="1880"/>
      <c r="G630" s="819"/>
    </row>
    <row r="631" spans="1:9">
      <c r="A631" s="829"/>
      <c r="B631" s="798" t="s">
        <v>2672</v>
      </c>
      <c r="C631" s="829"/>
      <c r="D631" s="1928" t="s">
        <v>1284</v>
      </c>
      <c r="E631" s="1928"/>
      <c r="F631" s="1928"/>
      <c r="G631" s="819"/>
      <c r="I631" s="1774" t="s">
        <v>2451</v>
      </c>
    </row>
    <row r="632" spans="1:9">
      <c r="A632" s="829"/>
      <c r="B632" s="829"/>
      <c r="C632" s="829"/>
      <c r="D632" s="727"/>
      <c r="E632" s="727"/>
      <c r="F632" s="727"/>
      <c r="G632" s="819"/>
    </row>
    <row r="633" spans="1:9">
      <c r="A633" s="1888" t="s">
        <v>1175</v>
      </c>
      <c r="B633" s="1888"/>
      <c r="C633" s="1888"/>
      <c r="D633" s="1888"/>
      <c r="E633" s="1888"/>
      <c r="F633" s="1888"/>
      <c r="G633" s="1888"/>
      <c r="H633" s="1853"/>
      <c r="I633" s="1854"/>
    </row>
    <row r="634" spans="1:9">
      <c r="A634" s="800"/>
      <c r="B634" s="800"/>
      <c r="C634" s="829"/>
      <c r="D634" s="841"/>
      <c r="E634" s="841"/>
      <c r="F634" s="841"/>
      <c r="G634" s="819"/>
    </row>
    <row r="635" spans="1:9">
      <c r="C635" s="840"/>
      <c r="D635" s="1988" t="s">
        <v>1334</v>
      </c>
      <c r="E635" s="1988"/>
      <c r="F635" s="1988"/>
      <c r="G635" s="819"/>
    </row>
    <row r="636" spans="1:9">
      <c r="A636" s="795"/>
      <c r="B636" s="795"/>
      <c r="C636" s="795"/>
      <c r="D636" s="1989" t="s">
        <v>1335</v>
      </c>
      <c r="E636" s="1989"/>
      <c r="F636" s="1989"/>
      <c r="G636" s="819"/>
    </row>
    <row r="637" spans="1:9">
      <c r="A637" s="795"/>
      <c r="B637" s="795"/>
      <c r="C637" s="795"/>
      <c r="D637" s="727"/>
      <c r="E637" s="727"/>
      <c r="F637" s="727"/>
      <c r="G637" s="819"/>
    </row>
    <row r="638" spans="1:9" ht="12.75" customHeight="1">
      <c r="B638" s="798" t="s">
        <v>2673</v>
      </c>
      <c r="C638" s="829"/>
      <c r="D638" s="1965" t="s">
        <v>1523</v>
      </c>
      <c r="E638" s="1965"/>
      <c r="F638" s="1965"/>
      <c r="I638" s="1774" t="s">
        <v>2505</v>
      </c>
    </row>
    <row r="639" spans="1:9">
      <c r="D639" s="1965"/>
      <c r="E639" s="1965"/>
      <c r="F639" s="1965"/>
    </row>
    <row r="640" spans="1:9">
      <c r="D640" s="1965"/>
      <c r="E640" s="1965"/>
      <c r="F640" s="1965"/>
    </row>
    <row r="641" spans="1:9">
      <c r="D641" s="1965"/>
      <c r="E641" s="1965"/>
      <c r="F641" s="1965"/>
    </row>
    <row r="642" spans="1:9" ht="14.45" customHeight="1">
      <c r="A642" s="797"/>
      <c r="B642" s="797"/>
      <c r="C642" s="829"/>
      <c r="D642" s="900"/>
      <c r="E642" s="900"/>
      <c r="F642" s="900"/>
      <c r="G642" s="819"/>
    </row>
    <row r="643" spans="1:9" ht="12.75" customHeight="1">
      <c r="A643" s="795"/>
      <c r="B643" s="798" t="s">
        <v>2673</v>
      </c>
      <c r="C643" s="829"/>
      <c r="D643" s="1965" t="s">
        <v>1526</v>
      </c>
      <c r="E643" s="1965"/>
      <c r="F643" s="1965"/>
      <c r="G643" s="819"/>
      <c r="I643" s="1774" t="s">
        <v>2505</v>
      </c>
    </row>
    <row r="644" spans="1:9" ht="14.25">
      <c r="A644" s="795"/>
      <c r="B644" s="797"/>
      <c r="C644" s="829"/>
      <c r="D644" s="1965"/>
      <c r="E644" s="1965"/>
      <c r="F644" s="1965"/>
      <c r="G644" s="819"/>
    </row>
    <row r="645" spans="1:9" ht="14.25">
      <c r="A645" s="795"/>
      <c r="B645" s="797"/>
      <c r="C645" s="829"/>
      <c r="D645" s="1965"/>
      <c r="E645" s="1965"/>
      <c r="F645" s="1965"/>
      <c r="G645" s="819"/>
    </row>
    <row r="646" spans="1:9" ht="14.25">
      <c r="A646" s="795"/>
      <c r="B646" s="797"/>
      <c r="C646" s="829"/>
      <c r="D646" s="1965"/>
      <c r="E646" s="1965"/>
      <c r="F646" s="1965"/>
      <c r="G646" s="819"/>
    </row>
    <row r="647" spans="1:9" ht="14.25">
      <c r="A647" s="795"/>
      <c r="B647" s="797"/>
      <c r="C647" s="829"/>
      <c r="D647" s="1965"/>
      <c r="E647" s="1965"/>
      <c r="F647" s="1965"/>
      <c r="G647" s="819"/>
    </row>
    <row r="648" spans="1:9" ht="14.25" customHeight="1">
      <c r="A648" s="795"/>
      <c r="B648" s="797"/>
      <c r="C648" s="829"/>
      <c r="F648" s="901"/>
      <c r="G648" s="819"/>
    </row>
    <row r="649" spans="1:9" ht="12.75" customHeight="1">
      <c r="A649" s="795"/>
      <c r="B649" s="798" t="s">
        <v>2673</v>
      </c>
      <c r="C649" s="829"/>
      <c r="D649" s="1965" t="s">
        <v>1524</v>
      </c>
      <c r="E649" s="1965"/>
      <c r="F649" s="1965"/>
      <c r="G649" s="819"/>
      <c r="I649" s="1774" t="s">
        <v>2505</v>
      </c>
    </row>
    <row r="650" spans="1:9" ht="14.25">
      <c r="A650" s="795"/>
      <c r="B650" s="797"/>
      <c r="C650" s="829"/>
      <c r="D650" s="1965"/>
      <c r="E650" s="1965"/>
      <c r="F650" s="1965"/>
      <c r="G650" s="819"/>
    </row>
    <row r="651" spans="1:9" ht="14.25">
      <c r="A651" s="797"/>
      <c r="B651" s="797"/>
      <c r="C651" s="829"/>
      <c r="D651" s="1965"/>
      <c r="E651" s="1965"/>
      <c r="F651" s="1965"/>
      <c r="G651" s="819"/>
    </row>
    <row r="652" spans="1:9" ht="14.25">
      <c r="A652" s="797"/>
      <c r="B652" s="797"/>
      <c r="C652" s="829"/>
      <c r="D652" s="1965"/>
      <c r="E652" s="1965"/>
      <c r="F652" s="1965"/>
      <c r="G652" s="819"/>
    </row>
    <row r="653" spans="1:9" ht="14.25">
      <c r="A653" s="797"/>
      <c r="B653" s="797"/>
      <c r="C653" s="829"/>
      <c r="D653" s="892"/>
      <c r="E653" s="892"/>
      <c r="F653" s="892"/>
      <c r="G653" s="819"/>
    </row>
    <row r="654" spans="1:9" ht="12.75" customHeight="1">
      <c r="A654" s="795"/>
      <c r="B654" s="798" t="s">
        <v>2672</v>
      </c>
      <c r="C654" s="829"/>
      <c r="D654" s="1965" t="s">
        <v>1525</v>
      </c>
      <c r="E654" s="1965"/>
      <c r="F654" s="1965"/>
      <c r="G654" s="819"/>
      <c r="I654" s="1774" t="s">
        <v>2505</v>
      </c>
    </row>
    <row r="655" spans="1:9" ht="12.75" customHeight="1">
      <c r="A655" s="795"/>
      <c r="B655" s="797"/>
      <c r="C655" s="829"/>
      <c r="D655" s="1965"/>
      <c r="E655" s="1965"/>
      <c r="F655" s="1965"/>
      <c r="G655" s="819"/>
    </row>
    <row r="656" spans="1:9" ht="12.75" customHeight="1">
      <c r="A656" s="795"/>
      <c r="B656" s="797"/>
      <c r="C656" s="829"/>
      <c r="D656" s="1965"/>
      <c r="E656" s="1965"/>
      <c r="F656" s="1965"/>
      <c r="G656" s="819"/>
    </row>
    <row r="657" spans="1:11" ht="12.75" customHeight="1">
      <c r="A657" s="795"/>
      <c r="B657" s="797"/>
      <c r="C657" s="829"/>
      <c r="D657" s="1965"/>
      <c r="E657" s="1965"/>
      <c r="F657" s="1965"/>
      <c r="G657" s="819"/>
    </row>
    <row r="658" spans="1:11" ht="12.75" customHeight="1">
      <c r="A658" s="795"/>
      <c r="B658" s="797"/>
      <c r="C658" s="829"/>
      <c r="D658" s="1965"/>
      <c r="E658" s="1965"/>
      <c r="F658" s="1965"/>
      <c r="G658" s="819"/>
    </row>
    <row r="659" spans="1:11" ht="12.75" customHeight="1">
      <c r="A659" s="795"/>
      <c r="B659" s="797"/>
      <c r="C659" s="829"/>
      <c r="D659" s="1965"/>
      <c r="E659" s="1965"/>
      <c r="F659" s="1965"/>
      <c r="G659" s="819"/>
    </row>
    <row r="660" spans="1:11" ht="12.75" customHeight="1">
      <c r="A660" s="795"/>
      <c r="B660" s="797"/>
      <c r="C660" s="829"/>
      <c r="D660" s="1965"/>
      <c r="E660" s="1965"/>
      <c r="F660" s="1965"/>
      <c r="G660" s="819"/>
    </row>
    <row r="661" spans="1:11" ht="12.75" customHeight="1">
      <c r="A661" s="795"/>
      <c r="B661" s="797"/>
      <c r="C661" s="829"/>
      <c r="D661" s="1965"/>
      <c r="E661" s="1965"/>
      <c r="F661" s="1965"/>
      <c r="G661" s="819"/>
    </row>
    <row r="662" spans="1:11" ht="12.75" customHeight="1">
      <c r="A662" s="795"/>
      <c r="B662" s="797"/>
      <c r="C662" s="829"/>
      <c r="D662" s="1965"/>
      <c r="E662" s="1965"/>
      <c r="F662" s="1965"/>
      <c r="G662" s="819"/>
    </row>
    <row r="663" spans="1:11">
      <c r="A663" s="829"/>
      <c r="B663" s="829"/>
      <c r="C663" s="829"/>
      <c r="D663" s="841"/>
      <c r="E663" s="841"/>
      <c r="F663" s="841"/>
      <c r="G663" s="819"/>
    </row>
    <row r="664" spans="1:11">
      <c r="A664" s="1888" t="s">
        <v>1176</v>
      </c>
      <c r="B664" s="1888"/>
      <c r="C664" s="1888"/>
      <c r="D664" s="1888"/>
      <c r="E664" s="1888"/>
      <c r="F664" s="1888"/>
      <c r="G664" s="1888"/>
      <c r="H664" s="1855"/>
      <c r="I664" s="1856"/>
      <c r="J664" s="842"/>
      <c r="K664" s="842"/>
    </row>
    <row r="665" spans="1:11">
      <c r="A665" s="735"/>
      <c r="B665" s="735"/>
      <c r="C665" s="735"/>
      <c r="D665" s="735"/>
      <c r="E665" s="735"/>
      <c r="F665" s="735"/>
      <c r="G665" s="735"/>
      <c r="H665" s="842"/>
      <c r="I665" s="1841"/>
      <c r="J665" s="842"/>
      <c r="K665" s="842"/>
    </row>
    <row r="666" spans="1:11">
      <c r="C666" s="840"/>
      <c r="D666" s="1878" t="s">
        <v>104</v>
      </c>
      <c r="E666" s="1878"/>
      <c r="F666" s="1878"/>
      <c r="G666" s="819"/>
      <c r="H666" s="842"/>
      <c r="I666" s="1841"/>
      <c r="J666" s="842"/>
      <c r="K666" s="842"/>
    </row>
    <row r="667" spans="1:11">
      <c r="A667" s="840"/>
      <c r="B667" s="840"/>
      <c r="C667" s="840"/>
      <c r="D667" s="1878" t="s">
        <v>128</v>
      </c>
      <c r="E667" s="1878"/>
      <c r="F667" s="1878"/>
      <c r="G667" s="819"/>
      <c r="H667" s="842"/>
      <c r="I667" s="1841"/>
      <c r="J667" s="842"/>
      <c r="K667" s="842"/>
    </row>
    <row r="668" spans="1:11">
      <c r="A668" s="795"/>
      <c r="B668" s="795"/>
      <c r="C668" s="795"/>
      <c r="D668" s="1928" t="s">
        <v>1212</v>
      </c>
      <c r="E668" s="1928"/>
      <c r="F668" s="1928"/>
      <c r="G668" s="819"/>
      <c r="H668" s="842"/>
      <c r="I668" s="1841"/>
      <c r="J668" s="842"/>
      <c r="K668" s="842"/>
    </row>
    <row r="669" spans="1:11">
      <c r="A669" s="795"/>
      <c r="B669" s="795"/>
      <c r="C669" s="795"/>
      <c r="G669" s="819"/>
      <c r="H669" s="842"/>
      <c r="I669" s="1841"/>
      <c r="J669" s="842"/>
      <c r="K669" s="842"/>
    </row>
    <row r="670" spans="1:11" ht="14.25">
      <c r="A670" s="797"/>
      <c r="B670" s="798" t="s">
        <v>2672</v>
      </c>
      <c r="C670" s="795"/>
      <c r="D670" s="1928" t="s">
        <v>950</v>
      </c>
      <c r="E670" s="1928"/>
      <c r="F670" s="1928"/>
      <c r="G670" s="819"/>
      <c r="H670" s="842"/>
      <c r="I670" s="1841" t="s">
        <v>2479</v>
      </c>
      <c r="J670" s="842"/>
      <c r="K670" s="842"/>
    </row>
    <row r="671" spans="1:11">
      <c r="A671" s="795"/>
      <c r="B671" s="795"/>
      <c r="C671" s="795"/>
      <c r="D671" s="1928" t="s">
        <v>961</v>
      </c>
      <c r="E671" s="1928"/>
      <c r="F671" s="1928"/>
      <c r="G671" s="819"/>
      <c r="H671" s="842"/>
      <c r="I671" s="1841"/>
      <c r="J671" s="842"/>
      <c r="K671" s="842"/>
    </row>
    <row r="672" spans="1:11">
      <c r="A672" s="795"/>
      <c r="B672" s="795"/>
      <c r="C672" s="795"/>
      <c r="D672" s="672"/>
      <c r="E672" s="1974" t="s">
        <v>1213</v>
      </c>
      <c r="F672" s="1974"/>
      <c r="G672" s="819"/>
      <c r="H672" s="842"/>
      <c r="I672" s="1841"/>
      <c r="J672" s="842"/>
      <c r="K672" s="842"/>
    </row>
    <row r="673" spans="1:11">
      <c r="A673" s="795"/>
      <c r="B673" s="795"/>
      <c r="C673" s="795"/>
      <c r="D673" s="672"/>
      <c r="E673" s="1974"/>
      <c r="F673" s="1974"/>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2673</v>
      </c>
      <c r="C675" s="795"/>
      <c r="D675" s="1923" t="s">
        <v>1405</v>
      </c>
      <c r="E675" s="1923"/>
      <c r="F675" s="1923"/>
      <c r="G675" s="819"/>
      <c r="H675" s="842"/>
      <c r="I675" s="1841" t="s">
        <v>2503</v>
      </c>
      <c r="J675" s="842"/>
      <c r="K675" s="842"/>
    </row>
    <row r="676" spans="1:11">
      <c r="A676" s="816"/>
      <c r="B676" s="816"/>
      <c r="C676" s="795"/>
      <c r="D676" s="1923"/>
      <c r="E676" s="1923"/>
      <c r="F676" s="1923"/>
      <c r="G676" s="819"/>
      <c r="H676" s="842"/>
      <c r="I676" s="1841"/>
      <c r="J676" s="842"/>
      <c r="K676" s="842"/>
    </row>
    <row r="677" spans="1:11">
      <c r="A677" s="795"/>
      <c r="B677" s="795"/>
      <c r="C677" s="795"/>
      <c r="D677" s="1923"/>
      <c r="E677" s="1923"/>
      <c r="F677" s="1923"/>
      <c r="G677" s="819"/>
      <c r="H677" s="842"/>
      <c r="I677" s="1841"/>
      <c r="J677" s="842"/>
      <c r="K677" s="842"/>
    </row>
    <row r="678" spans="1:11">
      <c r="A678" s="795"/>
      <c r="B678" s="795"/>
      <c r="C678" s="795"/>
      <c r="G678" s="819"/>
      <c r="H678" s="842"/>
      <c r="I678" s="1841" t="s">
        <v>2480</v>
      </c>
      <c r="J678" s="842"/>
      <c r="K678" s="842"/>
    </row>
    <row r="679" spans="1:11" ht="14.25">
      <c r="A679" s="797"/>
      <c r="B679" s="798" t="s">
        <v>2673</v>
      </c>
      <c r="C679" s="795"/>
      <c r="D679" s="1928" t="s">
        <v>990</v>
      </c>
      <c r="E679" s="1928"/>
      <c r="F679" s="1928"/>
      <c r="G679" s="819"/>
      <c r="H679" s="842"/>
      <c r="I679" s="1841"/>
      <c r="J679" s="842"/>
      <c r="K679" s="842"/>
    </row>
    <row r="680" spans="1:11" ht="14.25">
      <c r="A680" s="797"/>
      <c r="B680" s="797"/>
      <c r="C680" s="795"/>
      <c r="D680" s="1928" t="s">
        <v>961</v>
      </c>
      <c r="E680" s="1928"/>
      <c r="F680" s="1928"/>
      <c r="G680" s="819"/>
      <c r="H680" s="842"/>
      <c r="I680" s="1841"/>
      <c r="J680" s="842"/>
      <c r="K680" s="842"/>
    </row>
    <row r="681" spans="1:11">
      <c r="A681" s="795"/>
      <c r="B681" s="795"/>
      <c r="C681" s="795"/>
      <c r="D681" s="672"/>
      <c r="E681" s="1971" t="s">
        <v>1215</v>
      </c>
      <c r="F681" s="1971"/>
      <c r="G681" s="819"/>
      <c r="H681" s="842"/>
      <c r="I681" s="1841"/>
      <c r="J681" s="842"/>
      <c r="K681" s="842"/>
    </row>
    <row r="682" spans="1:11">
      <c r="A682" s="795"/>
      <c r="B682" s="795"/>
      <c r="C682" s="795"/>
      <c r="D682" s="794"/>
      <c r="G682" s="819"/>
      <c r="H682" s="842"/>
      <c r="I682" s="1841"/>
      <c r="J682" s="842"/>
      <c r="K682" s="842"/>
    </row>
    <row r="683" spans="1:11" ht="14.25">
      <c r="A683" s="797"/>
      <c r="B683" s="798" t="s">
        <v>2673</v>
      </c>
      <c r="C683" s="795"/>
      <c r="D683" s="1968" t="s">
        <v>1225</v>
      </c>
      <c r="E683" s="1968"/>
      <c r="F683" s="1968"/>
      <c r="G683" s="819"/>
      <c r="H683" s="842"/>
      <c r="I683" s="1841" t="s">
        <v>2452</v>
      </c>
      <c r="J683" s="842"/>
      <c r="K683" s="842"/>
    </row>
    <row r="684" spans="1:11">
      <c r="A684" s="795"/>
      <c r="B684" s="795"/>
      <c r="C684" s="795"/>
      <c r="D684" s="1968"/>
      <c r="E684" s="1968"/>
      <c r="F684" s="1968"/>
      <c r="G684" s="819"/>
      <c r="H684" s="842"/>
      <c r="I684" s="1841"/>
      <c r="J684" s="842"/>
      <c r="K684" s="842"/>
    </row>
    <row r="685" spans="1:11">
      <c r="A685" s="795"/>
      <c r="B685" s="795"/>
      <c r="C685" s="795"/>
      <c r="D685" s="1968"/>
      <c r="E685" s="1968"/>
      <c r="F685" s="1968"/>
      <c r="G685" s="819"/>
      <c r="H685" s="842"/>
      <c r="I685" s="1841"/>
      <c r="J685" s="842"/>
      <c r="K685" s="842"/>
    </row>
    <row r="686" spans="1:11">
      <c r="A686" s="795"/>
      <c r="B686" s="795"/>
      <c r="C686" s="795"/>
      <c r="D686" s="1968"/>
      <c r="E686" s="1968"/>
      <c r="F686" s="1968"/>
      <c r="G686" s="819"/>
      <c r="H686" s="842"/>
      <c r="I686" s="1841"/>
      <c r="J686" s="842"/>
      <c r="K686" s="842"/>
    </row>
    <row r="687" spans="1:11">
      <c r="A687" s="795"/>
      <c r="B687" s="795"/>
      <c r="C687" s="795"/>
      <c r="D687" s="1968"/>
      <c r="E687" s="1968"/>
      <c r="F687" s="1968"/>
      <c r="G687" s="819"/>
      <c r="H687" s="842"/>
      <c r="I687" s="1841"/>
      <c r="J687" s="842"/>
      <c r="K687" s="842"/>
    </row>
    <row r="688" spans="1:11" s="791" customFormat="1">
      <c r="A688" s="834"/>
      <c r="B688" s="834"/>
      <c r="C688" s="834"/>
      <c r="D688" s="1968"/>
      <c r="E688" s="1968"/>
      <c r="F688" s="196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2673</v>
      </c>
      <c r="C690" s="834"/>
      <c r="D690" s="1968" t="s">
        <v>1407</v>
      </c>
      <c r="E690" s="1968"/>
      <c r="F690" s="1968"/>
      <c r="G690" s="844"/>
      <c r="H690" s="845"/>
      <c r="I690" s="1842" t="s">
        <v>2452</v>
      </c>
      <c r="J690" s="845"/>
      <c r="K690" s="845"/>
    </row>
    <row r="691" spans="1:11" s="791" customFormat="1">
      <c r="A691" s="834"/>
      <c r="B691" s="834"/>
      <c r="C691" s="834"/>
      <c r="D691" s="1968"/>
      <c r="E691" s="1968"/>
      <c r="F691" s="196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2672</v>
      </c>
      <c r="C693" s="795"/>
      <c r="D693" s="1968" t="s">
        <v>1216</v>
      </c>
      <c r="E693" s="1968"/>
      <c r="F693" s="1968"/>
      <c r="G693" s="819"/>
      <c r="H693" s="842"/>
      <c r="I693" s="1841" t="s">
        <v>2452</v>
      </c>
      <c r="J693" s="842"/>
      <c r="K693" s="842"/>
    </row>
    <row r="694" spans="1:11">
      <c r="A694" s="795"/>
      <c r="B694" s="795"/>
      <c r="C694" s="795"/>
      <c r="D694" s="1968"/>
      <c r="E694" s="1968"/>
      <c r="F694" s="1968"/>
      <c r="G694" s="819"/>
      <c r="H694" s="842"/>
      <c r="I694" s="1841"/>
      <c r="J694" s="842"/>
      <c r="K694" s="842"/>
    </row>
    <row r="695" spans="1:11">
      <c r="A695" s="795"/>
      <c r="B695" s="795"/>
      <c r="C695" s="795"/>
      <c r="D695" s="1968"/>
      <c r="E695" s="1968"/>
      <c r="F695" s="1968"/>
      <c r="G695" s="819"/>
      <c r="H695" s="842"/>
      <c r="I695" s="1841"/>
      <c r="J695" s="842"/>
      <c r="K695" s="842"/>
    </row>
    <row r="696" spans="1:11" ht="15" customHeight="1">
      <c r="A696" s="795"/>
      <c r="B696" s="795"/>
      <c r="C696" s="795"/>
      <c r="D696" s="1968"/>
      <c r="E696" s="1968"/>
      <c r="F696" s="1968"/>
      <c r="G696" s="819"/>
      <c r="H696" s="842"/>
      <c r="I696" s="1841"/>
      <c r="J696" s="842"/>
      <c r="K696" s="842"/>
    </row>
    <row r="697" spans="1:11" ht="15" customHeight="1">
      <c r="A697" s="795"/>
      <c r="B697" s="795"/>
      <c r="C697" s="795"/>
      <c r="D697" s="1968"/>
      <c r="E697" s="1968"/>
      <c r="F697" s="1968"/>
      <c r="G697" s="819"/>
      <c r="H697" s="842"/>
      <c r="I697" s="1841"/>
      <c r="J697" s="842"/>
      <c r="K697" s="842"/>
    </row>
    <row r="698" spans="1:11">
      <c r="A698" s="795"/>
      <c r="B698" s="795"/>
      <c r="C698" s="795"/>
      <c r="D698" s="1968"/>
      <c r="E698" s="1968"/>
      <c r="F698" s="1968"/>
      <c r="G698" s="819"/>
      <c r="H698" s="842"/>
      <c r="I698" s="1841"/>
      <c r="J698" s="842"/>
      <c r="K698" s="842"/>
    </row>
    <row r="699" spans="1:11">
      <c r="A699" s="795"/>
      <c r="B699" s="795"/>
      <c r="C699" s="795"/>
      <c r="D699" s="1968"/>
      <c r="E699" s="1968"/>
      <c r="F699" s="1968"/>
      <c r="G699" s="819"/>
      <c r="H699" s="842"/>
      <c r="I699" s="1841"/>
      <c r="J699" s="842"/>
      <c r="K699" s="842"/>
    </row>
    <row r="700" spans="1:11">
      <c r="A700" s="795"/>
      <c r="B700" s="795"/>
      <c r="C700" s="795"/>
      <c r="D700" s="1968"/>
      <c r="E700" s="1968"/>
      <c r="F700" s="1968"/>
      <c r="G700" s="819"/>
      <c r="H700" s="842"/>
      <c r="I700" s="1841"/>
      <c r="J700" s="842"/>
      <c r="K700" s="842"/>
    </row>
    <row r="701" spans="1:11" ht="15" customHeight="1">
      <c r="A701" s="795"/>
      <c r="B701" s="795"/>
      <c r="C701" s="795"/>
      <c r="D701" s="1968"/>
      <c r="E701" s="1968"/>
      <c r="F701" s="1968"/>
      <c r="G701" s="819"/>
      <c r="H701" s="842"/>
      <c r="I701" s="1841"/>
      <c r="J701" s="842"/>
      <c r="K701" s="842"/>
    </row>
    <row r="702" spans="1:11">
      <c r="A702" s="795"/>
      <c r="B702" s="795"/>
      <c r="C702" s="795"/>
      <c r="D702" s="1968"/>
      <c r="E702" s="1968"/>
      <c r="F702" s="1968"/>
      <c r="G702" s="819"/>
      <c r="H702" s="842"/>
      <c r="I702" s="1841"/>
      <c r="J702" s="842"/>
      <c r="K702" s="842"/>
    </row>
    <row r="703" spans="1:11">
      <c r="A703" s="795"/>
      <c r="B703" s="795"/>
      <c r="C703" s="795"/>
      <c r="D703" s="1968"/>
      <c r="E703" s="1968"/>
      <c r="F703" s="1968"/>
      <c r="G703" s="819"/>
      <c r="H703" s="842"/>
      <c r="I703" s="1841"/>
      <c r="J703" s="842"/>
      <c r="K703" s="842"/>
    </row>
    <row r="704" spans="1:11">
      <c r="A704" s="795"/>
      <c r="B704" s="795"/>
      <c r="C704" s="795"/>
      <c r="D704" s="1968"/>
      <c r="E704" s="1968"/>
      <c r="F704" s="1968"/>
      <c r="G704" s="819"/>
      <c r="H704" s="842"/>
      <c r="I704" s="1841"/>
      <c r="J704" s="842"/>
      <c r="K704" s="842"/>
    </row>
    <row r="705" spans="1:11">
      <c r="A705" s="795"/>
      <c r="B705" s="795"/>
      <c r="C705" s="795"/>
      <c r="D705" s="1968"/>
      <c r="E705" s="1968"/>
      <c r="F705" s="1968"/>
      <c r="G705" s="819"/>
      <c r="H705" s="842"/>
      <c r="I705" s="1841"/>
      <c r="J705" s="842"/>
      <c r="K705" s="842"/>
    </row>
    <row r="706" spans="1:11">
      <c r="A706" s="795"/>
      <c r="B706" s="798" t="s">
        <v>2672</v>
      </c>
      <c r="C706" s="795"/>
      <c r="D706" s="1968" t="s">
        <v>1223</v>
      </c>
      <c r="E706" s="1968"/>
      <c r="F706" s="1968"/>
      <c r="G706" s="819"/>
      <c r="H706" s="842"/>
      <c r="I706" s="1841" t="s">
        <v>2504</v>
      </c>
      <c r="J706" s="842"/>
      <c r="K706" s="842"/>
    </row>
    <row r="707" spans="1:11">
      <c r="A707" s="795"/>
      <c r="B707" s="795"/>
      <c r="C707" s="795"/>
      <c r="D707" s="1968"/>
      <c r="E707" s="1968"/>
      <c r="F707" s="1968"/>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2672</v>
      </c>
      <c r="C709" s="795"/>
      <c r="D709" s="1968" t="s">
        <v>1217</v>
      </c>
      <c r="E709" s="1968"/>
      <c r="F709" s="1968"/>
      <c r="G709" s="819"/>
      <c r="H709" s="842"/>
      <c r="I709" s="1841" t="s">
        <v>2504</v>
      </c>
      <c r="J709" s="842"/>
      <c r="K709" s="842"/>
    </row>
    <row r="710" spans="1:11">
      <c r="A710" s="795"/>
      <c r="B710" s="795"/>
      <c r="C710" s="795"/>
      <c r="D710" s="1968"/>
      <c r="E710" s="1968"/>
      <c r="F710" s="1968"/>
      <c r="G710" s="819"/>
      <c r="H710" s="842"/>
      <c r="I710" s="1841"/>
      <c r="J710" s="842"/>
      <c r="K710" s="842"/>
    </row>
    <row r="711" spans="1:11">
      <c r="A711" s="795"/>
      <c r="B711" s="795"/>
      <c r="C711" s="795"/>
      <c r="D711" s="1968"/>
      <c r="E711" s="1968"/>
      <c r="F711" s="1968"/>
      <c r="G711" s="819"/>
      <c r="H711" s="842"/>
      <c r="I711" s="1841"/>
      <c r="J711" s="842"/>
      <c r="K711" s="842"/>
    </row>
    <row r="712" spans="1:11">
      <c r="A712" s="795"/>
      <c r="B712" s="795"/>
      <c r="C712" s="795"/>
      <c r="D712" s="802"/>
      <c r="G712" s="819"/>
      <c r="H712" s="842"/>
      <c r="I712" s="1841"/>
      <c r="J712" s="842"/>
      <c r="K712" s="842"/>
    </row>
    <row r="713" spans="1:11">
      <c r="A713" s="795"/>
      <c r="B713" s="1775" t="s">
        <v>2672</v>
      </c>
      <c r="C713" s="795"/>
      <c r="D713" s="1968" t="s">
        <v>1218</v>
      </c>
      <c r="E713" s="1968"/>
      <c r="F713" s="1968"/>
      <c r="G713" s="819"/>
      <c r="H713" s="842"/>
      <c r="I713" s="1841" t="s">
        <v>2504</v>
      </c>
      <c r="J713" s="842"/>
      <c r="K713" s="842"/>
    </row>
    <row r="714" spans="1:11">
      <c r="A714" s="795"/>
      <c r="B714" s="795"/>
      <c r="C714" s="795"/>
      <c r="D714" s="1968"/>
      <c r="E714" s="1968"/>
      <c r="F714" s="1968"/>
      <c r="G714" s="819"/>
      <c r="H714" s="842"/>
      <c r="I714" s="1841"/>
      <c r="J714" s="842"/>
      <c r="K714" s="842"/>
    </row>
    <row r="715" spans="1:11">
      <c r="A715" s="795"/>
      <c r="B715" s="795"/>
      <c r="C715" s="795"/>
      <c r="D715" s="1968"/>
      <c r="E715" s="1968"/>
      <c r="F715" s="1968"/>
      <c r="G715" s="819"/>
      <c r="H715" s="842"/>
      <c r="I715" s="1841"/>
      <c r="J715" s="842"/>
      <c r="K715" s="842"/>
    </row>
    <row r="716" spans="1:11">
      <c r="A716" s="795"/>
      <c r="B716" s="795"/>
      <c r="C716" s="795"/>
      <c r="D716" s="790"/>
      <c r="G716" s="819"/>
      <c r="H716" s="842"/>
      <c r="I716" s="1841"/>
      <c r="J716" s="842"/>
      <c r="K716" s="842"/>
    </row>
    <row r="717" spans="1:11" ht="14.25">
      <c r="A717" s="797"/>
      <c r="B717" s="1775" t="s">
        <v>2672</v>
      </c>
      <c r="C717" s="795"/>
      <c r="D717" s="1923" t="s">
        <v>1219</v>
      </c>
      <c r="E717" s="1923"/>
      <c r="F717" s="1923"/>
      <c r="G717" s="819"/>
      <c r="H717" s="842"/>
      <c r="I717" s="1841" t="s">
        <v>2453</v>
      </c>
      <c r="J717" s="842"/>
      <c r="K717" s="842"/>
    </row>
    <row r="718" spans="1:11">
      <c r="A718" s="795"/>
      <c r="B718" s="795"/>
      <c r="C718" s="795"/>
      <c r="D718" s="1923"/>
      <c r="E718" s="1923"/>
      <c r="F718" s="1923"/>
      <c r="G718" s="819"/>
      <c r="H718" s="842"/>
      <c r="I718" s="1841"/>
      <c r="J718" s="842"/>
      <c r="K718" s="842"/>
    </row>
    <row r="719" spans="1:11">
      <c r="A719" s="795"/>
      <c r="B719" s="795"/>
      <c r="C719" s="795"/>
      <c r="D719" s="1923"/>
      <c r="E719" s="1923"/>
      <c r="F719" s="1923"/>
      <c r="G719" s="819"/>
      <c r="H719" s="842"/>
      <c r="I719" s="1841"/>
      <c r="J719" s="842"/>
      <c r="K719" s="842"/>
    </row>
    <row r="720" spans="1:11">
      <c r="A720" s="795"/>
      <c r="B720" s="795"/>
      <c r="C720" s="795"/>
      <c r="D720" s="1923"/>
      <c r="E720" s="1923"/>
      <c r="F720" s="1923"/>
      <c r="G720" s="819"/>
      <c r="H720" s="842"/>
      <c r="I720" s="1841"/>
      <c r="J720" s="842"/>
      <c r="K720" s="842"/>
    </row>
    <row r="721" spans="1:11">
      <c r="A721" s="795"/>
      <c r="B721" s="795"/>
      <c r="C721" s="795"/>
      <c r="D721" s="822"/>
      <c r="G721" s="819"/>
      <c r="H721" s="842"/>
      <c r="I721" s="1841"/>
      <c r="J721" s="842"/>
      <c r="K721" s="842"/>
    </row>
    <row r="722" spans="1:11" ht="14.25">
      <c r="A722" s="797"/>
      <c r="B722" s="1775" t="s">
        <v>2672</v>
      </c>
      <c r="C722" s="795"/>
      <c r="D722" s="1968" t="s">
        <v>1352</v>
      </c>
      <c r="E722" s="1968"/>
      <c r="F722" s="1968"/>
      <c r="G722" s="819"/>
      <c r="H722" s="842"/>
      <c r="I722" s="1841" t="s">
        <v>2469</v>
      </c>
      <c r="J722" s="842"/>
      <c r="K722" s="842"/>
    </row>
    <row r="723" spans="1:11">
      <c r="A723" s="795"/>
      <c r="B723" s="795"/>
      <c r="C723" s="795"/>
      <c r="D723" s="1968"/>
      <c r="E723" s="1968"/>
      <c r="F723" s="1968"/>
      <c r="G723" s="819"/>
      <c r="H723" s="842"/>
      <c r="I723" s="1841"/>
      <c r="J723" s="842"/>
      <c r="K723" s="842"/>
    </row>
    <row r="724" spans="1:11">
      <c r="A724" s="795"/>
      <c r="B724" s="795"/>
      <c r="C724" s="795"/>
      <c r="D724" s="1968"/>
      <c r="E724" s="1968"/>
      <c r="F724" s="1968"/>
      <c r="G724" s="819"/>
      <c r="H724" s="842"/>
      <c r="I724" s="1841"/>
      <c r="J724" s="842"/>
      <c r="K724" s="842"/>
    </row>
    <row r="725" spans="1:11">
      <c r="A725" s="795"/>
      <c r="B725" s="795"/>
      <c r="C725" s="795"/>
      <c r="D725" s="1968"/>
      <c r="E725" s="1968"/>
      <c r="F725" s="1968"/>
      <c r="G725" s="819"/>
      <c r="H725" s="842"/>
      <c r="I725" s="1841"/>
      <c r="J725" s="842"/>
      <c r="K725" s="842"/>
    </row>
    <row r="726" spans="1:11">
      <c r="A726" s="795"/>
      <c r="B726" s="795"/>
      <c r="C726" s="795"/>
      <c r="D726" s="1968"/>
      <c r="E726" s="1968"/>
      <c r="F726" s="1968"/>
      <c r="G726" s="819"/>
      <c r="H726" s="842"/>
      <c r="I726" s="1841"/>
      <c r="J726" s="842"/>
      <c r="K726" s="842"/>
    </row>
    <row r="727" spans="1:11">
      <c r="A727" s="795"/>
      <c r="B727" s="795"/>
      <c r="C727" s="795"/>
      <c r="D727" s="1968"/>
      <c r="E727" s="1968"/>
      <c r="F727" s="1968"/>
      <c r="G727" s="819"/>
      <c r="H727" s="842"/>
      <c r="I727" s="1841"/>
      <c r="J727" s="842"/>
      <c r="K727" s="842"/>
    </row>
    <row r="728" spans="1:11">
      <c r="A728" s="795"/>
      <c r="B728" s="795"/>
      <c r="C728" s="795"/>
      <c r="D728" s="1968"/>
      <c r="E728" s="1968"/>
      <c r="F728" s="1968"/>
      <c r="G728" s="819"/>
      <c r="H728" s="842"/>
      <c r="I728" s="1841"/>
      <c r="J728" s="842"/>
      <c r="K728" s="842"/>
    </row>
    <row r="729" spans="1:11">
      <c r="A729" s="795"/>
      <c r="B729" s="795"/>
      <c r="C729" s="795"/>
      <c r="D729" s="1896" t="s">
        <v>1220</v>
      </c>
      <c r="E729" s="1896"/>
      <c r="F729" s="1896"/>
      <c r="G729" s="819"/>
      <c r="H729" s="842"/>
      <c r="I729" s="1841"/>
      <c r="J729" s="842"/>
      <c r="K729" s="842"/>
    </row>
    <row r="730" spans="1:11">
      <c r="A730" s="795"/>
      <c r="B730" s="795"/>
      <c r="C730" s="795"/>
      <c r="D730" s="782"/>
      <c r="G730" s="819"/>
      <c r="H730" s="842"/>
      <c r="I730" s="1841"/>
      <c r="J730" s="842"/>
      <c r="K730" s="842"/>
    </row>
    <row r="731" spans="1:11">
      <c r="A731" s="1889" t="s">
        <v>1177</v>
      </c>
      <c r="B731" s="1889"/>
      <c r="C731" s="1889"/>
      <c r="D731" s="1889"/>
      <c r="E731" s="1889"/>
      <c r="F731" s="1889"/>
      <c r="G731" s="1889"/>
      <c r="H731" s="1855"/>
      <c r="I731" s="1856"/>
      <c r="J731" s="842"/>
      <c r="K731" s="842"/>
    </row>
    <row r="732" spans="1:11">
      <c r="A732" s="795"/>
      <c r="B732" s="795"/>
      <c r="C732" s="795"/>
      <c r="D732" s="822"/>
      <c r="G732" s="847"/>
      <c r="H732" s="842"/>
      <c r="I732" s="1841"/>
      <c r="J732" s="842"/>
      <c r="K732" s="842"/>
    </row>
    <row r="733" spans="1:11" ht="13.7" customHeight="1">
      <c r="C733" s="795"/>
      <c r="D733" s="1961" t="s">
        <v>1193</v>
      </c>
      <c r="E733" s="1961"/>
      <c r="F733" s="1961"/>
      <c r="G733" s="847"/>
      <c r="H733" s="842"/>
      <c r="I733" s="1841"/>
      <c r="J733" s="842"/>
      <c r="K733" s="842"/>
    </row>
    <row r="734" spans="1:11">
      <c r="A734" s="795"/>
      <c r="B734" s="795"/>
      <c r="C734" s="795"/>
      <c r="D734" s="1902" t="s">
        <v>1194</v>
      </c>
      <c r="E734" s="1902"/>
      <c r="F734" s="1902"/>
      <c r="G734" s="847"/>
      <c r="H734" s="842"/>
      <c r="I734" s="1841"/>
      <c r="J734" s="842"/>
      <c r="K734" s="842"/>
    </row>
    <row r="735" spans="1:11">
      <c r="A735" s="795"/>
      <c r="B735" s="795"/>
      <c r="C735" s="795"/>
      <c r="G735" s="847"/>
      <c r="H735" s="842"/>
      <c r="I735" s="1841"/>
      <c r="J735" s="842"/>
      <c r="K735" s="842"/>
    </row>
    <row r="736" spans="1:11" s="791" customFormat="1" ht="14.25">
      <c r="A736" s="797"/>
      <c r="B736" s="798" t="s">
        <v>2673</v>
      </c>
      <c r="C736" s="788"/>
      <c r="D736" s="1923" t="s">
        <v>1195</v>
      </c>
      <c r="E736" s="1923"/>
      <c r="F736" s="1923"/>
      <c r="G736" s="847"/>
      <c r="H736" s="845"/>
      <c r="I736" s="1842" t="s">
        <v>2454</v>
      </c>
      <c r="J736" s="845"/>
      <c r="K736" s="845"/>
    </row>
    <row r="737" spans="1:11" s="791" customFormat="1" ht="10.5" customHeight="1">
      <c r="A737" s="788"/>
      <c r="B737" s="788"/>
      <c r="C737" s="788"/>
      <c r="D737" s="1923"/>
      <c r="E737" s="1923"/>
      <c r="F737" s="1923"/>
      <c r="G737" s="847"/>
      <c r="H737" s="845"/>
      <c r="I737" s="1842"/>
      <c r="J737" s="845"/>
      <c r="K737" s="845"/>
    </row>
    <row r="738" spans="1:11" s="791" customFormat="1">
      <c r="A738" s="788"/>
      <c r="B738" s="788"/>
      <c r="C738" s="788"/>
      <c r="D738" s="1923"/>
      <c r="E738" s="1923"/>
      <c r="F738" s="1923"/>
      <c r="G738" s="847"/>
      <c r="H738" s="845"/>
      <c r="I738" s="1842"/>
      <c r="J738" s="845"/>
      <c r="K738" s="845"/>
    </row>
    <row r="739" spans="1:11">
      <c r="D739" s="1923"/>
      <c r="E739" s="1923"/>
      <c r="F739" s="1923"/>
      <c r="G739" s="847"/>
      <c r="H739" s="842"/>
      <c r="I739" s="1841"/>
      <c r="J739" s="842"/>
      <c r="K739" s="842"/>
    </row>
    <row r="740" spans="1:11">
      <c r="A740" s="801"/>
      <c r="B740" s="801"/>
      <c r="C740" s="801"/>
      <c r="D740" s="1923"/>
      <c r="E740" s="1923"/>
      <c r="F740" s="1923"/>
      <c r="G740" s="848"/>
      <c r="H740" s="842"/>
      <c r="I740" s="1841"/>
      <c r="J740" s="842"/>
      <c r="K740" s="842"/>
    </row>
    <row r="741" spans="1:11" ht="15.6" customHeight="1">
      <c r="A741" s="801"/>
      <c r="B741" s="801"/>
      <c r="C741" s="801"/>
      <c r="D741" s="1923"/>
      <c r="E741" s="1923"/>
      <c r="F741" s="1923"/>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2672</v>
      </c>
      <c r="C743" s="851"/>
      <c r="D743" s="1880" t="s">
        <v>1458</v>
      </c>
      <c r="E743" s="1880"/>
      <c r="F743" s="1880"/>
      <c r="G743" s="852"/>
      <c r="I743" s="1843" t="s">
        <v>2454</v>
      </c>
    </row>
    <row r="744" spans="1:11" s="853" customFormat="1">
      <c r="A744" s="851"/>
      <c r="B744" s="851"/>
      <c r="C744" s="851"/>
      <c r="D744" s="1880"/>
      <c r="E744" s="1880"/>
      <c r="F744" s="1880"/>
      <c r="G744" s="852"/>
      <c r="I744" s="1843"/>
    </row>
    <row r="745" spans="1:11" s="853" customFormat="1">
      <c r="A745" s="851"/>
      <c r="B745" s="851"/>
      <c r="C745" s="851"/>
      <c r="D745" s="1880"/>
      <c r="E745" s="1880"/>
      <c r="F745" s="1880"/>
      <c r="G745" s="852"/>
      <c r="I745" s="1843"/>
    </row>
    <row r="746" spans="1:11" s="853" customFormat="1">
      <c r="A746" s="851"/>
      <c r="B746" s="851"/>
      <c r="C746" s="851"/>
      <c r="D746" s="1880"/>
      <c r="E746" s="1880"/>
      <c r="F746" s="1880"/>
      <c r="G746" s="852"/>
      <c r="I746" s="1843"/>
    </row>
    <row r="747" spans="1:11" s="853" customFormat="1">
      <c r="A747" s="851"/>
      <c r="B747" s="851"/>
      <c r="C747" s="851"/>
      <c r="D747" s="837"/>
      <c r="E747" s="852"/>
      <c r="F747" s="852"/>
      <c r="G747" s="852"/>
      <c r="I747" s="1843"/>
    </row>
    <row r="748" spans="1:11" s="853" customFormat="1" ht="14.25">
      <c r="A748" s="797"/>
      <c r="B748" s="798" t="s">
        <v>2672</v>
      </c>
      <c r="C748" s="851"/>
      <c r="D748" s="1975" t="s">
        <v>1459</v>
      </c>
      <c r="E748" s="1975"/>
      <c r="F748" s="1975"/>
      <c r="G748" s="852"/>
      <c r="I748" s="1843" t="s">
        <v>2455</v>
      </c>
    </row>
    <row r="749" spans="1:11" s="853" customFormat="1">
      <c r="A749" s="851"/>
      <c r="B749" s="851"/>
      <c r="C749" s="851"/>
      <c r="D749" s="1975"/>
      <c r="E749" s="1975"/>
      <c r="F749" s="1975"/>
      <c r="G749" s="852"/>
      <c r="I749" s="1843"/>
    </row>
    <row r="750" spans="1:11" s="853" customFormat="1">
      <c r="A750" s="851"/>
      <c r="B750" s="851"/>
      <c r="C750" s="851"/>
      <c r="D750" s="1975"/>
      <c r="E750" s="1975"/>
      <c r="F750" s="1975"/>
      <c r="G750" s="852"/>
      <c r="I750" s="1843"/>
    </row>
    <row r="751" spans="1:11">
      <c r="A751" s="801"/>
      <c r="B751" s="801"/>
      <c r="C751" s="801"/>
      <c r="D751" s="837"/>
      <c r="E751" s="849"/>
      <c r="F751" s="849"/>
      <c r="G751" s="848"/>
      <c r="H751" s="842"/>
      <c r="I751" s="1841"/>
      <c r="J751" s="842"/>
      <c r="K751" s="842"/>
    </row>
    <row r="752" spans="1:11" ht="14.25">
      <c r="A752" s="797"/>
      <c r="B752" s="798" t="s">
        <v>2672</v>
      </c>
      <c r="C752" s="801"/>
      <c r="D752" s="1880" t="s">
        <v>1402</v>
      </c>
      <c r="E752" s="1880"/>
      <c r="F752" s="1880"/>
      <c r="G752" s="848"/>
      <c r="H752" s="842"/>
      <c r="I752" s="1841" t="s">
        <v>2454</v>
      </c>
      <c r="J752" s="842"/>
      <c r="K752" s="842"/>
    </row>
    <row r="753" spans="1:11">
      <c r="A753" s="801"/>
      <c r="B753" s="801"/>
      <c r="C753" s="801"/>
      <c r="D753" s="1880"/>
      <c r="E753" s="1880"/>
      <c r="F753" s="1880"/>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2672</v>
      </c>
      <c r="C755" s="801"/>
      <c r="D755" s="1880" t="s">
        <v>1424</v>
      </c>
      <c r="E755" s="1880"/>
      <c r="F755" s="1880"/>
      <c r="G755" s="848"/>
      <c r="H755" s="842"/>
      <c r="I755" s="1841" t="s">
        <v>2454</v>
      </c>
      <c r="J755" s="842"/>
      <c r="K755" s="842"/>
    </row>
    <row r="756" spans="1:11">
      <c r="A756" s="801"/>
      <c r="B756" s="801"/>
      <c r="C756" s="801"/>
      <c r="D756" s="1880"/>
      <c r="E756" s="1880"/>
      <c r="F756" s="1880"/>
      <c r="G756" s="848"/>
      <c r="H756" s="842"/>
      <c r="I756" s="1841"/>
      <c r="J756" s="842"/>
      <c r="K756" s="842"/>
    </row>
    <row r="757" spans="1:11">
      <c r="A757" s="801"/>
      <c r="B757" s="801"/>
      <c r="C757" s="801"/>
      <c r="D757" s="1880"/>
      <c r="E757" s="1880"/>
      <c r="F757" s="1880"/>
      <c r="G757" s="848"/>
      <c r="H757" s="842"/>
      <c r="I757" s="1841"/>
      <c r="J757" s="842"/>
      <c r="K757" s="842"/>
    </row>
    <row r="758" spans="1:11">
      <c r="A758" s="801"/>
      <c r="B758" s="801"/>
      <c r="C758" s="801"/>
      <c r="D758" s="781"/>
      <c r="E758" s="781"/>
      <c r="F758" s="781"/>
      <c r="G758" s="848"/>
      <c r="H758" s="842"/>
      <c r="I758" s="1841"/>
      <c r="J758" s="842"/>
      <c r="K758" s="842"/>
    </row>
    <row r="759" spans="1:11">
      <c r="A759" s="1972" t="s">
        <v>2323</v>
      </c>
      <c r="B759" s="1972"/>
      <c r="C759" s="1972"/>
      <c r="D759" s="1972"/>
      <c r="E759" s="1972"/>
      <c r="F759" s="1972"/>
      <c r="G759" s="1972"/>
      <c r="H759" s="1853"/>
      <c r="I759" s="1854"/>
    </row>
    <row r="760" spans="1:11">
      <c r="A760" s="93"/>
      <c r="B760" s="93"/>
      <c r="C760" s="1732"/>
      <c r="D760" s="155"/>
      <c r="E760" s="155"/>
      <c r="F760" s="155"/>
      <c r="G760" s="686"/>
    </row>
    <row r="761" spans="1:11">
      <c r="A761" s="93"/>
      <c r="B761" s="93"/>
      <c r="C761" s="1732"/>
      <c r="D761" s="1973" t="s">
        <v>2382</v>
      </c>
      <c r="E761" s="1973"/>
      <c r="F761" s="1973"/>
      <c r="G761" s="686"/>
    </row>
    <row r="762" spans="1:11">
      <c r="A762" s="93"/>
      <c r="B762" s="93"/>
      <c r="C762" s="1732"/>
      <c r="D762" s="1987" t="s">
        <v>2268</v>
      </c>
      <c r="E762" s="1987"/>
      <c r="F762" s="1987"/>
      <c r="G762" s="686"/>
    </row>
    <row r="763" spans="1:11">
      <c r="A763" s="93"/>
      <c r="B763" s="93"/>
      <c r="C763" s="1732"/>
      <c r="D763" s="733"/>
      <c r="E763" s="733"/>
      <c r="F763" s="733"/>
      <c r="G763" s="686"/>
    </row>
    <row r="764" spans="1:11">
      <c r="A764" s="93"/>
      <c r="B764" s="798" t="s">
        <v>2673</v>
      </c>
      <c r="C764" s="1732"/>
      <c r="D764" s="1907" t="s">
        <v>2269</v>
      </c>
      <c r="E764" s="1907"/>
      <c r="F764" s="1907"/>
      <c r="G764" s="686"/>
      <c r="I764" s="1841" t="s">
        <v>2506</v>
      </c>
    </row>
    <row r="765" spans="1:11">
      <c r="A765" s="93"/>
      <c r="B765" s="93"/>
      <c r="C765" s="1732"/>
      <c r="D765" s="1907"/>
      <c r="E765" s="1907"/>
      <c r="F765" s="1907"/>
      <c r="G765" s="686"/>
    </row>
    <row r="766" spans="1:11">
      <c r="A766" s="720"/>
      <c r="B766" s="720"/>
      <c r="C766" s="313"/>
      <c r="D766" s="1907"/>
      <c r="E766" s="1907"/>
      <c r="F766" s="1907"/>
      <c r="G766" s="1733"/>
    </row>
    <row r="767" spans="1:11">
      <c r="A767" s="1726"/>
      <c r="B767" s="1726"/>
      <c r="C767" s="1734"/>
      <c r="D767" s="1710"/>
      <c r="E767" s="686"/>
      <c r="F767" s="686"/>
      <c r="G767" s="686"/>
    </row>
    <row r="768" spans="1:11">
      <c r="A768" s="267"/>
      <c r="B768" s="798" t="s">
        <v>2672</v>
      </c>
      <c r="C768" s="1735"/>
      <c r="D768" s="1907" t="s">
        <v>2270</v>
      </c>
      <c r="E768" s="1907"/>
      <c r="F768" s="1907"/>
      <c r="G768" s="686"/>
      <c r="I768" s="1841" t="s">
        <v>2506</v>
      </c>
    </row>
    <row r="769" spans="1:9">
      <c r="A769" s="1736"/>
      <c r="B769" s="1736"/>
      <c r="C769" s="1737"/>
      <c r="D769" s="1907"/>
      <c r="E769" s="1907"/>
      <c r="F769" s="1907"/>
      <c r="G769" s="686"/>
    </row>
    <row r="770" spans="1:9">
      <c r="A770" s="267"/>
      <c r="B770" s="267"/>
      <c r="C770" s="1735"/>
      <c r="D770" s="1907"/>
      <c r="E770" s="1907"/>
      <c r="F770" s="1907"/>
      <c r="G770" s="686"/>
    </row>
    <row r="771" spans="1:9">
      <c r="A771" s="720"/>
      <c r="B771" s="720"/>
      <c r="C771" s="313"/>
      <c r="D771" s="6"/>
      <c r="E771" s="1738"/>
      <c r="F771" s="1738"/>
      <c r="G771" s="1739"/>
    </row>
    <row r="772" spans="1:9" ht="14.25">
      <c r="A772" s="714"/>
      <c r="B772" s="798" t="s">
        <v>2672</v>
      </c>
      <c r="C772" s="1740"/>
      <c r="D772" s="1907" t="s">
        <v>2271</v>
      </c>
      <c r="E772" s="1907"/>
      <c r="F772" s="1907"/>
      <c r="G772" s="1739"/>
      <c r="I772" s="1841" t="s">
        <v>2506</v>
      </c>
    </row>
    <row r="773" spans="1:9" ht="14.25">
      <c r="A773" s="714"/>
      <c r="B773" s="714"/>
      <c r="C773" s="1740"/>
      <c r="D773" s="1907"/>
      <c r="E773" s="1907"/>
      <c r="F773" s="1907"/>
      <c r="G773" s="1739"/>
    </row>
    <row r="774" spans="1:9" ht="14.25">
      <c r="A774" s="714"/>
      <c r="B774" s="714"/>
      <c r="C774" s="1740"/>
      <c r="D774" s="1907"/>
      <c r="E774" s="1907"/>
      <c r="F774" s="1907"/>
      <c r="G774" s="1739"/>
    </row>
    <row r="775" spans="1:9" ht="14.25">
      <c r="A775" s="714"/>
      <c r="B775" s="714"/>
      <c r="C775" s="1740"/>
      <c r="D775" s="1708"/>
      <c r="E775" s="6"/>
      <c r="F775" s="6"/>
      <c r="G775" s="1739"/>
    </row>
    <row r="776" spans="1:9" ht="14.25">
      <c r="A776" s="714"/>
      <c r="B776" s="798" t="s">
        <v>2672</v>
      </c>
      <c r="C776" s="1740"/>
      <c r="D776" s="1907" t="s">
        <v>2272</v>
      </c>
      <c r="E776" s="1907"/>
      <c r="F776" s="1907"/>
      <c r="G776" s="1739"/>
      <c r="I776" s="1841" t="s">
        <v>2506</v>
      </c>
    </row>
    <row r="777" spans="1:9" ht="14.25">
      <c r="A777" s="714"/>
      <c r="B777" s="714"/>
      <c r="C777" s="1740"/>
      <c r="D777" s="1907"/>
      <c r="E777" s="1907"/>
      <c r="F777" s="1907"/>
      <c r="G777" s="1739"/>
    </row>
    <row r="778" spans="1:9" ht="14.25">
      <c r="A778" s="714"/>
      <c r="B778" s="714"/>
      <c r="C778" s="1740"/>
      <c r="D778" s="1907"/>
      <c r="E778" s="1907"/>
      <c r="F778" s="1907"/>
      <c r="G778" s="1739"/>
    </row>
    <row r="779" spans="1:9" ht="14.25">
      <c r="A779" s="714"/>
      <c r="B779" s="714"/>
      <c r="C779" s="1740"/>
      <c r="D779" s="1907"/>
      <c r="E779" s="1907"/>
      <c r="F779" s="1907"/>
      <c r="G779" s="1739"/>
    </row>
    <row r="780" spans="1:9" ht="14.25">
      <c r="A780" s="714"/>
      <c r="B780" s="714"/>
      <c r="C780" s="1740"/>
      <c r="D780" s="1907"/>
      <c r="E780" s="1907"/>
      <c r="F780" s="1907"/>
      <c r="G780" s="1739"/>
    </row>
    <row r="781" spans="1:9" ht="14.25">
      <c r="A781" s="714"/>
      <c r="B781" s="714"/>
      <c r="C781" s="1740"/>
      <c r="D781" s="1907"/>
      <c r="E781" s="1907"/>
      <c r="F781" s="1907"/>
      <c r="G781" s="1739"/>
    </row>
    <row r="782" spans="1:9" ht="14.25">
      <c r="A782" s="714"/>
      <c r="B782" s="714"/>
      <c r="C782" s="1740"/>
      <c r="D782" s="1907" t="s">
        <v>2324</v>
      </c>
      <c r="E782" s="1907"/>
      <c r="F782" s="1907"/>
      <c r="G782" s="1739"/>
    </row>
    <row r="783" spans="1:9" ht="14.25">
      <c r="A783" s="714"/>
      <c r="B783" s="714"/>
      <c r="C783" s="1740"/>
      <c r="D783" s="1907"/>
      <c r="E783" s="1907"/>
      <c r="F783" s="1907"/>
      <c r="G783" s="1739"/>
    </row>
    <row r="784" spans="1:9" ht="14.25">
      <c r="A784" s="714"/>
      <c r="B784" s="714"/>
      <c r="C784" s="1740"/>
      <c r="D784" s="1907"/>
      <c r="E784" s="1907"/>
      <c r="F784" s="1907"/>
      <c r="G784" s="1739"/>
    </row>
    <row r="785" spans="1:9" ht="14.25">
      <c r="A785" s="714"/>
      <c r="B785" s="556"/>
      <c r="C785" s="1740"/>
      <c r="D785" s="1741"/>
      <c r="E785" s="1741"/>
      <c r="F785" s="1741"/>
      <c r="G785" s="1739"/>
    </row>
    <row r="786" spans="1:9" ht="14.25">
      <c r="A786" s="714"/>
      <c r="B786" s="798" t="s">
        <v>2672</v>
      </c>
      <c r="C786" s="1740"/>
      <c r="D786" s="1907" t="s">
        <v>2273</v>
      </c>
      <c r="E786" s="1907"/>
      <c r="F786" s="1907"/>
      <c r="G786" s="1739"/>
      <c r="I786" s="1841" t="s">
        <v>2506</v>
      </c>
    </row>
    <row r="787" spans="1:9" ht="14.25">
      <c r="A787" s="714"/>
      <c r="B787" s="714"/>
      <c r="C787" s="1740"/>
      <c r="D787" s="1907"/>
      <c r="E787" s="1907"/>
      <c r="F787" s="1907"/>
      <c r="G787" s="1739"/>
    </row>
    <row r="788" spans="1:9" ht="14.25">
      <c r="A788" s="714"/>
      <c r="B788" s="714"/>
      <c r="C788" s="1740"/>
      <c r="D788" s="1907"/>
      <c r="E788" s="1907"/>
      <c r="F788" s="1907"/>
      <c r="G788" s="1739"/>
    </row>
    <row r="789" spans="1:9" ht="14.25">
      <c r="A789" s="714"/>
      <c r="B789" s="714"/>
      <c r="C789" s="1740"/>
      <c r="D789" s="1907"/>
      <c r="E789" s="1907"/>
      <c r="F789" s="1907"/>
      <c r="G789" s="1739"/>
    </row>
    <row r="790" spans="1:9" ht="14.25">
      <c r="A790" s="714"/>
      <c r="B790" s="714"/>
      <c r="C790" s="1740"/>
      <c r="D790" s="1907"/>
      <c r="E790" s="1907"/>
      <c r="F790" s="1907"/>
      <c r="G790" s="1739"/>
    </row>
    <row r="791" spans="1:9" ht="14.25">
      <c r="A791" s="714"/>
      <c r="B791" s="714"/>
      <c r="C791" s="1740"/>
      <c r="D791" s="1907"/>
      <c r="E791" s="1907"/>
      <c r="F791" s="1907"/>
      <c r="G791" s="1739"/>
    </row>
    <row r="792" spans="1:9" ht="14.25">
      <c r="A792" s="714"/>
      <c r="B792" s="714"/>
      <c r="C792" s="1740"/>
      <c r="D792" s="1717"/>
      <c r="E792" s="1717"/>
      <c r="F792" s="1717"/>
      <c r="G792" s="1739"/>
    </row>
    <row r="793" spans="1:9" ht="14.25">
      <c r="A793" s="714"/>
      <c r="B793" s="798" t="s">
        <v>2672</v>
      </c>
      <c r="C793" s="1740"/>
      <c r="D793" s="1907" t="s">
        <v>2274</v>
      </c>
      <c r="E793" s="1907"/>
      <c r="F793" s="1907"/>
      <c r="G793" s="1739"/>
      <c r="I793" s="1841" t="s">
        <v>2506</v>
      </c>
    </row>
    <row r="794" spans="1:9" ht="14.25">
      <c r="A794" s="714"/>
      <c r="B794" s="714"/>
      <c r="C794" s="1740"/>
      <c r="D794" s="1907"/>
      <c r="E794" s="1907"/>
      <c r="F794" s="1907"/>
      <c r="G794" s="1739"/>
    </row>
    <row r="795" spans="1:9" ht="14.25">
      <c r="A795" s="714"/>
      <c r="B795" s="714"/>
      <c r="C795" s="1740"/>
      <c r="D795" s="1907"/>
      <c r="E795" s="1907"/>
      <c r="F795" s="1907"/>
      <c r="G795" s="1739"/>
    </row>
    <row r="796" spans="1:9" ht="14.25">
      <c r="A796" s="714"/>
      <c r="B796" s="714"/>
      <c r="C796" s="1740"/>
      <c r="D796" s="1907"/>
      <c r="E796" s="1907"/>
      <c r="F796" s="1907"/>
      <c r="G796" s="1739"/>
    </row>
    <row r="797" spans="1:9" ht="14.25">
      <c r="A797" s="714"/>
      <c r="B797" s="714"/>
      <c r="C797" s="1740"/>
      <c r="D797" s="1907"/>
      <c r="E797" s="1907"/>
      <c r="F797" s="1907"/>
      <c r="G797" s="1739"/>
    </row>
    <row r="798" spans="1:9" ht="14.25">
      <c r="A798" s="714"/>
      <c r="B798" s="714"/>
      <c r="C798" s="1740"/>
      <c r="D798" s="1907"/>
      <c r="E798" s="1907"/>
      <c r="F798" s="1907"/>
      <c r="G798" s="1739"/>
    </row>
    <row r="799" spans="1:9" ht="14.25">
      <c r="A799" s="714"/>
      <c r="B799" s="714"/>
      <c r="C799" s="1740"/>
      <c r="D799" s="1717"/>
      <c r="E799" s="1717"/>
      <c r="F799" s="1717"/>
      <c r="G799" s="1739"/>
    </row>
    <row r="800" spans="1:9" ht="14.25">
      <c r="A800" s="714"/>
      <c r="B800" s="798" t="s">
        <v>2672</v>
      </c>
      <c r="C800" s="1740"/>
      <c r="D800" s="1920" t="s">
        <v>2275</v>
      </c>
      <c r="E800" s="1920"/>
      <c r="F800" s="1920"/>
      <c r="G800" s="1739"/>
      <c r="I800" s="1841" t="s">
        <v>2506</v>
      </c>
    </row>
    <row r="801" spans="1:9" ht="14.25">
      <c r="A801" s="714"/>
      <c r="B801" s="714"/>
      <c r="C801" s="1740"/>
      <c r="D801" s="1920"/>
      <c r="E801" s="1920"/>
      <c r="F801" s="1920"/>
      <c r="G801" s="1739"/>
    </row>
    <row r="802" spans="1:9">
      <c r="A802" s="1725"/>
      <c r="B802" s="1725"/>
      <c r="C802" s="1740"/>
      <c r="D802" s="1920"/>
      <c r="E802" s="1920"/>
      <c r="F802" s="1920"/>
      <c r="G802" s="1739"/>
    </row>
    <row r="803" spans="1:9" ht="14.25">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897" t="s">
        <v>2276</v>
      </c>
      <c r="B807" s="1897"/>
      <c r="C807" s="1897"/>
      <c r="D807" s="1897"/>
      <c r="E807" s="1897"/>
      <c r="F807" s="1897"/>
      <c r="G807" s="1897"/>
      <c r="H807" s="1853"/>
      <c r="I807" s="1854"/>
    </row>
    <row r="808" spans="1:9" ht="12.75" customHeight="1">
      <c r="A808" s="1714"/>
      <c r="B808" s="1714"/>
      <c r="C808" s="1740"/>
      <c r="D808" s="1738"/>
      <c r="E808" s="1738"/>
      <c r="F808" s="1738"/>
      <c r="G808" s="1739"/>
    </row>
    <row r="809" spans="1:9" ht="12.75" customHeight="1">
      <c r="A809" s="714"/>
      <c r="B809" s="714"/>
      <c r="C809" s="556"/>
      <c r="D809" s="1904" t="s">
        <v>2325</v>
      </c>
      <c r="E809" s="1904"/>
      <c r="F809" s="1904"/>
      <c r="G809" s="678"/>
    </row>
    <row r="810" spans="1:9" ht="14.25" customHeight="1">
      <c r="A810" s="714"/>
      <c r="B810" s="714"/>
      <c r="C810" s="556"/>
      <c r="D810" s="1862" t="s">
        <v>2277</v>
      </c>
      <c r="E810" s="1862"/>
      <c r="F810" s="1862"/>
      <c r="G810" s="678"/>
    </row>
    <row r="811" spans="1:9" ht="12.75" customHeight="1">
      <c r="A811" s="714"/>
      <c r="B811" s="714"/>
      <c r="C811" s="556"/>
      <c r="D811" s="1703"/>
      <c r="E811" s="1703"/>
      <c r="F811" s="1703"/>
      <c r="G811" s="678"/>
    </row>
    <row r="812" spans="1:9" ht="12.75" customHeight="1">
      <c r="A812" s="1742"/>
      <c r="B812" s="798" t="s">
        <v>2673</v>
      </c>
      <c r="C812" s="1740"/>
      <c r="D812" s="1862" t="s">
        <v>2278</v>
      </c>
      <c r="E812" s="1862"/>
      <c r="F812" s="1862"/>
      <c r="G812" s="678"/>
      <c r="I812" s="1774" t="s">
        <v>2472</v>
      </c>
    </row>
    <row r="813" spans="1:9" ht="14.25" customHeight="1">
      <c r="A813" s="1725"/>
      <c r="B813" s="1725"/>
      <c r="C813" s="1740"/>
      <c r="D813" s="5" t="s">
        <v>2254</v>
      </c>
      <c r="E813" s="1866" t="s">
        <v>2279</v>
      </c>
      <c r="F813" s="1866"/>
      <c r="G813" s="678"/>
    </row>
    <row r="814" spans="1:9" ht="12.75" customHeight="1">
      <c r="A814" s="1725"/>
      <c r="B814" s="1725"/>
      <c r="C814" s="1740"/>
      <c r="D814" s="1743"/>
      <c r="E814" s="6"/>
      <c r="F814" s="6"/>
      <c r="G814" s="678"/>
    </row>
    <row r="815" spans="1:9" ht="14.25" hidden="1" customHeight="1">
      <c r="A815" s="1725"/>
      <c r="B815" s="798" t="s">
        <v>316</v>
      </c>
      <c r="C815" s="1740"/>
      <c r="D815" s="1992" t="s">
        <v>2280</v>
      </c>
      <c r="E815" s="1992"/>
      <c r="F815" s="1992"/>
      <c r="G815" s="678"/>
    </row>
    <row r="816" spans="1:9" ht="12.75" hidden="1" customHeight="1">
      <c r="A816" s="1725"/>
      <c r="B816" s="1725"/>
      <c r="C816" s="1740"/>
      <c r="D816" s="1992"/>
      <c r="E816" s="1992"/>
      <c r="F816" s="1992"/>
      <c r="G816" s="678"/>
    </row>
    <row r="817" spans="1:9" ht="12.75" hidden="1" customHeight="1">
      <c r="A817" s="1725"/>
      <c r="B817" s="1725"/>
      <c r="C817" s="1740"/>
      <c r="D817" s="1992"/>
      <c r="E817" s="1992"/>
      <c r="F817" s="1992"/>
      <c r="G817" s="678"/>
    </row>
    <row r="818" spans="1:9" ht="12.75" hidden="1" customHeight="1">
      <c r="A818" s="1725"/>
      <c r="B818" s="1725"/>
      <c r="C818" s="1740"/>
      <c r="D818" s="1992"/>
      <c r="E818" s="1992"/>
      <c r="F818" s="1992"/>
      <c r="G818" s="678"/>
    </row>
    <row r="819" spans="1:9" ht="12.75" hidden="1" customHeight="1">
      <c r="A819" s="1725"/>
      <c r="B819" s="1725"/>
      <c r="C819" s="1740"/>
      <c r="D819" s="1992"/>
      <c r="E819" s="1992"/>
      <c r="F819" s="1992"/>
      <c r="G819" s="678"/>
    </row>
    <row r="820" spans="1:9" ht="12.75" hidden="1" customHeight="1">
      <c r="A820" s="1725"/>
      <c r="B820" s="1725"/>
      <c r="C820" s="1740"/>
      <c r="D820" s="1992"/>
      <c r="E820" s="1992"/>
      <c r="F820" s="1992"/>
      <c r="G820" s="678"/>
    </row>
    <row r="821" spans="1:9" ht="12.75" hidden="1" customHeight="1">
      <c r="A821" s="1725"/>
      <c r="B821" s="1725"/>
      <c r="C821" s="1740"/>
      <c r="D821" s="1992"/>
      <c r="E821" s="1992"/>
      <c r="F821" s="1992"/>
      <c r="G821" s="678"/>
    </row>
    <row r="822" spans="1:9" ht="12.75" hidden="1" customHeight="1">
      <c r="A822" s="1725"/>
      <c r="B822" s="1725"/>
      <c r="C822" s="1740"/>
      <c r="D822" s="1992"/>
      <c r="E822" s="1992"/>
      <c r="F822" s="1992"/>
      <c r="G822" s="678"/>
    </row>
    <row r="823" spans="1:9" ht="12.75" hidden="1" customHeight="1">
      <c r="A823" s="1725"/>
      <c r="B823" s="1725"/>
      <c r="C823" s="1740"/>
      <c r="D823" s="1992"/>
      <c r="E823" s="1992"/>
      <c r="F823" s="1992"/>
      <c r="G823" s="678"/>
    </row>
    <row r="824" spans="1:9" ht="12.75" hidden="1" customHeight="1">
      <c r="A824" s="1725"/>
      <c r="B824" s="1725"/>
      <c r="C824" s="1740"/>
      <c r="D824" s="1992"/>
      <c r="E824" s="1992"/>
      <c r="F824" s="1992"/>
      <c r="G824" s="678"/>
    </row>
    <row r="825" spans="1:9" ht="12.75" hidden="1" customHeight="1">
      <c r="A825" s="1725"/>
      <c r="B825" s="1725"/>
      <c r="C825" s="1740"/>
      <c r="D825" s="1743"/>
      <c r="E825" s="6"/>
      <c r="F825" s="6"/>
      <c r="G825" s="678"/>
    </row>
    <row r="826" spans="1:9" ht="12.75" customHeight="1">
      <c r="A826" s="714"/>
      <c r="B826" s="798" t="s">
        <v>2673</v>
      </c>
      <c r="C826" s="1740"/>
      <c r="D826" s="1862" t="s">
        <v>2281</v>
      </c>
      <c r="E826" s="1862"/>
      <c r="F826" s="1862"/>
      <c r="G826" s="678"/>
      <c r="I826" s="1774" t="s">
        <v>2492</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2672</v>
      </c>
      <c r="C830" s="1744"/>
      <c r="D830" s="1993" t="s">
        <v>2282</v>
      </c>
      <c r="E830" s="1993"/>
      <c r="F830" s="1993"/>
      <c r="G830" s="678"/>
    </row>
    <row r="831" spans="1:9" ht="12.75" customHeight="1">
      <c r="A831" s="556"/>
      <c r="B831" s="1745"/>
      <c r="C831" s="1744"/>
      <c r="D831" s="1993"/>
      <c r="E831" s="1993"/>
      <c r="F831" s="1993"/>
      <c r="G831" s="678"/>
    </row>
    <row r="832" spans="1:9" ht="12.75" customHeight="1">
      <c r="A832" s="403"/>
      <c r="B832" s="556"/>
      <c r="C832" s="1744"/>
      <c r="D832" s="1864" t="s">
        <v>2283</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2672</v>
      </c>
      <c r="C839" s="1744"/>
      <c r="D839" s="1864" t="s">
        <v>2284</v>
      </c>
      <c r="E839" s="1864"/>
      <c r="F839" s="1864"/>
      <c r="G839" s="678"/>
      <c r="I839" s="1774" t="s">
        <v>2473</v>
      </c>
    </row>
    <row r="840" spans="1:9" ht="12.75" customHeight="1">
      <c r="A840" s="403"/>
      <c r="B840" s="403"/>
      <c r="C840" s="1744"/>
      <c r="D840" s="1864" t="s">
        <v>2285</v>
      </c>
      <c r="E840" s="1864"/>
      <c r="F840" s="1864"/>
      <c r="G840" s="678"/>
    </row>
    <row r="841" spans="1:9" ht="12.75" customHeight="1">
      <c r="A841" s="403"/>
      <c r="B841" s="403"/>
      <c r="C841" s="1744"/>
      <c r="D841" s="183" t="s">
        <v>2251</v>
      </c>
      <c r="E841" s="1994" t="s">
        <v>2286</v>
      </c>
      <c r="F841" s="1994"/>
      <c r="G841" s="678"/>
    </row>
    <row r="842" spans="1:9" ht="12.75" customHeight="1">
      <c r="A842" s="403"/>
      <c r="B842" s="403"/>
      <c r="C842" s="1744"/>
      <c r="D842" s="1721"/>
      <c r="E842" s="678"/>
      <c r="F842" s="678"/>
      <c r="G842" s="678"/>
    </row>
    <row r="843" spans="1:9" ht="12.75" customHeight="1">
      <c r="A843" s="403"/>
      <c r="B843" s="798" t="s">
        <v>2672</v>
      </c>
      <c r="C843" s="1744"/>
      <c r="D843" s="1864" t="s">
        <v>2287</v>
      </c>
      <c r="E843" s="1864"/>
      <c r="F843" s="1864"/>
      <c r="G843" s="678"/>
      <c r="I843" s="1774" t="s">
        <v>2493</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2326</v>
      </c>
      <c r="E850" s="1886"/>
      <c r="F850" s="1886"/>
      <c r="G850" s="1739"/>
    </row>
    <row r="851" spans="1:9" ht="12.75" customHeight="1">
      <c r="A851" s="1742"/>
      <c r="B851" s="1742"/>
      <c r="C851" s="313"/>
      <c r="D851" s="1995" t="s">
        <v>2289</v>
      </c>
      <c r="E851" s="1995"/>
      <c r="F851" s="1995"/>
      <c r="G851" s="1739"/>
    </row>
    <row r="852" spans="1:9" ht="12.75" customHeight="1">
      <c r="A852" s="1742"/>
      <c r="B852" s="1742"/>
      <c r="C852" s="313"/>
      <c r="D852" s="1750"/>
      <c r="E852" s="1750"/>
      <c r="F852" s="1750"/>
      <c r="G852" s="1739"/>
    </row>
    <row r="853" spans="1:9" ht="12.75" customHeight="1">
      <c r="A853" s="714"/>
      <c r="B853" s="798" t="s">
        <v>2673</v>
      </c>
      <c r="C853" s="556"/>
      <c r="D853" s="1887" t="s">
        <v>2290</v>
      </c>
      <c r="E853" s="1887"/>
      <c r="F853" s="1887"/>
      <c r="G853" s="1739"/>
      <c r="I853" s="1774" t="s">
        <v>2473</v>
      </c>
    </row>
    <row r="854" spans="1:9" ht="12.75" customHeight="1">
      <c r="A854" s="1742"/>
      <c r="B854" s="1742"/>
      <c r="C854" s="556"/>
      <c r="D854" s="5" t="s">
        <v>2251</v>
      </c>
      <c r="E854" s="1997" t="s">
        <v>2286</v>
      </c>
      <c r="F854" s="1997"/>
      <c r="G854" s="1739"/>
    </row>
    <row r="855" spans="1:9" ht="12.75" customHeight="1">
      <c r="A855" s="1742"/>
      <c r="B855" s="1742"/>
      <c r="C855" s="556"/>
      <c r="D855" s="1708"/>
      <c r="E855" s="1738"/>
      <c r="F855" s="1738"/>
      <c r="G855" s="1739"/>
    </row>
    <row r="856" spans="1:9" ht="12.75" customHeight="1">
      <c r="A856" s="714"/>
      <c r="B856" s="798" t="s">
        <v>2673</v>
      </c>
      <c r="C856" s="556"/>
      <c r="D856" s="1862" t="s">
        <v>2291</v>
      </c>
      <c r="E856" s="1936"/>
      <c r="F856" s="1936"/>
      <c r="G856" s="678"/>
      <c r="I856" s="1774" t="s">
        <v>2493</v>
      </c>
    </row>
    <row r="857" spans="1:9" ht="12.75" customHeight="1">
      <c r="A857" s="1742"/>
      <c r="B857" s="1742"/>
      <c r="C857" s="556"/>
      <c r="D857" s="1936"/>
      <c r="E857" s="1936"/>
      <c r="F857" s="1936"/>
      <c r="G857" s="678"/>
    </row>
    <row r="858" spans="1:9" ht="12.75" customHeight="1">
      <c r="A858" s="1742"/>
      <c r="B858" s="1742"/>
      <c r="C858" s="556"/>
      <c r="D858" s="1708"/>
      <c r="E858" s="6"/>
      <c r="F858" s="6"/>
      <c r="G858" s="678"/>
    </row>
    <row r="859" spans="1:9" ht="12.75" customHeight="1">
      <c r="A859" s="556"/>
      <c r="B859" s="798" t="s">
        <v>2672</v>
      </c>
      <c r="C859" s="557"/>
      <c r="D859" s="1998" t="s">
        <v>2292</v>
      </c>
      <c r="E859" s="1998"/>
      <c r="F859" s="1998"/>
      <c r="G859" s="1739"/>
    </row>
    <row r="860" spans="1:9" ht="12.75" customHeight="1">
      <c r="A860" s="556"/>
      <c r="B860" s="1751"/>
      <c r="C860" s="557"/>
      <c r="D860" s="1998"/>
      <c r="E860" s="1998"/>
      <c r="F860" s="1998"/>
      <c r="G860" s="1739"/>
    </row>
    <row r="861" spans="1:9" ht="12.75" customHeight="1">
      <c r="A861" s="714"/>
      <c r="B861" s="677"/>
      <c r="C861" s="556"/>
      <c r="D861" s="1864" t="s">
        <v>2283</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2672</v>
      </c>
      <c r="C868" s="556"/>
      <c r="D868" s="1891" t="s">
        <v>2284</v>
      </c>
      <c r="E868" s="1891"/>
      <c r="F868" s="1891"/>
      <c r="G868" s="1739"/>
      <c r="I868" s="1774" t="s">
        <v>2473</v>
      </c>
    </row>
    <row r="869" spans="1:9" ht="12.75" customHeight="1">
      <c r="A869" s="714"/>
      <c r="B869" s="714"/>
      <c r="C869" s="556"/>
      <c r="D869" s="1891" t="s">
        <v>2285</v>
      </c>
      <c r="E869" s="1891"/>
      <c r="F869" s="1891"/>
      <c r="G869" s="1739"/>
    </row>
    <row r="870" spans="1:9" ht="12.75" customHeight="1">
      <c r="A870" s="714"/>
      <c r="B870" s="714"/>
      <c r="C870" s="556"/>
      <c r="D870" s="5" t="s">
        <v>1503</v>
      </c>
      <c r="E870" s="1999" t="s">
        <v>2286</v>
      </c>
      <c r="F870" s="1999"/>
      <c r="G870" s="1739"/>
    </row>
    <row r="871" spans="1:9" ht="12.75" customHeight="1">
      <c r="A871" s="714"/>
      <c r="B871" s="714"/>
      <c r="C871" s="556"/>
      <c r="D871" s="1708"/>
      <c r="E871" s="1738"/>
      <c r="F871" s="1738"/>
      <c r="G871" s="1739"/>
    </row>
    <row r="872" spans="1:9" ht="12.75" customHeight="1">
      <c r="A872" s="714"/>
      <c r="B872" s="798" t="s">
        <v>2672</v>
      </c>
      <c r="C872" s="556"/>
      <c r="D872" s="1862" t="s">
        <v>2287</v>
      </c>
      <c r="E872" s="1862"/>
      <c r="F872" s="1862"/>
      <c r="G872" s="1739"/>
      <c r="I872" s="1774" t="s">
        <v>2493</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897" t="s">
        <v>2327</v>
      </c>
      <c r="B877" s="1897"/>
      <c r="C877" s="1897"/>
      <c r="D877" s="1897"/>
      <c r="E877" s="1897"/>
      <c r="F877" s="1897"/>
      <c r="G877" s="1897"/>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6" t="s">
        <v>2333</v>
      </c>
      <c r="E879" s="1906"/>
      <c r="F879" s="1906"/>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2673</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6" t="s">
        <v>2328</v>
      </c>
      <c r="E883" s="1906"/>
      <c r="F883" s="1906"/>
      <c r="G883" s="1739"/>
    </row>
    <row r="884" spans="1:9" ht="12.75" customHeight="1">
      <c r="A884" s="1714"/>
      <c r="B884" s="1714"/>
      <c r="C884" s="1746"/>
      <c r="D884" s="1887" t="s">
        <v>2293</v>
      </c>
      <c r="E884" s="1887"/>
      <c r="F884" s="1887"/>
      <c r="G884" s="1739"/>
    </row>
    <row r="885" spans="1:9" ht="12.75" customHeight="1">
      <c r="A885" s="1756"/>
      <c r="B885" s="1756"/>
      <c r="C885" s="1740"/>
      <c r="D885" s="5"/>
      <c r="E885" s="1738"/>
      <c r="F885" s="1738"/>
      <c r="G885" s="1739"/>
    </row>
    <row r="886" spans="1:9" ht="12.75" customHeight="1">
      <c r="A886" s="714"/>
      <c r="B886" s="798" t="s">
        <v>2673</v>
      </c>
      <c r="C886" s="556"/>
      <c r="D886" s="1862" t="s">
        <v>2297</v>
      </c>
      <c r="E886" s="1862"/>
      <c r="F886" s="1862"/>
      <c r="G886" s="678"/>
      <c r="I886" s="1774" t="s">
        <v>2457</v>
      </c>
    </row>
    <row r="887" spans="1:9" ht="12.75" customHeight="1">
      <c r="A887" s="1742"/>
      <c r="B887" s="1742"/>
      <c r="C887" s="556"/>
      <c r="D887" s="1862"/>
      <c r="E887" s="1862"/>
      <c r="F887" s="1862"/>
      <c r="G887" s="678"/>
    </row>
    <row r="888" spans="1:9" s="1772" customFormat="1" ht="12.75" customHeight="1">
      <c r="A888" s="1846"/>
      <c r="B888" s="1846"/>
      <c r="C888" s="1746"/>
      <c r="D888" s="1862" t="s">
        <v>2296</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2673</v>
      </c>
      <c r="C891" s="486"/>
      <c r="D891" s="1994" t="s">
        <v>2294</v>
      </c>
      <c r="E891" s="1994"/>
      <c r="F891" s="1994"/>
      <c r="G891" s="1739"/>
      <c r="I891" s="1774" t="s">
        <v>2456</v>
      </c>
    </row>
    <row r="892" spans="1:9" ht="12.75" customHeight="1">
      <c r="A892" s="403"/>
      <c r="B892" s="403"/>
      <c r="C892" s="486"/>
      <c r="D892" s="1994"/>
      <c r="E892" s="1994"/>
      <c r="F892" s="1994"/>
      <c r="G892" s="1739"/>
    </row>
    <row r="893" spans="1:9" ht="12.75" customHeight="1">
      <c r="A893" s="403"/>
      <c r="B893" s="403"/>
      <c r="C893" s="486"/>
      <c r="D893" s="1994"/>
      <c r="E893" s="1994"/>
      <c r="F893" s="1994"/>
      <c r="G893" s="1739"/>
    </row>
    <row r="894" spans="1:9" s="1772" customFormat="1" ht="12.75" customHeight="1">
      <c r="A894" s="403"/>
      <c r="B894" s="403"/>
      <c r="C894" s="486"/>
      <c r="D894" s="1994"/>
      <c r="E894" s="1994"/>
      <c r="F894" s="1994"/>
      <c r="G894" s="1739"/>
      <c r="I894" s="1774"/>
    </row>
    <row r="895" spans="1:9" ht="12.75" customHeight="1">
      <c r="A895" s="403"/>
      <c r="B895" s="403"/>
      <c r="C895" s="486"/>
      <c r="D895" s="1994"/>
      <c r="E895" s="1994"/>
      <c r="F895" s="1994"/>
      <c r="G895" s="1739"/>
    </row>
    <row r="896" spans="1:9" ht="12.75" customHeight="1">
      <c r="A896" s="487"/>
      <c r="B896" s="487"/>
      <c r="C896" s="486"/>
      <c r="D896" s="1994"/>
      <c r="E896" s="1994"/>
      <c r="F896" s="1994"/>
      <c r="G896" s="1739"/>
    </row>
    <row r="897" spans="1:9" ht="12.75" customHeight="1">
      <c r="A897" s="487"/>
      <c r="B897" s="487"/>
      <c r="C897" s="486"/>
      <c r="D897" s="1994"/>
      <c r="E897" s="1994"/>
      <c r="F897" s="1994"/>
      <c r="G897" s="1739"/>
    </row>
    <row r="898" spans="1:9" ht="12.75" customHeight="1">
      <c r="A898" s="487"/>
      <c r="B898" s="487"/>
      <c r="C898" s="486"/>
      <c r="D898" s="1994"/>
      <c r="E898" s="1994"/>
      <c r="F898" s="1994"/>
      <c r="G898" s="1739"/>
    </row>
    <row r="899" spans="1:9" s="1772" customFormat="1" ht="12.75" customHeight="1">
      <c r="A899" s="487"/>
      <c r="B899" s="487"/>
      <c r="C899" s="486"/>
      <c r="D899" s="1847"/>
      <c r="E899" s="1847"/>
      <c r="F899" s="1847"/>
      <c r="G899" s="1739"/>
      <c r="I899" s="1774"/>
    </row>
    <row r="900" spans="1:9" ht="12.75" customHeight="1">
      <c r="A900" s="1756"/>
      <c r="B900" s="798" t="s">
        <v>2672</v>
      </c>
      <c r="C900" s="1740"/>
      <c r="D900" s="1862" t="s">
        <v>2298</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2672</v>
      </c>
      <c r="C903" s="1740"/>
      <c r="D903" s="1920" t="s">
        <v>2299</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2672</v>
      </c>
      <c r="C908" s="1740"/>
      <c r="D908" s="1887" t="s">
        <v>2300</v>
      </c>
      <c r="E908" s="1887"/>
      <c r="F908" s="1887"/>
      <c r="G908" s="1739"/>
    </row>
    <row r="909" spans="1:9" ht="12.75" customHeight="1">
      <c r="A909" s="1756"/>
      <c r="B909" s="1756"/>
      <c r="C909" s="1740"/>
      <c r="D909" s="1708"/>
      <c r="E909" s="1738"/>
      <c r="F909" s="1738"/>
      <c r="G909" s="1739"/>
    </row>
    <row r="910" spans="1:9" ht="12.75" customHeight="1">
      <c r="A910" s="1756"/>
      <c r="B910" s="798" t="s">
        <v>2672</v>
      </c>
      <c r="C910" s="1740"/>
      <c r="D910" s="1887" t="s">
        <v>2301</v>
      </c>
      <c r="E910" s="1887"/>
      <c r="F910" s="1887"/>
      <c r="G910" s="1739"/>
    </row>
    <row r="911" spans="1:9" ht="12.75" customHeight="1">
      <c r="A911" s="487"/>
      <c r="B911" s="487"/>
      <c r="C911" s="486"/>
      <c r="D911" s="183"/>
      <c r="E911" s="678"/>
      <c r="F911" s="1739"/>
      <c r="G911" s="1739"/>
    </row>
    <row r="912" spans="1:9" ht="12.75" customHeight="1">
      <c r="A912" s="1752"/>
      <c r="B912" s="798" t="s">
        <v>2672</v>
      </c>
      <c r="C912" s="1753"/>
      <c r="D912" s="1994" t="s">
        <v>2295</v>
      </c>
      <c r="E912" s="1994"/>
      <c r="F912" s="1994"/>
      <c r="G912" s="1754"/>
      <c r="I912" s="1774" t="s">
        <v>2508</v>
      </c>
    </row>
    <row r="913" spans="1:9" ht="12.75" customHeight="1">
      <c r="A913" s="1752"/>
      <c r="B913" s="1752"/>
      <c r="C913" s="1753"/>
      <c r="D913" s="1994"/>
      <c r="E913" s="1994"/>
      <c r="F913" s="1994"/>
      <c r="G913" s="1754"/>
    </row>
    <row r="914" spans="1:9" ht="12.75" customHeight="1">
      <c r="A914" s="1752"/>
      <c r="B914" s="1752"/>
      <c r="C914" s="1753"/>
      <c r="D914" s="1994"/>
      <c r="E914" s="1994"/>
      <c r="F914" s="1994"/>
      <c r="G914" s="1754"/>
    </row>
    <row r="915" spans="1:9" ht="12.75" customHeight="1">
      <c r="A915" s="1752"/>
      <c r="B915" s="1752"/>
      <c r="C915" s="1753"/>
      <c r="D915" s="1994"/>
      <c r="E915" s="1994"/>
      <c r="F915" s="1994"/>
      <c r="G915" s="1754"/>
    </row>
    <row r="916" spans="1:9" ht="12.75" customHeight="1">
      <c r="A916" s="1752"/>
      <c r="B916" s="1752"/>
      <c r="C916" s="1753"/>
      <c r="D916" s="1994"/>
      <c r="E916" s="1994"/>
      <c r="F916" s="1994"/>
      <c r="G916" s="1754"/>
    </row>
    <row r="917" spans="1:9" ht="12.75" customHeight="1">
      <c r="A917" s="1752"/>
      <c r="B917" s="1752"/>
      <c r="C917" s="1753"/>
      <c r="D917" s="1994"/>
      <c r="E917" s="1994"/>
      <c r="F917" s="1994"/>
      <c r="G917" s="1754"/>
    </row>
    <row r="918" spans="1:9" ht="12.75" customHeight="1">
      <c r="A918" s="1752"/>
      <c r="B918" s="1752"/>
      <c r="C918" s="1753"/>
      <c r="D918" s="1994"/>
      <c r="E918" s="1994"/>
      <c r="F918" s="1994"/>
      <c r="G918" s="1754"/>
    </row>
    <row r="919" spans="1:9" ht="12.75" customHeight="1">
      <c r="A919" s="1752"/>
      <c r="B919" s="1752"/>
      <c r="C919" s="1753"/>
      <c r="D919" s="1994"/>
      <c r="E919" s="1994"/>
      <c r="F919" s="1994"/>
      <c r="G919" s="1754"/>
    </row>
    <row r="920" spans="1:9" ht="12.75" customHeight="1">
      <c r="A920" s="1752"/>
      <c r="B920" s="1752"/>
      <c r="C920" s="1753"/>
      <c r="D920" s="1994"/>
      <c r="E920" s="1994"/>
      <c r="F920" s="1994"/>
      <c r="G920" s="1754"/>
    </row>
    <row r="921" spans="1:9" ht="12.75" customHeight="1">
      <c r="A921" s="487"/>
      <c r="B921" s="487"/>
      <c r="C921" s="486"/>
      <c r="D921" s="183"/>
      <c r="E921" s="678"/>
      <c r="F921" s="1739"/>
      <c r="G921" s="1739"/>
    </row>
    <row r="922" spans="1:9" ht="12.75" customHeight="1">
      <c r="A922" s="403"/>
      <c r="B922" s="798" t="s">
        <v>2673</v>
      </c>
      <c r="C922" s="486"/>
      <c r="D922" s="1996" t="s">
        <v>2511</v>
      </c>
      <c r="E922" s="1996"/>
      <c r="F922" s="1996"/>
      <c r="G922" s="1739"/>
      <c r="I922" s="1774" t="s">
        <v>2508</v>
      </c>
    </row>
    <row r="923" spans="1:9" ht="12.75" customHeight="1">
      <c r="A923" s="403"/>
      <c r="B923" s="403"/>
      <c r="C923" s="486"/>
      <c r="D923" s="1996"/>
      <c r="E923" s="1996"/>
      <c r="F923" s="1996"/>
      <c r="G923" s="1739"/>
    </row>
    <row r="924" spans="1:9" ht="12.75" customHeight="1">
      <c r="A924" s="403"/>
      <c r="B924" s="403"/>
      <c r="C924" s="486"/>
      <c r="D924" s="1996"/>
      <c r="E924" s="1996"/>
      <c r="F924" s="1996"/>
      <c r="G924" s="1739"/>
    </row>
    <row r="925" spans="1:9" ht="12.75" customHeight="1">
      <c r="A925" s="403"/>
      <c r="B925" s="403"/>
      <c r="C925" s="486"/>
      <c r="D925" s="1996"/>
      <c r="E925" s="1996"/>
      <c r="F925" s="1996"/>
      <c r="G925" s="1739"/>
    </row>
    <row r="926" spans="1:9" ht="12.75" customHeight="1">
      <c r="A926" s="403"/>
      <c r="B926" s="403"/>
      <c r="C926" s="486"/>
      <c r="D926" s="1996"/>
      <c r="E926" s="1996"/>
      <c r="F926" s="1996"/>
      <c r="G926" s="1739"/>
    </row>
    <row r="927" spans="1:9" ht="12.75" customHeight="1">
      <c r="A927" s="403"/>
      <c r="B927" s="403"/>
      <c r="C927" s="486"/>
      <c r="D927" s="1996"/>
      <c r="E927" s="1996"/>
      <c r="F927" s="1996"/>
      <c r="G927" s="1739"/>
    </row>
    <row r="928" spans="1:9" ht="12.75" customHeight="1">
      <c r="A928" s="403"/>
      <c r="B928" s="403"/>
      <c r="C928" s="486"/>
      <c r="D928" s="1996"/>
      <c r="E928" s="1996"/>
      <c r="F928" s="1996"/>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2672</v>
      </c>
      <c r="C930" s="486"/>
      <c r="D930" s="1922" t="s">
        <v>2509</v>
      </c>
      <c r="E930" s="1922"/>
      <c r="F930" s="1922"/>
      <c r="G930" s="1739"/>
      <c r="I930" s="1774"/>
    </row>
    <row r="931" spans="1:9" s="1772" customFormat="1" ht="12.75" customHeight="1">
      <c r="A931" s="403"/>
      <c r="B931" s="403"/>
      <c r="C931" s="486"/>
      <c r="D931" s="1922"/>
      <c r="E931" s="1922"/>
      <c r="F931" s="1922"/>
      <c r="G931" s="1739"/>
      <c r="I931" s="1774"/>
    </row>
    <row r="932" spans="1:9" s="1772" customFormat="1" ht="12.75" customHeight="1">
      <c r="A932" s="403"/>
      <c r="B932" s="403"/>
      <c r="C932" s="486"/>
      <c r="D932" s="1922"/>
      <c r="E932" s="1922"/>
      <c r="F932" s="1922"/>
      <c r="G932" s="1739"/>
      <c r="I932" s="1774"/>
    </row>
    <row r="933" spans="1:9" s="1772" customFormat="1" ht="12.75" customHeight="1">
      <c r="A933" s="403"/>
      <c r="B933" s="403"/>
      <c r="C933" s="486"/>
      <c r="D933" s="1922"/>
      <c r="E933" s="1922"/>
      <c r="F933" s="1922"/>
      <c r="G933" s="1739"/>
      <c r="I933" s="1774"/>
    </row>
    <row r="934" spans="1:9" s="1772" customFormat="1" ht="12.75" customHeight="1">
      <c r="A934" s="403"/>
      <c r="B934" s="403"/>
      <c r="C934" s="486"/>
      <c r="D934" s="1922"/>
      <c r="E934" s="1922"/>
      <c r="F934" s="1922"/>
      <c r="G934" s="1739"/>
      <c r="I934" s="1774"/>
    </row>
    <row r="935" spans="1:9" s="1772" customFormat="1" ht="12.75" customHeight="1">
      <c r="A935" s="403"/>
      <c r="B935" s="403"/>
      <c r="C935" s="486"/>
      <c r="D935" s="1922"/>
      <c r="E935" s="1922"/>
      <c r="F935" s="1922"/>
      <c r="G935" s="1739"/>
      <c r="I935" s="1774"/>
    </row>
    <row r="936" spans="1:9" s="1772" customFormat="1" ht="12.75" customHeight="1">
      <c r="A936" s="403"/>
      <c r="B936" s="403"/>
      <c r="C936" s="486"/>
      <c r="D936" s="1848"/>
      <c r="E936" s="1848"/>
      <c r="F936" s="1848"/>
      <c r="G936" s="1739"/>
      <c r="I936" s="1774"/>
    </row>
    <row r="937" spans="1:9" ht="12.75" customHeight="1">
      <c r="A937" s="1756"/>
      <c r="B937" s="798" t="s">
        <v>2672</v>
      </c>
      <c r="C937" s="1740"/>
      <c r="D937" s="2000" t="s">
        <v>2302</v>
      </c>
      <c r="E937" s="2000"/>
      <c r="F937" s="2000"/>
      <c r="G937" s="1739"/>
    </row>
    <row r="938" spans="1:9" ht="12.75" customHeight="1">
      <c r="A938" s="1756"/>
      <c r="B938" s="1756"/>
      <c r="C938" s="1740"/>
      <c r="D938" s="2000"/>
      <c r="E938" s="2000"/>
      <c r="F938" s="2000"/>
      <c r="G938" s="1739"/>
    </row>
    <row r="939" spans="1:9" ht="12.75" customHeight="1">
      <c r="A939" s="1756"/>
      <c r="B939" s="1756"/>
      <c r="C939" s="1740"/>
      <c r="D939" s="2000"/>
      <c r="E939" s="2000"/>
      <c r="F939" s="2000"/>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2672</v>
      </c>
      <c r="C942" s="486"/>
      <c r="D942" s="1994" t="s">
        <v>2510</v>
      </c>
      <c r="E942" s="1994"/>
      <c r="F942" s="1994"/>
      <c r="G942" s="1739"/>
      <c r="I942" s="1774" t="s">
        <v>2508</v>
      </c>
    </row>
    <row r="943" spans="1:9" ht="12.75" customHeight="1">
      <c r="A943" s="403"/>
      <c r="B943" s="403"/>
      <c r="C943" s="486"/>
      <c r="D943" s="1994"/>
      <c r="E943" s="1994"/>
      <c r="F943" s="1994"/>
      <c r="G943" s="1739"/>
    </row>
    <row r="944" spans="1:9" ht="12.75" customHeight="1">
      <c r="A944" s="403"/>
      <c r="B944" s="403"/>
      <c r="C944" s="486"/>
      <c r="D944" s="1994"/>
      <c r="E944" s="1994"/>
      <c r="F944" s="1994"/>
      <c r="G944" s="1739"/>
    </row>
    <row r="945" spans="1:9" ht="12.75" customHeight="1">
      <c r="A945" s="403"/>
      <c r="B945" s="403"/>
      <c r="C945" s="486"/>
      <c r="D945" s="1994"/>
      <c r="E945" s="1994"/>
      <c r="F945" s="1994"/>
      <c r="G945" s="1739"/>
    </row>
    <row r="946" spans="1:9" ht="12.75" customHeight="1">
      <c r="A946" s="1758"/>
      <c r="B946" s="1758"/>
      <c r="C946" s="1744"/>
      <c r="D946" s="1705"/>
      <c r="E946" s="1705"/>
      <c r="F946" s="1705"/>
      <c r="G946" s="1705"/>
    </row>
    <row r="947" spans="1:9" ht="12.75" customHeight="1">
      <c r="A947" s="1742"/>
      <c r="B947" s="1742"/>
      <c r="C947" s="556"/>
      <c r="D947" s="1886" t="s">
        <v>2303</v>
      </c>
      <c r="E947" s="1886"/>
      <c r="F947" s="1886"/>
      <c r="G947" s="678"/>
    </row>
    <row r="948" spans="1:9" ht="12.75" customHeight="1">
      <c r="A948" s="714"/>
      <c r="B948" s="1775" t="s">
        <v>2672</v>
      </c>
      <c r="C948" s="556"/>
      <c r="D948" s="1887" t="s">
        <v>2329</v>
      </c>
      <c r="E948" s="1887"/>
      <c r="F948" s="1887"/>
      <c r="G948" s="678"/>
      <c r="I948" s="1774" t="s">
        <v>2508</v>
      </c>
    </row>
    <row r="949" spans="1:9" ht="12.75" customHeight="1">
      <c r="A949" s="1742"/>
      <c r="B949" s="1742"/>
      <c r="C949" s="556"/>
      <c r="D949" s="6"/>
      <c r="E949" s="6"/>
      <c r="F949" s="6"/>
      <c r="G949" s="678"/>
    </row>
    <row r="950" spans="1:9" ht="12.75" customHeight="1">
      <c r="A950" s="1742"/>
      <c r="B950" s="1742"/>
      <c r="C950" s="556"/>
      <c r="D950" s="1886" t="s">
        <v>2304</v>
      </c>
      <c r="E950" s="1886"/>
      <c r="F950" s="1886"/>
      <c r="G950" s="677"/>
    </row>
    <row r="951" spans="1:9" ht="12.75" customHeight="1">
      <c r="A951" s="714"/>
      <c r="B951" s="798" t="s">
        <v>2672</v>
      </c>
      <c r="C951" s="556"/>
      <c r="D951" s="1862" t="s">
        <v>2305</v>
      </c>
      <c r="E951" s="1862"/>
      <c r="F951" s="1862"/>
      <c r="G951" s="677"/>
      <c r="I951" s="1774" t="s">
        <v>2508</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897" t="s">
        <v>2306</v>
      </c>
      <c r="B967" s="1897"/>
      <c r="C967" s="1897"/>
      <c r="D967" s="1897"/>
      <c r="E967" s="1897"/>
      <c r="F967" s="1897"/>
      <c r="G967" s="1897"/>
      <c r="H967" s="1853"/>
      <c r="I967" s="1854"/>
    </row>
    <row r="968" spans="1:9" ht="12.75" customHeight="1">
      <c r="A968" s="1709"/>
      <c r="B968" s="1709"/>
      <c r="C968" s="556"/>
      <c r="D968" s="6"/>
      <c r="E968" s="6"/>
      <c r="F968" s="6"/>
      <c r="G968" s="678"/>
    </row>
    <row r="969" spans="1:9" ht="12.75" customHeight="1">
      <c r="A969" s="1742"/>
      <c r="B969" s="1742"/>
      <c r="C969" s="1740"/>
      <c r="D969" s="1886" t="s">
        <v>2330</v>
      </c>
      <c r="E969" s="1886"/>
      <c r="F969" s="1886"/>
      <c r="G969" s="678"/>
    </row>
    <row r="970" spans="1:9" ht="12.75" customHeight="1">
      <c r="A970" s="1714"/>
      <c r="B970" s="1714"/>
      <c r="C970" s="1746"/>
      <c r="D970" s="1887" t="s">
        <v>2307</v>
      </c>
      <c r="E970" s="1887"/>
      <c r="F970" s="1887"/>
      <c r="G970" s="678"/>
    </row>
    <row r="971" spans="1:9" ht="12.75" customHeight="1">
      <c r="A971" s="1714"/>
      <c r="B971" s="1714"/>
      <c r="C971" s="1746"/>
      <c r="D971" s="6"/>
      <c r="E971" s="6"/>
      <c r="F971" s="1738"/>
      <c r="G971" s="677"/>
    </row>
    <row r="972" spans="1:9" ht="12.75" customHeight="1">
      <c r="A972" s="1742"/>
      <c r="B972" s="798" t="s">
        <v>2673</v>
      </c>
      <c r="C972" s="556"/>
      <c r="D972" s="1866" t="s">
        <v>2308</v>
      </c>
      <c r="E972" s="1866"/>
      <c r="F972" s="1866"/>
      <c r="G972" s="677"/>
      <c r="I972" s="1774" t="s">
        <v>2486</v>
      </c>
    </row>
    <row r="973" spans="1:9" ht="12.75" customHeight="1">
      <c r="A973" s="1742"/>
      <c r="B973" s="1742"/>
      <c r="C973" s="556"/>
      <c r="D973" s="1866"/>
      <c r="E973" s="1866"/>
      <c r="F973" s="1866"/>
      <c r="G973" s="677"/>
    </row>
    <row r="974" spans="1:9" ht="12.75" customHeight="1">
      <c r="A974" s="1742"/>
      <c r="B974" s="1742"/>
      <c r="C974" s="556"/>
      <c r="D974" s="1866"/>
      <c r="E974" s="1866"/>
      <c r="F974" s="1866"/>
      <c r="G974" s="677"/>
    </row>
    <row r="975" spans="1:9" ht="12.75" customHeight="1">
      <c r="A975" s="1742"/>
      <c r="B975" s="1742"/>
      <c r="C975" s="556"/>
      <c r="D975" s="1866"/>
      <c r="E975" s="1866"/>
      <c r="F975" s="1866"/>
      <c r="G975" s="677"/>
    </row>
    <row r="976" spans="1:9" ht="12.75" customHeight="1">
      <c r="A976" s="1726"/>
      <c r="B976" s="1726"/>
      <c r="C976" s="557"/>
      <c r="D976" s="1866"/>
      <c r="E976" s="1866"/>
      <c r="F976" s="1866"/>
      <c r="G976" s="677"/>
    </row>
    <row r="977" spans="1:7" ht="12.75" customHeight="1">
      <c r="A977" s="1726"/>
      <c r="B977" s="1726"/>
      <c r="C977" s="557"/>
      <c r="D977" s="1866"/>
      <c r="E977" s="1866"/>
      <c r="F977" s="1866"/>
      <c r="G977" s="677"/>
    </row>
    <row r="978" spans="1:7" ht="12.75" customHeight="1">
      <c r="A978" s="720"/>
      <c r="B978" s="720"/>
      <c r="C978" s="313"/>
      <c r="D978" s="1866"/>
      <c r="E978" s="1866"/>
      <c r="F978" s="1866"/>
      <c r="G978" s="677"/>
    </row>
    <row r="979" spans="1:7" ht="12.75" customHeight="1">
      <c r="A979" s="720"/>
      <c r="B979" s="720"/>
      <c r="C979" s="313"/>
      <c r="D979" s="1866"/>
      <c r="E979" s="1866"/>
      <c r="F979" s="1866"/>
      <c r="G979" s="677"/>
    </row>
    <row r="980" spans="1:7" ht="12.75" customHeight="1">
      <c r="A980" s="720"/>
      <c r="B980" s="720"/>
      <c r="C980" s="313"/>
      <c r="D980" s="1706"/>
      <c r="E980" s="1706"/>
      <c r="F980" s="1706"/>
      <c r="G980" s="677"/>
    </row>
    <row r="981" spans="1:7" ht="12.75" customHeight="1">
      <c r="A981" s="720"/>
      <c r="B981" s="798" t="s">
        <v>2673</v>
      </c>
      <c r="C981" s="313"/>
      <c r="D981" s="1864" t="s">
        <v>2309</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2672</v>
      </c>
      <c r="C986" s="313"/>
      <c r="D986" s="1864" t="s">
        <v>2310</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2673</v>
      </c>
      <c r="C989" s="556"/>
      <c r="D989" s="1887" t="s">
        <v>2311</v>
      </c>
      <c r="E989" s="1887"/>
      <c r="F989" s="1887"/>
      <c r="G989" s="677"/>
    </row>
    <row r="990" spans="1:7" ht="12.75" customHeight="1">
      <c r="A990" s="1742"/>
      <c r="B990" s="1742"/>
      <c r="C990" s="556"/>
      <c r="D990" s="6"/>
      <c r="E990" s="6"/>
      <c r="F990" s="6"/>
      <c r="G990" s="677"/>
    </row>
    <row r="991" spans="1:7" ht="12.75" customHeight="1">
      <c r="A991" s="714"/>
      <c r="B991" s="798" t="s">
        <v>2672</v>
      </c>
      <c r="C991" s="556"/>
      <c r="D991" s="1887" t="s">
        <v>2312</v>
      </c>
      <c r="E991" s="1887"/>
      <c r="F991" s="1887"/>
      <c r="G991" s="677"/>
    </row>
    <row r="992" spans="1:7" ht="12.75" customHeight="1">
      <c r="A992" s="1742"/>
      <c r="B992" s="1742"/>
      <c r="C992" s="556"/>
      <c r="D992" s="1708"/>
      <c r="E992" s="6"/>
      <c r="F992" s="6"/>
      <c r="G992" s="677"/>
    </row>
    <row r="993" spans="1:9" ht="12.75" customHeight="1">
      <c r="A993" s="714"/>
      <c r="B993" s="798" t="s">
        <v>2673</v>
      </c>
      <c r="C993" s="556"/>
      <c r="D993" s="1887" t="s">
        <v>2313</v>
      </c>
      <c r="E993" s="1887"/>
      <c r="F993" s="1887"/>
      <c r="G993" s="677"/>
    </row>
    <row r="994" spans="1:9" ht="12.75" customHeight="1">
      <c r="A994" s="1742"/>
      <c r="B994" s="1742"/>
      <c r="C994" s="556"/>
      <c r="D994" s="1708"/>
      <c r="E994" s="6"/>
      <c r="F994" s="6"/>
      <c r="G994" s="677"/>
    </row>
    <row r="995" spans="1:9" ht="12.75" customHeight="1">
      <c r="A995" s="714"/>
      <c r="B995" s="798" t="s">
        <v>2672</v>
      </c>
      <c r="C995" s="556"/>
      <c r="D995" s="1862" t="s">
        <v>2314</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1775" t="s">
        <v>2672</v>
      </c>
      <c r="C998" s="1759"/>
      <c r="D998" s="1905" t="s">
        <v>2315</v>
      </c>
      <c r="E998" s="1905"/>
      <c r="F998" s="1905"/>
      <c r="G998" s="1760"/>
    </row>
    <row r="999" spans="1:9" ht="12.75" customHeight="1">
      <c r="A999" s="1759"/>
      <c r="B999" s="1759"/>
      <c r="C999" s="1759"/>
      <c r="D999" s="1905"/>
      <c r="E999" s="1905"/>
      <c r="F999" s="1905"/>
      <c r="G999" s="1760"/>
    </row>
    <row r="1000" spans="1:9" ht="12.75" customHeight="1">
      <c r="A1000" s="1759"/>
      <c r="B1000" s="1759"/>
      <c r="C1000" s="1759"/>
      <c r="D1000" s="1761"/>
      <c r="E1000" s="1762"/>
      <c r="F1000" s="1762"/>
      <c r="G1000" s="1760"/>
    </row>
    <row r="1001" spans="1:9" ht="12.75" customHeight="1">
      <c r="A1001" s="407"/>
      <c r="B1001" s="1775" t="s">
        <v>2672</v>
      </c>
      <c r="C1001" s="1759"/>
      <c r="D1001" s="2006" t="s">
        <v>2316</v>
      </c>
      <c r="E1001" s="2006"/>
      <c r="F1001" s="2006"/>
      <c r="G1001" s="1760"/>
    </row>
    <row r="1002" spans="1:9" ht="12.75" customHeight="1">
      <c r="A1002" s="1759"/>
      <c r="B1002" s="1759"/>
      <c r="C1002" s="1759"/>
      <c r="D1002" s="1761"/>
      <c r="E1002" s="1762"/>
      <c r="F1002" s="1762"/>
      <c r="G1002" s="1760"/>
    </row>
    <row r="1003" spans="1:9" ht="12.75" customHeight="1">
      <c r="A1003" s="714"/>
      <c r="B1003" s="798" t="s">
        <v>2673</v>
      </c>
      <c r="C1003" s="556"/>
      <c r="D1003" s="1887" t="s">
        <v>2317</v>
      </c>
      <c r="E1003" s="1887"/>
      <c r="F1003" s="1887"/>
      <c r="G1003" s="678"/>
    </row>
    <row r="1004" spans="1:9" ht="12.75" customHeight="1">
      <c r="A1004" s="714"/>
      <c r="B1004" s="714"/>
      <c r="C1004" s="556"/>
      <c r="D1004" s="1708"/>
      <c r="E1004" s="6"/>
      <c r="F1004" s="6"/>
      <c r="G1004" s="678"/>
    </row>
    <row r="1005" spans="1:9" ht="12.75" customHeight="1">
      <c r="A1005" s="714"/>
      <c r="B1005" s="798" t="s">
        <v>2672</v>
      </c>
      <c r="C1005" s="556"/>
      <c r="D1005" s="1862" t="s">
        <v>2318</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897" t="s">
        <v>2319</v>
      </c>
      <c r="B1008" s="1897"/>
      <c r="C1008" s="1897"/>
      <c r="D1008" s="1897"/>
      <c r="E1008" s="1897"/>
      <c r="F1008" s="1897"/>
      <c r="G1008" s="1897"/>
      <c r="H1008" s="1853"/>
      <c r="I1008" s="1854"/>
    </row>
    <row r="1009" spans="1:9" ht="12.75" customHeight="1">
      <c r="A1009" s="1742"/>
      <c r="B1009" s="1742"/>
      <c r="C1009" s="556"/>
      <c r="D1009" s="6"/>
      <c r="E1009" s="6"/>
      <c r="F1009" s="6"/>
      <c r="G1009" s="678"/>
    </row>
    <row r="1010" spans="1:9" ht="12.75" customHeight="1">
      <c r="A1010" s="1726"/>
      <c r="B1010" s="1726"/>
      <c r="C1010" s="557"/>
      <c r="D1010" s="1906" t="s">
        <v>2320</v>
      </c>
      <c r="E1010" s="1906"/>
      <c r="F1010" s="1906"/>
      <c r="G1010" s="678"/>
    </row>
    <row r="1011" spans="1:9" ht="12.75" customHeight="1">
      <c r="A1011" s="1726"/>
      <c r="B1011" s="1726"/>
      <c r="C1011" s="557"/>
      <c r="D1011" s="2005" t="s">
        <v>2321</v>
      </c>
      <c r="E1011" s="2005"/>
      <c r="F1011" s="2005"/>
      <c r="G1011" s="678"/>
    </row>
    <row r="1012" spans="1:9" ht="12.75" customHeight="1">
      <c r="A1012" s="674"/>
      <c r="B1012" s="674"/>
      <c r="C1012" s="1715"/>
      <c r="D1012" s="678"/>
      <c r="E1012" s="678"/>
      <c r="F1012" s="678"/>
      <c r="G1012" s="678"/>
    </row>
    <row r="1013" spans="1:9" ht="12.75" customHeight="1">
      <c r="A1013" s="714"/>
      <c r="B1013" s="714"/>
      <c r="C1013" s="313"/>
      <c r="D1013" s="1906" t="s">
        <v>2335</v>
      </c>
      <c r="E1013" s="1906"/>
      <c r="F1013" s="1906"/>
      <c r="G1013" s="678"/>
      <c r="I1013" s="1774" t="s">
        <v>2458</v>
      </c>
    </row>
    <row r="1014" spans="1:9" ht="12.75" customHeight="1">
      <c r="A1014" s="1742"/>
      <c r="B1014" s="798" t="s">
        <v>2673</v>
      </c>
      <c r="C1014" s="556"/>
      <c r="D1014" s="2005" t="s">
        <v>1504</v>
      </c>
      <c r="E1014" s="2005"/>
      <c r="F1014" s="2005"/>
      <c r="G1014" s="678"/>
    </row>
    <row r="1015" spans="1:9" s="1772" customFormat="1" ht="12.75" customHeight="1">
      <c r="A1015" s="1742"/>
      <c r="B1015" s="714"/>
      <c r="C1015" s="556"/>
      <c r="D1015" s="2001" t="s">
        <v>2322</v>
      </c>
      <c r="E1015" s="2001"/>
      <c r="F1015" s="2001"/>
      <c r="G1015" s="678"/>
      <c r="I1015" s="1774"/>
    </row>
    <row r="1016" spans="1:9" ht="12.75" customHeight="1">
      <c r="A1016" s="1742"/>
      <c r="B1016" s="1742"/>
      <c r="C1016" s="556"/>
      <c r="D1016" s="2005"/>
      <c r="E1016" s="2005"/>
      <c r="F1016" s="2005"/>
      <c r="G1016" s="678"/>
    </row>
    <row r="1017" spans="1:9" ht="12.75" customHeight="1">
      <c r="A1017" s="2002" t="s">
        <v>2331</v>
      </c>
      <c r="B1017" s="2002"/>
      <c r="C1017" s="2002"/>
      <c r="D1017" s="2002"/>
      <c r="E1017" s="2002"/>
      <c r="F1017" s="2002"/>
      <c r="G1017" s="2002"/>
      <c r="H1017" s="1853"/>
      <c r="I1017" s="1854"/>
    </row>
    <row r="1018" spans="1:9" ht="12.75" customHeight="1">
      <c r="A1018" s="254"/>
      <c r="B1018" s="254"/>
      <c r="C1018" s="1734"/>
      <c r="D1018" s="686"/>
      <c r="E1018" s="686"/>
      <c r="F1018" s="686"/>
      <c r="G1018" s="686"/>
    </row>
    <row r="1019" spans="1:9" ht="12.75" customHeight="1">
      <c r="A1019" s="254"/>
      <c r="B1019" s="1769"/>
      <c r="C1019" s="1776"/>
      <c r="D1019" s="1900" t="s">
        <v>1505</v>
      </c>
      <c r="E1019" s="1900"/>
      <c r="F1019" s="1900"/>
      <c r="G1019" s="686"/>
    </row>
    <row r="1020" spans="1:9" ht="12.75" customHeight="1">
      <c r="A1020" s="254"/>
      <c r="B1020" s="1775" t="s">
        <v>2673</v>
      </c>
      <c r="C1020" s="1776"/>
      <c r="D1020" s="1879" t="s">
        <v>1504</v>
      </c>
      <c r="E1020" s="1879"/>
      <c r="F1020" s="1879"/>
      <c r="G1020" s="686"/>
    </row>
    <row r="1021" spans="1:9" ht="12.75" customHeight="1">
      <c r="A1021" s="254"/>
      <c r="B1021" s="1772"/>
      <c r="C1021" s="1776"/>
      <c r="D1021" s="1879" t="s">
        <v>2332</v>
      </c>
      <c r="E1021" s="1879"/>
      <c r="F1021" s="1879"/>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3" t="s">
        <v>1184</v>
      </c>
      <c r="E1023" s="2003"/>
      <c r="F1023" s="2003"/>
      <c r="G1023" s="686"/>
      <c r="I1023" s="1774" t="s">
        <v>2487</v>
      </c>
    </row>
    <row r="1024" spans="1:9" ht="12.75" customHeight="1">
      <c r="A1024" s="503"/>
      <c r="B1024" s="503"/>
      <c r="C1024" s="502"/>
      <c r="D1024" s="2004" t="s">
        <v>1201</v>
      </c>
      <c r="E1024" s="2004"/>
      <c r="F1024" s="2004"/>
      <c r="G1024" s="1763"/>
    </row>
    <row r="1025" spans="1:9" ht="12.75" customHeight="1">
      <c r="A1025" s="714"/>
      <c r="B1025" s="1775" t="s">
        <v>2672</v>
      </c>
      <c r="C1025" s="557"/>
      <c r="D1025" s="1891" t="s">
        <v>1069</v>
      </c>
      <c r="E1025" s="1891"/>
      <c r="F1025" s="1891"/>
      <c r="G1025" s="678"/>
    </row>
    <row r="1026" spans="1:9" ht="12.75" customHeight="1">
      <c r="A1026" s="1726"/>
      <c r="B1026" s="1726"/>
      <c r="C1026" s="557"/>
      <c r="D1026" s="6"/>
      <c r="E1026" s="1978" t="s">
        <v>1185</v>
      </c>
      <c r="F1026" s="1978"/>
      <c r="G1026" s="678"/>
    </row>
    <row r="1027" spans="1:9">
      <c r="A1027" s="790"/>
      <c r="B1027" s="790"/>
      <c r="C1027" s="790"/>
      <c r="D1027" s="790"/>
      <c r="E1027" s="790"/>
      <c r="F1027" s="790"/>
      <c r="G1027" s="790"/>
    </row>
    <row r="1028" spans="1:9">
      <c r="A1028" s="2002" t="s">
        <v>2352</v>
      </c>
      <c r="B1028" s="2002"/>
      <c r="C1028" s="2002"/>
      <c r="D1028" s="2002"/>
      <c r="E1028" s="2002"/>
      <c r="F1028" s="2002"/>
      <c r="G1028" s="2002"/>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2672</v>
      </c>
      <c r="C1033" s="790"/>
      <c r="D1033" s="2009" t="s">
        <v>2336</v>
      </c>
      <c r="E1033" s="2009"/>
      <c r="F1033" s="2009"/>
      <c r="G1033" s="790"/>
      <c r="I1033" s="1774" t="s">
        <v>2459</v>
      </c>
    </row>
    <row r="1034" spans="1:9">
      <c r="A1034" s="790"/>
      <c r="B1034" s="790"/>
      <c r="C1034" s="790"/>
      <c r="D1034" s="2009"/>
      <c r="E1034" s="2009"/>
      <c r="F1034" s="2009"/>
      <c r="G1034" s="790"/>
    </row>
    <row r="1035" spans="1:9">
      <c r="A1035" s="790"/>
      <c r="B1035" s="790"/>
      <c r="C1035" s="790"/>
      <c r="D1035" s="2009"/>
      <c r="E1035" s="2009"/>
      <c r="F1035" s="2009"/>
      <c r="G1035" s="790"/>
    </row>
    <row r="1036" spans="1:9">
      <c r="A1036" s="790"/>
      <c r="B1036" s="790"/>
      <c r="C1036" s="790"/>
      <c r="D1036" s="2009"/>
      <c r="E1036" s="2009"/>
      <c r="F1036" s="2009"/>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2673</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2673</v>
      </c>
      <c r="C1043" s="790"/>
      <c r="D1043" s="2009" t="s">
        <v>2340</v>
      </c>
      <c r="E1043" s="2009"/>
      <c r="F1043" s="2009"/>
      <c r="G1043" s="790"/>
      <c r="I1043" s="1774" t="s">
        <v>2461</v>
      </c>
    </row>
    <row r="1044" spans="1:9">
      <c r="A1044" s="790"/>
      <c r="B1044" s="790"/>
      <c r="C1044" s="790"/>
      <c r="D1044" s="2009"/>
      <c r="E1044" s="2009"/>
      <c r="F1044" s="2009"/>
      <c r="G1044" s="790"/>
    </row>
    <row r="1045" spans="1:9">
      <c r="A1045" s="790"/>
      <c r="B1045" s="790"/>
      <c r="C1045" s="790"/>
      <c r="D1045" s="2009"/>
      <c r="E1045" s="2009"/>
      <c r="F1045" s="2009"/>
      <c r="G1045" s="790"/>
    </row>
    <row r="1046" spans="1:9">
      <c r="A1046" s="790"/>
      <c r="B1046" s="790"/>
      <c r="C1046" s="790"/>
      <c r="D1046" s="2009"/>
      <c r="E1046" s="2009"/>
      <c r="F1046" s="2009"/>
      <c r="G1046" s="790"/>
    </row>
    <row r="1047" spans="1:9">
      <c r="A1047" s="790"/>
      <c r="B1047" s="790"/>
      <c r="C1047" s="790"/>
      <c r="D1047" s="2009"/>
      <c r="E1047" s="2009"/>
      <c r="F1047" s="2009"/>
      <c r="G1047" s="790"/>
    </row>
    <row r="1048" spans="1:9">
      <c r="A1048" s="790"/>
      <c r="B1048" s="790"/>
      <c r="C1048" s="790"/>
      <c r="D1048" s="790"/>
      <c r="E1048" s="790"/>
      <c r="F1048" s="790"/>
      <c r="G1048" s="790"/>
    </row>
    <row r="1049" spans="1:9">
      <c r="A1049" s="2002" t="s">
        <v>2341</v>
      </c>
      <c r="B1049" s="2002"/>
      <c r="C1049" s="2002"/>
      <c r="D1049" s="2002"/>
      <c r="E1049" s="2002"/>
      <c r="F1049" s="2002"/>
      <c r="G1049" s="200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2673</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2673</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2672</v>
      </c>
      <c r="C1058" s="790"/>
      <c r="D1058" s="1766" t="s">
        <v>2350</v>
      </c>
      <c r="E1058" s="1771"/>
      <c r="F1058" s="790"/>
      <c r="G1058" s="790"/>
      <c r="I1058" s="1774" t="s">
        <v>2464</v>
      </c>
    </row>
    <row r="1059" spans="1:9" s="1772" customFormat="1">
      <c r="D1059" s="2010" t="s">
        <v>2351</v>
      </c>
      <c r="E1059" s="2010"/>
      <c r="F1059" s="2010"/>
      <c r="I1059" s="1774"/>
    </row>
    <row r="1060" spans="1:9" s="1772" customFormat="1">
      <c r="D1060" s="2010"/>
      <c r="E1060" s="2010"/>
      <c r="F1060" s="2010"/>
      <c r="I1060" s="1774"/>
    </row>
    <row r="1061" spans="1:9" s="1772" customFormat="1">
      <c r="D1061" s="2010"/>
      <c r="E1061" s="2010"/>
      <c r="F1061" s="2010"/>
      <c r="I1061" s="1774"/>
    </row>
    <row r="1062" spans="1:9" s="1772" customFormat="1">
      <c r="D1062" s="2010"/>
      <c r="E1062" s="2010"/>
      <c r="F1062" s="2010"/>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2672</v>
      </c>
      <c r="C1066" s="790"/>
      <c r="D1066" s="2007" t="s">
        <v>2343</v>
      </c>
      <c r="E1066" s="2007"/>
      <c r="F1066" s="2007"/>
      <c r="G1066" s="790"/>
    </row>
    <row r="1067" spans="1:9" s="1772" customFormat="1">
      <c r="D1067" s="2007"/>
      <c r="E1067" s="2007"/>
      <c r="F1067" s="2007"/>
      <c r="I1067" s="1774"/>
    </row>
    <row r="1068" spans="1:9" s="1772" customFormat="1">
      <c r="D1068" s="2007"/>
      <c r="E1068" s="2007"/>
      <c r="F1068" s="2007"/>
      <c r="I1068" s="1774"/>
    </row>
    <row r="1069" spans="1:9" s="1772" customFormat="1">
      <c r="D1069" s="2007"/>
      <c r="E1069" s="2007"/>
      <c r="F1069" s="2007"/>
      <c r="I1069" s="1774"/>
    </row>
    <row r="1070" spans="1:9">
      <c r="A1070" s="790"/>
      <c r="B1070" s="790"/>
      <c r="C1070" s="790"/>
      <c r="D1070" s="2007"/>
      <c r="E1070" s="2007"/>
      <c r="F1070" s="2007"/>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2002" t="s">
        <v>2353</v>
      </c>
      <c r="B1073" s="2002"/>
      <c r="C1073" s="2002"/>
      <c r="D1073" s="2002"/>
      <c r="E1073" s="2002"/>
      <c r="F1073" s="2002"/>
      <c r="G1073" s="200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2672</v>
      </c>
      <c r="C1076" s="790"/>
      <c r="D1076" s="2007" t="s">
        <v>2354</v>
      </c>
      <c r="E1076" s="2007"/>
      <c r="F1076" s="2007"/>
      <c r="G1076" s="790"/>
      <c r="I1076" s="1774" t="s">
        <v>2466</v>
      </c>
    </row>
    <row r="1077" spans="1:9" s="1772" customFormat="1">
      <c r="D1077" s="2007"/>
      <c r="E1077" s="2007"/>
      <c r="F1077" s="2007"/>
      <c r="I1077" s="1774"/>
    </row>
    <row r="1078" spans="1:9" s="1772" customFormat="1">
      <c r="D1078" s="2007"/>
      <c r="E1078" s="2007"/>
      <c r="F1078" s="2007"/>
      <c r="I1078" s="1774"/>
    </row>
    <row r="1079" spans="1:9" s="1772" customFormat="1">
      <c r="D1079" s="1767"/>
      <c r="I1079" s="1774"/>
    </row>
    <row r="1080" spans="1:9">
      <c r="A1080" s="790"/>
      <c r="B1080" s="1775" t="s">
        <v>2672</v>
      </c>
      <c r="C1080" s="790"/>
      <c r="D1080" s="2007" t="s">
        <v>2355</v>
      </c>
      <c r="E1080" s="2007"/>
      <c r="F1080" s="2007"/>
      <c r="G1080" s="790"/>
      <c r="I1080" s="1774" t="s">
        <v>2467</v>
      </c>
    </row>
    <row r="1081" spans="1:9" s="1772" customFormat="1">
      <c r="D1081" s="2007"/>
      <c r="E1081" s="2007"/>
      <c r="F1081" s="2007"/>
      <c r="I1081" s="1774"/>
    </row>
    <row r="1082" spans="1:9" s="1772" customFormat="1">
      <c r="D1082" s="1767"/>
      <c r="I1082" s="1774"/>
    </row>
    <row r="1083" spans="1:9">
      <c r="A1083" s="790"/>
      <c r="B1083" s="1775" t="s">
        <v>2672</v>
      </c>
      <c r="C1083" s="790"/>
      <c r="D1083" s="2007" t="s">
        <v>2514</v>
      </c>
      <c r="E1083" s="2007"/>
      <c r="F1083" s="2007"/>
      <c r="G1083" s="790"/>
      <c r="I1083" s="1774" t="s">
        <v>2512</v>
      </c>
    </row>
    <row r="1084" spans="1:9" s="1772" customFormat="1">
      <c r="D1084" s="2007"/>
      <c r="E1084" s="2007"/>
      <c r="F1084" s="2007"/>
      <c r="I1084" s="1774"/>
    </row>
    <row r="1085" spans="1:9" s="1772" customFormat="1">
      <c r="D1085" s="2007"/>
      <c r="E1085" s="2007"/>
      <c r="F1085" s="2007"/>
      <c r="I1085" s="1774"/>
    </row>
    <row r="1086" spans="1:9" s="1772" customFormat="1">
      <c r="D1086" s="2007"/>
      <c r="E1086" s="2007"/>
      <c r="F1086" s="2007"/>
      <c r="I1086" s="1774"/>
    </row>
    <row r="1087" spans="1:9" s="1772" customFormat="1">
      <c r="D1087" s="2007"/>
      <c r="E1087" s="2007"/>
      <c r="F1087" s="2007"/>
      <c r="I1087" s="1774"/>
    </row>
    <row r="1088" spans="1:9" s="1772" customFormat="1">
      <c r="D1088" s="2007"/>
      <c r="E1088" s="2007"/>
      <c r="F1088" s="2007"/>
      <c r="I1088" s="1774"/>
    </row>
    <row r="1089" spans="1:9" s="1773" customFormat="1">
      <c r="B1089" s="1772"/>
      <c r="D1089" s="1767" t="s">
        <v>2513</v>
      </c>
    </row>
    <row r="1090" spans="1:9">
      <c r="A1090" s="790"/>
      <c r="B1090" s="1775" t="s">
        <v>2672</v>
      </c>
      <c r="C1090" s="790"/>
      <c r="D1090" s="2007" t="s">
        <v>2356</v>
      </c>
      <c r="E1090" s="2007"/>
      <c r="F1090" s="2007"/>
      <c r="G1090" s="790"/>
      <c r="I1090" s="1837" t="s">
        <v>2468</v>
      </c>
    </row>
    <row r="1091" spans="1:9" s="1772" customFormat="1">
      <c r="D1091" s="2007"/>
      <c r="E1091" s="2007"/>
      <c r="F1091" s="2007"/>
      <c r="I1091" s="1774"/>
    </row>
    <row r="1092" spans="1:9" s="1772" customFormat="1">
      <c r="D1092" s="2007"/>
      <c r="E1092" s="2007"/>
      <c r="F1092" s="2007"/>
      <c r="I1092" s="1774"/>
    </row>
    <row r="1093" spans="1:9" s="1772" customFormat="1">
      <c r="D1093" s="1767"/>
      <c r="I1093" s="1774"/>
    </row>
    <row r="1094" spans="1:9">
      <c r="A1094" s="790"/>
      <c r="B1094" s="1775" t="s">
        <v>2673</v>
      </c>
      <c r="C1094" s="790"/>
      <c r="D1094" s="2008" t="s">
        <v>2515</v>
      </c>
      <c r="E1094" s="2008"/>
      <c r="F1094" s="2008"/>
      <c r="G1094" s="790"/>
      <c r="I1094" s="1774" t="s">
        <v>2469</v>
      </c>
    </row>
    <row r="1095" spans="1:9">
      <c r="A1095" s="790"/>
      <c r="B1095" s="790"/>
      <c r="C1095" s="790"/>
      <c r="D1095" s="2008"/>
      <c r="E1095" s="2008"/>
      <c r="F1095" s="2008"/>
      <c r="G1095" s="790"/>
    </row>
    <row r="1096" spans="1:9">
      <c r="A1096" s="790"/>
      <c r="B1096" s="790"/>
      <c r="C1096" s="790"/>
      <c r="D1096" s="2008"/>
      <c r="E1096" s="2008"/>
      <c r="F1096" s="2008"/>
      <c r="G1096" s="790"/>
    </row>
    <row r="1097" spans="1:9" s="1772" customFormat="1">
      <c r="D1097" s="1849"/>
      <c r="E1097" s="1849"/>
      <c r="F1097" s="1849"/>
      <c r="I1097" s="1774"/>
    </row>
    <row r="1098" spans="1:9" s="1772" customFormat="1" ht="15.75" customHeight="1">
      <c r="B1098" s="1775" t="s">
        <v>2672</v>
      </c>
      <c r="D1098" s="1864" t="s">
        <v>2517</v>
      </c>
      <c r="E1098" s="1864"/>
      <c r="F1098" s="1864"/>
      <c r="I1098" s="1774" t="s">
        <v>2516</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opLeftCell="A448" zoomScale="120" zoomScaleNormal="120" zoomScaleSheetLayoutView="80" workbookViewId="0">
      <selection activeCell="W472" sqref="W472:Y47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8" t="s">
        <v>105</v>
      </c>
      <c r="B8" s="2408"/>
      <c r="C8" s="2408"/>
      <c r="D8" s="2408"/>
      <c r="E8" s="2408"/>
      <c r="F8" s="2408"/>
      <c r="G8" s="2408"/>
      <c r="H8" s="2408"/>
      <c r="I8" s="2408"/>
      <c r="J8" s="2408"/>
      <c r="K8" s="2408"/>
      <c r="L8" s="2408"/>
      <c r="M8" s="2408"/>
      <c r="N8" s="2408"/>
      <c r="O8" s="2408"/>
      <c r="P8" s="2408"/>
      <c r="Q8" s="2408"/>
      <c r="R8" s="2408"/>
      <c r="S8" s="2408"/>
      <c r="T8" s="2408"/>
      <c r="U8" s="2408"/>
      <c r="V8" s="2408"/>
      <c r="W8" s="2408"/>
      <c r="X8" s="2408"/>
      <c r="Y8" s="2408"/>
      <c r="Z8" s="2408"/>
      <c r="AA8" s="2408"/>
      <c r="AB8" s="2408"/>
      <c r="AC8" s="2408"/>
      <c r="AD8" s="2408"/>
      <c r="AE8" s="2408"/>
      <c r="AF8" s="2408"/>
      <c r="AG8" s="2408"/>
      <c r="AH8" s="2408"/>
      <c r="AI8" s="2408"/>
      <c r="AJ8" s="2408"/>
      <c r="AK8" s="2408"/>
      <c r="AL8" s="2408"/>
      <c r="AM8" s="1571"/>
      <c r="AN8" s="1571"/>
      <c r="AO8" s="1571"/>
      <c r="AP8" s="1571"/>
      <c r="AQ8" s="1571"/>
      <c r="AR8" s="1571"/>
      <c r="AS8" s="1571"/>
      <c r="AT8" s="1571"/>
      <c r="AU8" s="1571"/>
      <c r="AV8" s="1571"/>
      <c r="AW8" s="1571"/>
      <c r="AX8" s="1571"/>
      <c r="AY8" s="1571"/>
    </row>
    <row r="9" spans="1:96" s="719" customFormat="1" ht="12.75">
      <c r="A9" s="2095" t="s">
        <v>1990</v>
      </c>
      <c r="B9" s="2095"/>
      <c r="C9" s="2095"/>
      <c r="D9" s="2095"/>
      <c r="E9" s="2095"/>
      <c r="F9" s="2095"/>
      <c r="G9" s="2095"/>
      <c r="H9" s="2095"/>
      <c r="I9" s="2095"/>
      <c r="J9" s="2095"/>
      <c r="K9" s="2095"/>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1510"/>
      <c r="AN9" s="1510"/>
      <c r="AO9" s="1510"/>
      <c r="AP9" s="1510"/>
      <c r="AQ9" s="1510"/>
      <c r="AR9" s="1510"/>
      <c r="AS9" s="1510"/>
      <c r="AT9" s="1510"/>
      <c r="AU9" s="1510"/>
      <c r="AV9" s="1510"/>
      <c r="AW9" s="1510"/>
      <c r="AX9" s="1510"/>
      <c r="AY9" s="1510"/>
      <c r="CR9" s="25"/>
    </row>
    <row r="10" spans="1:96" ht="15" customHeight="1">
      <c r="A10" s="2237" t="s">
        <v>1991</v>
      </c>
      <c r="B10" s="2237"/>
      <c r="C10" s="2237"/>
      <c r="D10" s="2237"/>
      <c r="E10" s="2237"/>
      <c r="F10" s="2237"/>
      <c r="G10" s="2237"/>
      <c r="H10" s="2237"/>
      <c r="I10" s="2237"/>
      <c r="J10" s="2237"/>
      <c r="K10" s="2237"/>
      <c r="L10" s="2237"/>
      <c r="M10" s="2237"/>
      <c r="N10" s="2237"/>
      <c r="O10" s="2237"/>
      <c r="P10" s="2237"/>
      <c r="Q10" s="2237"/>
      <c r="R10" s="2237"/>
      <c r="S10" s="2237"/>
      <c r="T10" s="2237"/>
      <c r="U10" s="2237"/>
      <c r="V10" s="2237"/>
      <c r="W10" s="2237"/>
      <c r="X10" s="2237"/>
      <c r="Y10" s="2237"/>
      <c r="Z10" s="2237"/>
      <c r="AA10" s="2237"/>
      <c r="AB10" s="2237"/>
      <c r="AC10" s="2237"/>
      <c r="AD10" s="2237"/>
      <c r="AE10" s="2237"/>
      <c r="AF10" s="2237"/>
      <c r="AG10" s="2237"/>
      <c r="AH10" s="2237"/>
      <c r="AI10" s="2237"/>
      <c r="AJ10" s="2237"/>
      <c r="AK10" s="2237"/>
      <c r="AL10" s="2237"/>
      <c r="AM10" s="20"/>
      <c r="AN10" s="20"/>
      <c r="AO10" s="20"/>
      <c r="AP10" s="20"/>
      <c r="AQ10" s="20"/>
      <c r="AR10" s="20"/>
      <c r="AS10" s="20"/>
      <c r="AT10" s="20"/>
      <c r="AU10" s="20"/>
      <c r="AV10" s="20"/>
      <c r="AW10" s="20"/>
      <c r="AX10" s="20"/>
      <c r="AY10" s="20"/>
    </row>
    <row r="11" spans="1:96" ht="15" customHeight="1">
      <c r="A11" s="2095" t="s">
        <v>2011</v>
      </c>
      <c r="B11" s="2095"/>
      <c r="C11" s="2095"/>
      <c r="D11" s="2095"/>
      <c r="E11" s="2095"/>
      <c r="F11" s="2095"/>
      <c r="G11" s="2095"/>
      <c r="H11" s="2095"/>
      <c r="I11" s="2095"/>
      <c r="J11" s="2095"/>
      <c r="K11" s="2095"/>
      <c r="L11" s="2095"/>
      <c r="M11" s="2095"/>
      <c r="N11" s="2095"/>
      <c r="O11" s="2095"/>
      <c r="P11" s="2095"/>
      <c r="Q11" s="2095"/>
      <c r="R11" s="2095"/>
      <c r="S11" s="2095"/>
      <c r="T11" s="2095"/>
      <c r="U11" s="2095"/>
      <c r="V11" s="2095"/>
      <c r="W11" s="2095"/>
      <c r="X11" s="2095"/>
      <c r="Y11" s="2095"/>
      <c r="Z11" s="2095"/>
      <c r="AA11" s="2095"/>
      <c r="AB11" s="2095"/>
      <c r="AC11" s="2095"/>
      <c r="AD11" s="2095"/>
      <c r="AE11" s="2095"/>
      <c r="AF11" s="2095"/>
      <c r="AG11" s="2095"/>
      <c r="AH11" s="2095"/>
      <c r="AI11" s="2095"/>
      <c r="AJ11" s="2095"/>
      <c r="AK11" s="2095"/>
      <c r="AL11" s="2095"/>
      <c r="AM11" s="1510"/>
      <c r="AN11" s="1510"/>
      <c r="AO11" s="1510"/>
      <c r="AP11" s="1510"/>
      <c r="AQ11" s="1510"/>
      <c r="AR11" s="1510"/>
      <c r="AS11" s="1510"/>
      <c r="AT11" s="1510"/>
      <c r="AU11" s="1510"/>
      <c r="AV11" s="1510"/>
      <c r="AW11" s="1510"/>
      <c r="AX11" s="1510"/>
      <c r="AY11" s="1510"/>
    </row>
    <row r="12" spans="1:96" ht="12.75">
      <c r="A12" s="2244" t="s">
        <v>2519</v>
      </c>
      <c r="B12" s="2245"/>
      <c r="C12" s="2245"/>
      <c r="D12" s="2245"/>
      <c r="E12" s="2245"/>
      <c r="F12" s="2245"/>
      <c r="G12" s="2245"/>
      <c r="H12" s="2245"/>
      <c r="I12" s="2245"/>
      <c r="J12" s="2245"/>
      <c r="K12" s="2245"/>
      <c r="L12" s="2245"/>
      <c r="M12" s="2245"/>
      <c r="N12" s="2245"/>
      <c r="O12" s="2245"/>
      <c r="P12" s="2245"/>
      <c r="Q12" s="2245"/>
      <c r="R12" s="2245"/>
      <c r="S12" s="2245"/>
      <c r="T12" s="2245"/>
      <c r="U12" s="2245"/>
      <c r="V12" s="2245"/>
      <c r="W12" s="2245"/>
      <c r="X12" s="2245"/>
      <c r="Y12" s="2245"/>
      <c r="Z12" s="2245"/>
      <c r="AA12" s="2245"/>
      <c r="AB12" s="2245"/>
      <c r="AC12" s="2245"/>
      <c r="AD12" s="2245"/>
      <c r="AE12" s="2245"/>
      <c r="AF12" s="2245"/>
      <c r="AG12" s="2245"/>
      <c r="AH12" s="2245"/>
      <c r="AI12" s="2245"/>
      <c r="AJ12" s="2245"/>
      <c r="AK12" s="2245"/>
      <c r="AL12" s="2245"/>
      <c r="AM12" s="1516"/>
      <c r="AN12" s="1516"/>
      <c r="AO12" s="1516"/>
      <c r="AP12" s="1516"/>
      <c r="AQ12" s="1516"/>
      <c r="AR12" s="1516"/>
      <c r="AS12" s="1516"/>
      <c r="AT12" s="1516"/>
      <c r="AU12" s="1516"/>
      <c r="AV12" s="1516"/>
      <c r="AW12" s="1516"/>
      <c r="AX12" s="1516"/>
      <c r="AY12" s="1516"/>
    </row>
    <row r="13" spans="1:96" ht="12.75">
      <c r="A13" s="1874" t="s">
        <v>1385</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2"/>
      <c r="AN13" s="1572"/>
      <c r="AO13" s="1572"/>
      <c r="AP13" s="1572"/>
      <c r="AQ13" s="1572"/>
      <c r="AR13" s="1572"/>
      <c r="AS13" s="1572"/>
      <c r="AT13" s="1572"/>
      <c r="AU13" s="1572"/>
      <c r="AV13" s="1572"/>
      <c r="AW13" s="1572"/>
      <c r="AX13" s="1572"/>
      <c r="AY13" s="1572"/>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23" t="s">
        <v>2659</v>
      </c>
      <c r="I16" s="2225"/>
      <c r="J16" s="2225"/>
      <c r="K16" s="2225"/>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c r="AH16" s="2225"/>
      <c r="AI16" s="2225"/>
      <c r="AJ16" s="2225"/>
    </row>
    <row r="17" spans="1:96" ht="12.75" customHeight="1"/>
    <row r="18" spans="1:96" ht="12.75" customHeight="1">
      <c r="A18" s="134" t="s">
        <v>106</v>
      </c>
      <c r="C18" s="7"/>
      <c r="D18" s="7"/>
      <c r="E18" s="7"/>
      <c r="F18" s="7"/>
      <c r="G18" s="7"/>
      <c r="H18" s="2041" t="s">
        <v>2520</v>
      </c>
      <c r="I18" s="2224"/>
      <c r="J18" s="2224"/>
      <c r="K18" s="2224"/>
      <c r="L18" s="2224"/>
      <c r="M18" s="2224"/>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row>
    <row r="19" spans="1:96" ht="12.75" customHeight="1"/>
    <row r="20" spans="1:96" ht="14.25" customHeight="1">
      <c r="A20" s="2239" t="s">
        <v>935</v>
      </c>
      <c r="B20" s="2239"/>
      <c r="C20" s="2239"/>
      <c r="D20" s="2239"/>
      <c r="E20" s="2239"/>
      <c r="F20" s="2239"/>
      <c r="G20" s="2239"/>
      <c r="H20" s="2239"/>
      <c r="I20" s="2239"/>
      <c r="J20" s="2239"/>
      <c r="K20" s="2239"/>
      <c r="L20" s="2239"/>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1574"/>
      <c r="AN20" s="1574"/>
      <c r="AO20" s="1574"/>
      <c r="AP20" s="1574"/>
      <c r="AQ20" s="1574"/>
      <c r="AR20" s="1574"/>
      <c r="AS20" s="1574"/>
      <c r="AT20" s="1574"/>
      <c r="AU20" s="1574"/>
      <c r="AV20" s="1574"/>
      <c r="AW20" s="1574"/>
      <c r="AX20" s="1574"/>
      <c r="AY20" s="1574"/>
    </row>
    <row r="21" spans="1:96" ht="12.75" customHeight="1">
      <c r="A21" s="2248" t="s">
        <v>1115</v>
      </c>
      <c r="B21" s="2248"/>
      <c r="C21" s="2248"/>
      <c r="D21" s="2248"/>
      <c r="E21" s="2248"/>
      <c r="F21" s="2248"/>
      <c r="G21" s="2248"/>
      <c r="H21" s="2248"/>
      <c r="I21" s="2248"/>
      <c r="J21" s="2248"/>
      <c r="K21" s="2248"/>
      <c r="L21" s="2248"/>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224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7">
        <f>'Basis &amp; Credits'!AB56</f>
        <v>1646182</v>
      </c>
      <c r="N26" s="2247"/>
      <c r="O26" s="2247"/>
      <c r="P26" s="2247"/>
      <c r="Q26" s="2247"/>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5">
        <f>'Basis &amp; Credits'!AB77</f>
        <v>9497200</v>
      </c>
      <c r="N27" s="2155"/>
      <c r="O27" s="2155"/>
      <c r="P27" s="2155"/>
      <c r="Q27" s="2155"/>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40" t="s">
        <v>577</v>
      </c>
      <c r="P33" s="2040"/>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40"/>
      <c r="H122" s="2240"/>
      <c r="I122" s="239" t="s">
        <v>187</v>
      </c>
      <c r="L122" s="2240"/>
      <c r="M122" s="2240"/>
      <c r="N122" s="2240"/>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12"/>
      <c r="D124" s="2212"/>
      <c r="E124" s="2212"/>
      <c r="F124" s="2212"/>
      <c r="G124" s="2212"/>
      <c r="H124" s="2212"/>
      <c r="I124" s="2212"/>
      <c r="J124" s="2212"/>
      <c r="K124" s="2212"/>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40"/>
      <c r="Z126" s="2240"/>
      <c r="AA126" s="2240"/>
      <c r="AB126" s="2240"/>
      <c r="AC126" s="2240"/>
      <c r="AD126" s="2240"/>
      <c r="AE126" s="2240"/>
      <c r="AF126" s="2240"/>
      <c r="AG126" s="2240"/>
      <c r="AH126" s="2240"/>
      <c r="AI126" s="2240"/>
      <c r="AJ126" s="2240"/>
      <c r="AK126" s="2240"/>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46"/>
      <c r="Z129" s="2246"/>
      <c r="AA129" s="2246"/>
      <c r="AB129" s="2246"/>
      <c r="AC129" s="2246"/>
      <c r="AD129" s="2246"/>
      <c r="AE129" s="2246"/>
      <c r="AF129" s="2246"/>
      <c r="AG129" s="2246"/>
      <c r="AH129" s="2246"/>
      <c r="AI129" s="2246"/>
      <c r="AJ129" s="2246"/>
      <c r="AK129" s="2246"/>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6"/>
      <c r="Z132" s="2246"/>
      <c r="AA132" s="2246"/>
      <c r="AB132" s="2246"/>
      <c r="AC132" s="2246"/>
      <c r="AD132" s="2246"/>
      <c r="AE132" s="2246"/>
      <c r="AF132" s="2246"/>
      <c r="AG132" s="2246"/>
      <c r="AH132" s="2246"/>
      <c r="AI132" s="2246"/>
      <c r="AJ132" s="2246"/>
      <c r="AK132" s="224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7"/>
      <c r="G150" s="2137"/>
      <c r="H150" s="2137"/>
      <c r="I150" s="2137"/>
      <c r="J150" s="2137"/>
      <c r="K150" s="2137"/>
      <c r="L150" s="2137"/>
      <c r="M150" s="2137"/>
      <c r="N150" s="2137"/>
      <c r="O150" s="2137"/>
      <c r="P150" s="2137"/>
      <c r="Q150" s="2137"/>
      <c r="R150" s="2137"/>
      <c r="S150" s="2137"/>
      <c r="T150" s="213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41" t="s">
        <v>939</v>
      </c>
      <c r="P153" s="2224"/>
      <c r="Q153" s="2224"/>
      <c r="R153" s="2224"/>
      <c r="S153" s="2224"/>
      <c r="T153" s="2224"/>
      <c r="U153" s="2224"/>
      <c r="V153" s="2224"/>
      <c r="W153" s="2224"/>
      <c r="X153" s="2224"/>
      <c r="Y153" s="2224"/>
      <c r="Z153" s="2224"/>
      <c r="AA153" s="2224"/>
      <c r="AB153" s="2224"/>
      <c r="AC153" s="2224"/>
      <c r="AD153" s="2224"/>
      <c r="AE153" s="2224"/>
      <c r="AF153" s="2224"/>
      <c r="AG153" s="2224"/>
      <c r="AH153" s="2224"/>
    </row>
    <row r="154" spans="1:96" ht="12.75" customHeight="1">
      <c r="D154" s="466" t="s">
        <v>462</v>
      </c>
      <c r="F154" s="32"/>
      <c r="G154" s="32"/>
      <c r="H154" s="32"/>
      <c r="I154" s="32"/>
      <c r="J154" s="32"/>
      <c r="K154" s="32"/>
      <c r="L154" s="32"/>
      <c r="M154" s="32"/>
      <c r="N154" s="32"/>
      <c r="O154" s="2174" t="s">
        <v>2521</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75">
      <c r="D155" s="13" t="s">
        <v>463</v>
      </c>
      <c r="F155" s="13"/>
      <c r="G155" s="13"/>
      <c r="H155" s="13"/>
      <c r="I155" s="13"/>
      <c r="J155" s="13"/>
      <c r="K155" s="13"/>
      <c r="L155" s="13"/>
      <c r="M155" s="13"/>
      <c r="N155" s="13"/>
      <c r="O155" s="2250" t="s">
        <v>2522</v>
      </c>
      <c r="P155" s="2251"/>
      <c r="Q155" s="2251"/>
      <c r="R155" s="2251"/>
      <c r="S155" s="2251"/>
      <c r="T155" s="2251"/>
      <c r="U155" s="2251"/>
      <c r="V155" s="2251"/>
      <c r="W155" s="2251"/>
      <c r="X155" s="2251"/>
      <c r="Y155" s="2251"/>
      <c r="Z155" s="2251"/>
      <c r="AA155" s="2251"/>
      <c r="AB155" s="2251"/>
      <c r="AC155" s="2251"/>
      <c r="AD155" s="2251"/>
      <c r="AE155" s="2251"/>
      <c r="AF155" s="2251"/>
      <c r="AG155" s="2251"/>
      <c r="AH155" s="2251"/>
      <c r="AZ155" s="25"/>
    </row>
    <row r="156" spans="1:96" ht="12.75">
      <c r="D156" s="32" t="s">
        <v>322</v>
      </c>
      <c r="F156" s="32"/>
      <c r="G156" s="32"/>
      <c r="H156" s="32"/>
      <c r="I156" s="32"/>
      <c r="J156" s="32"/>
      <c r="K156" s="32"/>
      <c r="L156" s="32"/>
      <c r="M156" s="32"/>
      <c r="N156" s="32"/>
      <c r="O156" s="2042" t="s">
        <v>2523</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316</v>
      </c>
    </row>
    <row r="157" spans="1:96" ht="12.75">
      <c r="D157" s="32" t="s">
        <v>323</v>
      </c>
      <c r="F157" s="32"/>
      <c r="G157" s="32"/>
      <c r="H157" s="32"/>
      <c r="I157" s="32"/>
      <c r="J157" s="32"/>
      <c r="K157" s="32"/>
      <c r="L157" s="32"/>
      <c r="M157" s="32"/>
      <c r="N157" s="32"/>
      <c r="O157" s="2041" t="s">
        <v>526</v>
      </c>
      <c r="P157" s="2041"/>
      <c r="Q157" s="2041"/>
      <c r="R157" s="2041"/>
      <c r="S157" s="2041"/>
      <c r="T157" s="2041"/>
      <c r="U157" s="2041"/>
      <c r="V157" s="2041"/>
      <c r="W157" s="2041"/>
      <c r="X157" s="2041"/>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52">
        <v>90017</v>
      </c>
      <c r="P158" s="2252"/>
      <c r="Q158" s="2252"/>
      <c r="R158" s="2252"/>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13" t="s">
        <v>2524</v>
      </c>
      <c r="P159" s="2213"/>
      <c r="Q159" s="2213"/>
      <c r="R159" s="2213"/>
      <c r="S159" s="2213"/>
      <c r="T159" s="2213"/>
      <c r="V159" s="146" t="s">
        <v>277</v>
      </c>
      <c r="W159" s="2253" t="s">
        <v>625</v>
      </c>
      <c r="X159" s="2253"/>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13" t="s">
        <v>2525</v>
      </c>
      <c r="P160" s="2213"/>
      <c r="Q160" s="2213"/>
      <c r="R160" s="2213"/>
      <c r="S160" s="2213"/>
      <c r="T160" s="2213"/>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14" t="s">
        <v>2526</v>
      </c>
      <c r="P161" s="2214"/>
      <c r="Q161" s="2214"/>
      <c r="R161" s="2214"/>
      <c r="S161" s="2214"/>
      <c r="T161" s="2214"/>
      <c r="U161" s="2214"/>
      <c r="V161" s="2214"/>
      <c r="W161" s="2214"/>
      <c r="X161" s="2214"/>
      <c r="Y161" s="2214"/>
      <c r="Z161" s="2214"/>
      <c r="AA161" s="2214"/>
      <c r="AB161" s="2214"/>
      <c r="AC161" s="2214"/>
      <c r="AD161" s="2214"/>
      <c r="AE161" s="2214"/>
      <c r="AF161" s="2214"/>
      <c r="AG161" s="2214"/>
      <c r="AH161" s="2214"/>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15" t="s">
        <v>1455</v>
      </c>
      <c r="E164" s="2215"/>
      <c r="F164" s="2215"/>
      <c r="G164" s="2215"/>
      <c r="H164" s="2215"/>
      <c r="I164" s="2215"/>
      <c r="J164" s="2215"/>
      <c r="K164" s="2215"/>
      <c r="L164" s="2215"/>
      <c r="M164" s="2215"/>
      <c r="N164" s="2215"/>
      <c r="O164" s="2215"/>
      <c r="P164" s="2215"/>
      <c r="Q164" s="2215"/>
      <c r="R164" s="2215"/>
      <c r="S164" s="2215"/>
      <c r="T164" s="2215"/>
      <c r="U164" s="2215"/>
      <c r="V164" s="2215"/>
      <c r="W164" s="2215"/>
      <c r="X164" s="2215"/>
      <c r="Y164" s="2215"/>
      <c r="Z164" s="2215"/>
      <c r="AA164" s="2215"/>
      <c r="AB164" s="2215"/>
      <c r="AC164" s="2215"/>
      <c r="AD164" s="2215"/>
      <c r="AE164" s="2215"/>
      <c r="AF164" s="2215"/>
      <c r="AG164" s="2215"/>
      <c r="AH164" s="2215"/>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90" t="s">
        <v>571</v>
      </c>
      <c r="B169" s="2090"/>
      <c r="C169" s="2090"/>
      <c r="D169" s="2090"/>
      <c r="E169" s="2090"/>
      <c r="F169" s="2090"/>
      <c r="G169" s="2090"/>
      <c r="H169" s="2090"/>
      <c r="I169" s="2090"/>
      <c r="J169" s="2090"/>
      <c r="K169" s="2090"/>
      <c r="L169" s="2090"/>
      <c r="M169" s="2090"/>
      <c r="N169" s="2090"/>
      <c r="O169" s="2090"/>
      <c r="P169" s="2090"/>
      <c r="Q169" s="2090"/>
      <c r="R169" s="2090"/>
      <c r="S169" s="2090"/>
      <c r="T169" s="2090"/>
      <c r="U169" s="2090"/>
      <c r="V169" s="2090"/>
      <c r="W169" s="2090"/>
      <c r="X169" s="2090"/>
      <c r="Y169" s="2090"/>
      <c r="Z169" s="2090"/>
      <c r="AA169" s="2090"/>
      <c r="AB169" s="2090"/>
      <c r="AC169" s="2090"/>
      <c r="AD169" s="2090"/>
      <c r="AE169" s="2090"/>
      <c r="AF169" s="2090"/>
      <c r="AG169" s="2090"/>
      <c r="AH169" s="2090"/>
      <c r="AI169" s="2090"/>
      <c r="AJ169" s="2090"/>
      <c r="AK169" s="2090"/>
      <c r="AL169" s="2090"/>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91"/>
      <c r="B170" s="2091"/>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c r="AA170" s="2091"/>
      <c r="AB170" s="2091"/>
      <c r="AC170" s="2091"/>
      <c r="AD170" s="2091"/>
      <c r="AE170" s="2091"/>
      <c r="AF170" s="2091"/>
      <c r="AG170" s="2091"/>
      <c r="AH170" s="2091"/>
      <c r="AI170" s="2091"/>
      <c r="AJ170" s="2091"/>
      <c r="AK170" s="2091"/>
      <c r="AL170" s="2091"/>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249" t="s">
        <v>389</v>
      </c>
      <c r="K173" s="2249"/>
      <c r="L173" s="2249"/>
      <c r="M173" s="2249"/>
      <c r="N173" s="2249"/>
      <c r="O173" s="2249"/>
      <c r="P173" s="2249"/>
      <c r="Q173" s="2249"/>
      <c r="R173" s="2249"/>
      <c r="S173" s="224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2" t="s">
        <v>2527</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40" t="s">
        <v>705</v>
      </c>
      <c r="V175" s="204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9" t="s">
        <v>625</v>
      </c>
      <c r="V176" s="2169"/>
      <c r="W176" s="4" t="s">
        <v>315</v>
      </c>
      <c r="X176" s="2233" t="s">
        <v>625</v>
      </c>
      <c r="Y176" s="223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40" t="s">
        <v>705</v>
      </c>
      <c r="S177" s="204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5" t="s">
        <v>625</v>
      </c>
      <c r="AG178" s="2415"/>
      <c r="AH178" s="4" t="s">
        <v>315</v>
      </c>
      <c r="AI178" s="2254" t="s">
        <v>625</v>
      </c>
      <c r="AJ178" s="2254"/>
      <c r="AK178" s="225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40" t="s">
        <v>705</v>
      </c>
      <c r="Y180" s="2040"/>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43" t="str">
        <f>H18</f>
        <v>Barry Apartments</v>
      </c>
      <c r="J184" s="2043"/>
      <c r="K184" s="2043"/>
      <c r="L184" s="2043"/>
      <c r="M184" s="2043"/>
      <c r="N184" s="2043"/>
      <c r="O184" s="2043"/>
      <c r="P184" s="2043"/>
      <c r="Q184" s="2043"/>
      <c r="R184" s="2043"/>
      <c r="S184" s="2043"/>
      <c r="T184" s="2043"/>
      <c r="U184" s="2043"/>
      <c r="V184" s="2043"/>
      <c r="W184" s="2043"/>
      <c r="X184" s="2043"/>
      <c r="Y184" s="2043"/>
      <c r="Z184" s="2043"/>
      <c r="AA184" s="2043"/>
      <c r="AB184" s="2043"/>
      <c r="AC184" s="2043"/>
      <c r="AD184" s="2043"/>
      <c r="AE184" s="2043"/>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44" t="s">
        <v>2528</v>
      </c>
      <c r="J185" s="2044"/>
      <c r="K185" s="2044"/>
      <c r="L185" s="2044"/>
      <c r="M185" s="2044"/>
      <c r="N185" s="2044"/>
      <c r="O185" s="2044"/>
      <c r="P185" s="2044"/>
      <c r="Q185" s="2044"/>
      <c r="R185" s="2044"/>
      <c r="S185" s="2044"/>
      <c r="T185" s="2044"/>
      <c r="U185" s="2044"/>
      <c r="V185" s="2044"/>
      <c r="W185" s="2044"/>
      <c r="X185" s="2044"/>
      <c r="Y185" s="2044"/>
      <c r="Z185" s="2044"/>
      <c r="AA185" s="2044"/>
      <c r="AB185" s="2044"/>
      <c r="AC185" s="2044"/>
      <c r="AD185" s="2044"/>
      <c r="AE185" s="2044"/>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93" t="s">
        <v>625</v>
      </c>
      <c r="F187" s="2093"/>
      <c r="G187" s="2093"/>
      <c r="H187" s="2093"/>
      <c r="I187" s="2093"/>
      <c r="J187" s="2093"/>
      <c r="K187" s="2093"/>
      <c r="L187" s="2093"/>
      <c r="M187" s="2093"/>
      <c r="N187" s="2093"/>
      <c r="O187" s="2093"/>
      <c r="P187" s="2093"/>
      <c r="Q187" s="2093"/>
      <c r="R187" s="2093"/>
      <c r="S187" s="2093"/>
      <c r="T187" s="2093"/>
      <c r="U187" s="2093"/>
      <c r="V187" s="2093"/>
      <c r="W187" s="2093"/>
      <c r="X187" s="2093"/>
      <c r="Y187" s="2093"/>
      <c r="Z187" s="2093"/>
      <c r="AA187" s="2093"/>
      <c r="AB187" s="2093"/>
      <c r="AC187" s="2093"/>
      <c r="AD187" s="2093"/>
      <c r="AE187" s="209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4"/>
      <c r="F188" s="2094"/>
      <c r="G188" s="2094"/>
      <c r="H188" s="2094"/>
      <c r="I188" s="2094"/>
      <c r="J188" s="2094"/>
      <c r="K188" s="2094"/>
      <c r="L188" s="2094"/>
      <c r="M188" s="2094"/>
      <c r="N188" s="2094"/>
      <c r="O188" s="2094"/>
      <c r="P188" s="2094"/>
      <c r="Q188" s="2094"/>
      <c r="R188" s="2094"/>
      <c r="S188" s="2094"/>
      <c r="T188" s="2094"/>
      <c r="U188" s="2094"/>
      <c r="V188" s="2094"/>
      <c r="W188" s="2094"/>
      <c r="X188" s="2094"/>
      <c r="Y188" s="2094"/>
      <c r="Z188" s="2094"/>
      <c r="AA188" s="2094"/>
      <c r="AB188" s="2094"/>
      <c r="AC188" s="2094"/>
      <c r="AD188" s="2094"/>
      <c r="AE188" s="209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42" t="s">
        <v>526</v>
      </c>
      <c r="J189" s="2042"/>
      <c r="K189" s="2042"/>
      <c r="L189" s="2042"/>
      <c r="M189" s="2042"/>
      <c r="N189" s="2042"/>
      <c r="O189" s="2042"/>
      <c r="P189" s="2042"/>
      <c r="Q189" s="25" t="s">
        <v>616</v>
      </c>
      <c r="T189" s="2042" t="s">
        <v>526</v>
      </c>
      <c r="U189" s="2042"/>
      <c r="V189" s="2042"/>
      <c r="W189" s="2042"/>
      <c r="X189" s="2042"/>
      <c r="Y189" s="2042"/>
      <c r="Z189" s="2042"/>
      <c r="AA189" s="2042"/>
      <c r="AB189" s="2042"/>
      <c r="AC189" s="2042"/>
      <c r="AD189" s="2042"/>
      <c r="AE189" s="2042"/>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44">
        <v>90064</v>
      </c>
      <c r="J190" s="2044"/>
      <c r="K190" s="2044"/>
      <c r="L190" s="2044"/>
      <c r="M190" s="2044"/>
      <c r="N190" s="2044"/>
      <c r="O190" s="25" t="s">
        <v>619</v>
      </c>
      <c r="P190" s="25"/>
      <c r="Q190" s="25"/>
      <c r="R190" s="25"/>
      <c r="S190" s="25"/>
      <c r="T190" s="2242">
        <v>2712</v>
      </c>
      <c r="U190" s="2242"/>
      <c r="V190" s="2242"/>
      <c r="W190" s="2242"/>
      <c r="X190" s="2242"/>
      <c r="Y190" s="2242"/>
      <c r="Z190" s="2242"/>
      <c r="AA190" s="2242"/>
      <c r="AB190" s="2242"/>
      <c r="AC190" s="2242"/>
      <c r="AD190" s="2242"/>
      <c r="AE190" s="2242"/>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093" t="s">
        <v>2529</v>
      </c>
      <c r="O191" s="2093"/>
      <c r="P191" s="2093"/>
      <c r="Q191" s="2093"/>
      <c r="R191" s="2093"/>
      <c r="S191" s="2093"/>
      <c r="T191" s="2093"/>
      <c r="U191" s="2093"/>
      <c r="V191" s="2093"/>
      <c r="W191" s="2093"/>
      <c r="X191" s="2093"/>
      <c r="Y191" s="2093"/>
      <c r="Z191" s="2093"/>
      <c r="AA191" s="2093"/>
      <c r="AB191" s="2093"/>
      <c r="AC191" s="2093"/>
      <c r="AD191" s="2093"/>
      <c r="AE191" s="2093"/>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094"/>
      <c r="O192" s="2094"/>
      <c r="P192" s="2094"/>
      <c r="Q192" s="2094"/>
      <c r="R192" s="2094"/>
      <c r="S192" s="2094"/>
      <c r="T192" s="2094"/>
      <c r="U192" s="2094"/>
      <c r="V192" s="2094"/>
      <c r="W192" s="2094"/>
      <c r="X192" s="2094"/>
      <c r="Y192" s="2094"/>
      <c r="Z192" s="2094"/>
      <c r="AA192" s="2094"/>
      <c r="AB192" s="2094"/>
      <c r="AC192" s="2094"/>
      <c r="AD192" s="2094"/>
      <c r="AE192" s="2094"/>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235" t="s">
        <v>2530</v>
      </c>
      <c r="U193" s="2235"/>
      <c r="V193" s="2235"/>
      <c r="W193" s="2235"/>
      <c r="X193" s="2235"/>
      <c r="Y193" s="2235"/>
      <c r="Z193" s="2235"/>
      <c r="AA193" s="2235"/>
      <c r="AB193" s="2235"/>
      <c r="AC193" s="2235"/>
      <c r="AD193" s="2235"/>
      <c r="AE193" s="2235"/>
      <c r="AF193" s="2235"/>
      <c r="AG193" s="2235"/>
      <c r="AH193" s="2235"/>
      <c r="AI193" s="2235"/>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40" t="s">
        <v>577</v>
      </c>
      <c r="U194" s="2040"/>
      <c r="W194" s="25" t="s">
        <v>721</v>
      </c>
      <c r="X194" s="25"/>
      <c r="Y194" s="25"/>
      <c r="Z194" s="25"/>
      <c r="AA194" s="25"/>
      <c r="AB194" s="25"/>
      <c r="AC194" s="25"/>
      <c r="AD194" s="25"/>
      <c r="AE194" s="25"/>
      <c r="AF194" s="25"/>
      <c r="AG194" s="25"/>
      <c r="AH194" s="2040">
        <v>37</v>
      </c>
      <c r="AI194" s="2040"/>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1" t="s">
        <v>705</v>
      </c>
      <c r="U195" s="2061"/>
      <c r="V195" s="12"/>
      <c r="W195" s="25" t="s">
        <v>722</v>
      </c>
      <c r="X195" s="25"/>
      <c r="Y195" s="25"/>
      <c r="Z195" s="25"/>
      <c r="AA195" s="25"/>
      <c r="AB195" s="25"/>
      <c r="AC195" s="25"/>
      <c r="AD195" s="25"/>
      <c r="AE195" s="25"/>
      <c r="AF195" s="25"/>
      <c r="AG195" s="25"/>
      <c r="AH195" s="2040">
        <v>54</v>
      </c>
      <c r="AI195" s="2040"/>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61" t="s">
        <v>705</v>
      </c>
      <c r="U196" s="2061"/>
      <c r="W196" s="25" t="s">
        <v>723</v>
      </c>
      <c r="X196" s="25"/>
      <c r="Y196" s="25"/>
      <c r="Z196" s="25"/>
      <c r="AA196" s="25"/>
      <c r="AB196" s="25"/>
      <c r="AC196" s="25"/>
      <c r="AD196" s="25"/>
      <c r="AE196" s="25"/>
      <c r="AF196" s="25"/>
      <c r="AG196" s="25"/>
      <c r="AH196" s="2040">
        <v>30</v>
      </c>
      <c r="AI196" s="2040"/>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61" t="s">
        <v>625</v>
      </c>
      <c r="U197" s="206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40" t="s">
        <v>705</v>
      </c>
      <c r="Z198" s="204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43" t="s">
        <v>403</v>
      </c>
      <c r="E203" s="2043"/>
      <c r="F203" s="2043"/>
      <c r="G203" s="2043"/>
      <c r="H203" s="2043"/>
      <c r="I203" s="2043"/>
      <c r="J203" s="2043"/>
      <c r="K203" s="2043"/>
      <c r="L203" s="2043"/>
      <c r="M203" s="2043"/>
      <c r="P203" s="2238">
        <f>M26</f>
        <v>1646182</v>
      </c>
      <c r="Q203" s="2232"/>
      <c r="R203" s="2232"/>
      <c r="S203" s="2232"/>
      <c r="T203" s="2232"/>
      <c r="U203" s="2232"/>
      <c r="V203" s="25"/>
      <c r="W203" s="25"/>
      <c r="X203" s="25"/>
      <c r="Y203" s="25"/>
      <c r="Z203" s="2230" t="s">
        <v>2531</v>
      </c>
      <c r="AA203" s="2230"/>
      <c r="AB203" s="2230"/>
      <c r="AC203" s="2230"/>
      <c r="AD203" s="2230"/>
      <c r="AE203" s="2230"/>
      <c r="AF203" s="223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36" t="s">
        <v>1476</v>
      </c>
      <c r="E204" s="2043"/>
      <c r="F204" s="2043"/>
      <c r="G204" s="2043"/>
      <c r="H204" s="2043"/>
      <c r="I204" s="2043"/>
      <c r="J204" s="2043"/>
      <c r="K204" s="2043"/>
      <c r="L204" s="2043"/>
      <c r="M204" s="2043"/>
      <c r="P204" s="2232">
        <f>M27</f>
        <v>9497200</v>
      </c>
      <c r="Q204" s="2232"/>
      <c r="R204" s="2232"/>
      <c r="S204" s="2232"/>
      <c r="T204" s="2232"/>
      <c r="U204" s="2232"/>
      <c r="V204" s="47"/>
      <c r="W204" s="58" t="s">
        <v>2218</v>
      </c>
      <c r="Z204" s="2230"/>
      <c r="AA204" s="2230"/>
      <c r="AB204" s="2230"/>
      <c r="AC204" s="2230"/>
      <c r="AD204" s="2230"/>
      <c r="AE204" s="2230"/>
      <c r="AF204" s="2230"/>
      <c r="AG204" s="25" t="s">
        <v>1477</v>
      </c>
      <c r="AH204" s="25"/>
      <c r="AI204" s="25"/>
      <c r="AJ204" s="25"/>
      <c r="AK204" s="25"/>
      <c r="AL204" s="25"/>
      <c r="AM204" s="25"/>
      <c r="AN204" s="25"/>
      <c r="AO204" s="25"/>
      <c r="AP204" s="2040" t="s">
        <v>705</v>
      </c>
      <c r="AQ204" s="2040"/>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1"/>
      <c r="AA205" s="2231"/>
      <c r="AB205" s="2231"/>
      <c r="AC205" s="2231"/>
      <c r="AD205" s="2231"/>
      <c r="AE205" s="2231"/>
      <c r="AF205" s="2231"/>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24" t="s">
        <v>2667</v>
      </c>
      <c r="E207" s="2224"/>
      <c r="F207" s="2224"/>
      <c r="G207" s="2224"/>
      <c r="H207" s="2224"/>
      <c r="I207" s="2224"/>
      <c r="J207" s="2224"/>
      <c r="K207" s="2224"/>
      <c r="L207" s="2224"/>
      <c r="M207" s="22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224" t="s">
        <v>1156</v>
      </c>
      <c r="E210" s="2224"/>
      <c r="F210" s="2224"/>
      <c r="G210" s="2224"/>
      <c r="H210" s="2224"/>
      <c r="I210" s="2224"/>
      <c r="J210" s="2224"/>
      <c r="K210" s="2224"/>
      <c r="L210" s="2224"/>
      <c r="M210" s="2224"/>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40">
        <v>34</v>
      </c>
      <c r="Z211" s="204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7" t="s">
        <v>1976</v>
      </c>
      <c r="E213" s="2097"/>
      <c r="F213" s="2097"/>
      <c r="G213" s="2097"/>
      <c r="H213" s="2097"/>
      <c r="I213" s="2097"/>
      <c r="J213" s="2097"/>
      <c r="K213" s="2097"/>
      <c r="L213" s="2097"/>
      <c r="M213" s="2097"/>
      <c r="N213" s="2097"/>
      <c r="O213" s="2097"/>
      <c r="P213" s="2097"/>
      <c r="Q213" s="2097"/>
      <c r="R213" s="2097"/>
      <c r="S213" s="2097"/>
      <c r="T213" s="2097"/>
      <c r="U213" s="2097"/>
      <c r="V213" s="2097"/>
      <c r="W213" s="2097"/>
      <c r="X213" s="2097"/>
      <c r="Y213" s="2097"/>
      <c r="Z213" s="2097"/>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6" t="s">
        <v>625</v>
      </c>
      <c r="AC214" s="2096"/>
      <c r="AD214" s="2096"/>
      <c r="AE214" s="2096"/>
      <c r="AF214" s="2096"/>
      <c r="AG214" s="2096"/>
      <c r="AH214" s="2096"/>
      <c r="AI214" s="2096"/>
      <c r="AJ214" s="2096"/>
      <c r="AK214" s="2096"/>
      <c r="AL214" s="2096"/>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96" t="s">
        <v>625</v>
      </c>
      <c r="AC215" s="2096"/>
      <c r="AD215" s="2096"/>
      <c r="AE215" s="2096"/>
      <c r="AF215" s="2096"/>
      <c r="AG215" s="2096"/>
      <c r="AH215" s="2096"/>
      <c r="AI215" s="2096"/>
      <c r="AJ215" s="2096"/>
      <c r="AK215" s="2096"/>
      <c r="AL215" s="2096"/>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24" t="s">
        <v>939</v>
      </c>
      <c r="E219" s="2224"/>
      <c r="F219" s="2224"/>
      <c r="G219" s="2224"/>
      <c r="H219" s="2224"/>
      <c r="I219" s="2224"/>
      <c r="J219" s="2224"/>
      <c r="K219" s="2224"/>
      <c r="L219" s="2224"/>
      <c r="M219" s="2224"/>
      <c r="N219" s="2224"/>
      <c r="O219" s="2224"/>
      <c r="P219" s="2224"/>
      <c r="Q219" s="2224"/>
      <c r="R219" s="2224"/>
      <c r="S219" s="2224"/>
      <c r="T219" s="2224"/>
      <c r="U219" s="2224"/>
      <c r="V219" s="2224"/>
      <c r="W219" s="2224"/>
      <c r="X219" s="2224"/>
      <c r="Y219" s="2224"/>
      <c r="Z219" s="222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90" t="s">
        <v>572</v>
      </c>
      <c r="B221" s="2090"/>
      <c r="C221" s="2090"/>
      <c r="D221" s="2090"/>
      <c r="E221" s="2090"/>
      <c r="F221" s="2090"/>
      <c r="G221" s="2090"/>
      <c r="H221" s="2090"/>
      <c r="I221" s="2090"/>
      <c r="J221" s="2090"/>
      <c r="K221" s="2090"/>
      <c r="L221" s="2090"/>
      <c r="M221" s="2090"/>
      <c r="N221" s="2090"/>
      <c r="O221" s="2090"/>
      <c r="P221" s="2090"/>
      <c r="Q221" s="2090"/>
      <c r="R221" s="2090"/>
      <c r="S221" s="2090"/>
      <c r="T221" s="2090"/>
      <c r="U221" s="2090"/>
      <c r="V221" s="2090"/>
      <c r="W221" s="2090"/>
      <c r="X221" s="2090"/>
      <c r="Y221" s="2090"/>
      <c r="Z221" s="2090"/>
      <c r="AA221" s="2090"/>
      <c r="AB221" s="2090"/>
      <c r="AC221" s="2090"/>
      <c r="AD221" s="2090"/>
      <c r="AE221" s="2090"/>
      <c r="AF221" s="2090"/>
      <c r="AG221" s="2090"/>
      <c r="AH221" s="2090"/>
      <c r="AI221" s="2090"/>
      <c r="AJ221" s="2090"/>
      <c r="AK221" s="2090"/>
      <c r="AL221" s="2090"/>
      <c r="AM221" s="144"/>
      <c r="AN221" s="144"/>
      <c r="AO221" s="144"/>
      <c r="AP221" s="144"/>
      <c r="AQ221" s="144"/>
      <c r="AR221" s="144"/>
      <c r="AS221" s="144"/>
      <c r="AT221" s="144"/>
      <c r="AU221" s="144"/>
      <c r="AV221" s="144"/>
      <c r="AW221" s="144"/>
      <c r="AX221" s="144"/>
      <c r="AY221" s="144"/>
      <c r="BA221" s="58"/>
    </row>
    <row r="222" spans="1:96" ht="13.5" thickBot="1">
      <c r="A222" s="2091"/>
      <c r="B222" s="2091"/>
      <c r="C222" s="2091"/>
      <c r="D222" s="2091"/>
      <c r="E222" s="2091"/>
      <c r="F222" s="2091"/>
      <c r="G222" s="2091"/>
      <c r="H222" s="2091"/>
      <c r="I222" s="2091"/>
      <c r="J222" s="2091"/>
      <c r="K222" s="2091"/>
      <c r="L222" s="2091"/>
      <c r="M222" s="2091"/>
      <c r="N222" s="2091"/>
      <c r="O222" s="2091"/>
      <c r="P222" s="2091"/>
      <c r="Q222" s="2091"/>
      <c r="R222" s="2091"/>
      <c r="S222" s="2091"/>
      <c r="T222" s="2091"/>
      <c r="U222" s="2091"/>
      <c r="V222" s="2091"/>
      <c r="W222" s="2091"/>
      <c r="X222" s="2091"/>
      <c r="Y222" s="2091"/>
      <c r="Z222" s="2091"/>
      <c r="AA222" s="2091"/>
      <c r="AB222" s="2091"/>
      <c r="AC222" s="2091"/>
      <c r="AD222" s="2091"/>
      <c r="AE222" s="2091"/>
      <c r="AF222" s="2091"/>
      <c r="AG222" s="2091"/>
      <c r="AH222" s="2091"/>
      <c r="AI222" s="2091"/>
      <c r="AJ222" s="2091"/>
      <c r="AK222" s="2091"/>
      <c r="AL222" s="209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0" t="s">
        <v>625</v>
      </c>
      <c r="AJ225" s="2040"/>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0" t="s">
        <v>577</v>
      </c>
      <c r="AJ226" s="2040"/>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0" t="s">
        <v>625</v>
      </c>
      <c r="AJ227" s="2040"/>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0" t="s">
        <v>625</v>
      </c>
      <c r="AJ228" s="2040"/>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75">
      <c r="D231" s="57" t="s">
        <v>502</v>
      </c>
      <c r="E231" s="57"/>
      <c r="F231" s="57"/>
      <c r="G231" s="57"/>
      <c r="H231" s="57"/>
      <c r="I231" s="57"/>
      <c r="J231" s="57"/>
      <c r="K231" s="7"/>
      <c r="M231" s="2243" t="str">
        <f>H16</f>
        <v>Compass for Affordable Housing</v>
      </c>
      <c r="N231" s="2243"/>
      <c r="O231" s="2243"/>
      <c r="P231" s="2243"/>
      <c r="Q231" s="2243"/>
      <c r="R231" s="2243"/>
      <c r="S231" s="2243"/>
      <c r="T231" s="2243"/>
      <c r="U231" s="2243"/>
      <c r="V231" s="2243"/>
      <c r="W231" s="2243"/>
      <c r="X231" s="2243"/>
      <c r="Y231" s="2243"/>
      <c r="Z231" s="2243"/>
      <c r="AA231" s="2243"/>
      <c r="AB231" s="2243"/>
      <c r="AC231" s="2243"/>
      <c r="AD231" s="2243"/>
      <c r="AE231" s="2243"/>
      <c r="AF231" s="2243"/>
      <c r="AG231" s="2243"/>
      <c r="AH231" s="2243"/>
      <c r="AI231" s="2243"/>
      <c r="AJ231" s="2243"/>
      <c r="AK231" s="2243"/>
      <c r="BA231" s="58"/>
      <c r="BB231" s="384"/>
      <c r="BG231" s="387"/>
      <c r="BQ231" s="61"/>
    </row>
    <row r="232" spans="1:69" ht="12.75">
      <c r="D232" s="57" t="s">
        <v>90</v>
      </c>
      <c r="E232" s="57"/>
      <c r="F232" s="57"/>
      <c r="G232" s="57"/>
      <c r="H232" s="57"/>
      <c r="I232" s="57"/>
      <c r="J232" s="57"/>
      <c r="K232" s="7"/>
      <c r="M232" s="2041" t="str">
        <f>M243</f>
        <v>PO Box 502977</v>
      </c>
      <c r="N232" s="2041"/>
      <c r="O232" s="2041"/>
      <c r="P232" s="2041"/>
      <c r="Q232" s="2041"/>
      <c r="R232" s="2041"/>
      <c r="S232" s="2041"/>
      <c r="T232" s="2041"/>
      <c r="U232" s="2041"/>
      <c r="V232" s="2041"/>
      <c r="W232" s="2041"/>
      <c r="X232" s="2041"/>
      <c r="Y232" s="2041"/>
      <c r="Z232" s="2041"/>
      <c r="AA232" s="2041"/>
      <c r="AB232" s="2041"/>
      <c r="AC232" s="2041"/>
      <c r="AD232" s="2041"/>
      <c r="AE232" s="2041"/>
      <c r="AZ232" s="7"/>
      <c r="BA232" s="58"/>
      <c r="BB232" s="334" t="s">
        <v>570</v>
      </c>
      <c r="BG232" s="389">
        <f>IF(AND(AND($M$248="nonprofit",$M$256="nonprofit",$M$264="for profit")),2,0)</f>
        <v>0</v>
      </c>
      <c r="BQ232" s="61"/>
    </row>
    <row r="233" spans="1:69" ht="12.75">
      <c r="D233" s="57" t="s">
        <v>614</v>
      </c>
      <c r="E233" s="57"/>
      <c r="M233" s="2041" t="s">
        <v>769</v>
      </c>
      <c r="N233" s="2041"/>
      <c r="O233" s="2041"/>
      <c r="P233" s="2041"/>
      <c r="Q233" s="2041"/>
      <c r="R233" s="2041"/>
      <c r="S233" s="2041"/>
      <c r="T233" s="2041"/>
      <c r="V233" s="59" t="s">
        <v>91</v>
      </c>
      <c r="W233" s="2174" t="s">
        <v>2533</v>
      </c>
      <c r="X233" s="2032"/>
      <c r="Y233" s="57" t="s">
        <v>617</v>
      </c>
      <c r="AC233" s="2041">
        <f>AC244</f>
        <v>92150</v>
      </c>
      <c r="AD233" s="2041"/>
      <c r="AE233" s="2041"/>
      <c r="BB233" s="334" t="s">
        <v>570</v>
      </c>
      <c r="BG233" s="389">
        <f>IF(AND(AND($M$248="nonprofit",$M$256="for profit",$M$264="nonprofit")),2,0)</f>
        <v>0</v>
      </c>
    </row>
    <row r="234" spans="1:69" ht="12.75">
      <c r="D234" s="60" t="s">
        <v>92</v>
      </c>
      <c r="E234" s="7"/>
      <c r="F234" s="7"/>
      <c r="G234" s="7"/>
      <c r="H234" s="7"/>
      <c r="I234" s="7"/>
      <c r="J234" s="7"/>
      <c r="K234" s="29"/>
      <c r="M234" s="2041" t="s">
        <v>2661</v>
      </c>
      <c r="N234" s="2041"/>
      <c r="O234" s="2041"/>
      <c r="P234" s="2041"/>
      <c r="Q234" s="2041"/>
      <c r="R234" s="2041"/>
      <c r="S234" s="2041"/>
      <c r="T234" s="2041"/>
      <c r="U234" s="2041"/>
      <c r="V234" s="2041"/>
      <c r="W234" s="2041"/>
      <c r="X234" s="2041"/>
      <c r="Y234" s="2041"/>
      <c r="Z234" s="2041"/>
      <c r="AA234" s="2041"/>
      <c r="AB234" s="2041"/>
      <c r="AC234" s="2041"/>
      <c r="AD234" s="2041"/>
      <c r="AE234" s="204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11" t="s">
        <v>2662</v>
      </c>
      <c r="N235" s="2111"/>
      <c r="O235" s="2111"/>
      <c r="P235" s="2111"/>
      <c r="Q235" s="2111"/>
      <c r="R235" s="2111"/>
      <c r="S235" s="7" t="s">
        <v>212</v>
      </c>
      <c r="T235" s="7"/>
      <c r="U235" s="2174" t="s">
        <v>625</v>
      </c>
      <c r="V235" s="2032"/>
      <c r="W235" s="2032"/>
      <c r="X235" s="7" t="s">
        <v>94</v>
      </c>
      <c r="Z235" s="2111" t="s">
        <v>625</v>
      </c>
      <c r="AA235" s="2069"/>
      <c r="AB235" s="2069"/>
      <c r="AC235" s="2069"/>
      <c r="AD235" s="2069"/>
      <c r="AE235" s="2069"/>
      <c r="BB235" s="385"/>
      <c r="BG235" s="386"/>
    </row>
    <row r="236" spans="1:69" ht="12.75">
      <c r="D236" s="60" t="s">
        <v>95</v>
      </c>
      <c r="E236" s="7"/>
      <c r="F236" s="7"/>
      <c r="M236" s="2214" t="s">
        <v>2663</v>
      </c>
      <c r="N236" s="2214"/>
      <c r="O236" s="2214"/>
      <c r="P236" s="2214"/>
      <c r="Q236" s="2214"/>
      <c r="R236" s="2214"/>
      <c r="S236" s="2214"/>
      <c r="T236" s="2214"/>
      <c r="U236" s="2214"/>
      <c r="V236" s="2214"/>
      <c r="W236" s="2214"/>
      <c r="X236" s="2214"/>
      <c r="Y236" s="2214"/>
      <c r="Z236" s="2214"/>
      <c r="AA236" s="2214"/>
      <c r="AB236" s="2214"/>
      <c r="AC236" s="2214"/>
      <c r="AD236" s="2214"/>
      <c r="AE236" s="221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4" t="s">
        <v>395</v>
      </c>
      <c r="N237" s="2044"/>
      <c r="O237" s="2044"/>
      <c r="P237" s="2044"/>
      <c r="Q237" s="2044"/>
      <c r="R237" s="2044"/>
      <c r="S237" s="2044"/>
      <c r="T237" s="2044"/>
      <c r="U237" s="387" t="s">
        <v>974</v>
      </c>
      <c r="V237" s="325"/>
      <c r="W237" s="325"/>
      <c r="X237" s="325"/>
      <c r="Y237" s="325"/>
      <c r="Z237" s="325"/>
      <c r="AA237" s="2234" t="s">
        <v>625</v>
      </c>
      <c r="AB237" s="2234"/>
      <c r="AC237" s="2234"/>
      <c r="AD237" s="2234"/>
      <c r="AE237" s="2234"/>
      <c r="AF237" s="2234"/>
      <c r="AG237" s="2234"/>
      <c r="AH237" s="2234"/>
      <c r="AI237" s="2234"/>
      <c r="AJ237" s="2234"/>
      <c r="AK237" s="2234"/>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2" t="s">
        <v>625</v>
      </c>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23" t="str">
        <f t="shared" ref="M242:M247" si="0">M231</f>
        <v>Compass for Affordable Housing</v>
      </c>
      <c r="N242" s="2223"/>
      <c r="O242" s="2223"/>
      <c r="P242" s="2223"/>
      <c r="Q242" s="2223"/>
      <c r="R242" s="2223"/>
      <c r="S242" s="2223"/>
      <c r="T242" s="2223"/>
      <c r="U242" s="2223"/>
      <c r="V242" s="2223"/>
      <c r="W242" s="2223"/>
      <c r="X242" s="2223"/>
      <c r="Y242" s="2223"/>
      <c r="Z242" s="2223"/>
      <c r="AA242" s="2223"/>
      <c r="AB242" s="2223"/>
      <c r="AC242" s="2223"/>
      <c r="AD242" s="2223"/>
      <c r="AE242" s="2223"/>
      <c r="AF242" s="2225" t="s">
        <v>2534</v>
      </c>
      <c r="AG242" s="2225"/>
      <c r="AH242" s="2225"/>
      <c r="AI242" s="2225"/>
      <c r="AJ242" s="2225"/>
      <c r="AK242" s="222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41" t="s">
        <v>2674</v>
      </c>
      <c r="N243" s="2041"/>
      <c r="O243" s="2041"/>
      <c r="P243" s="2041"/>
      <c r="Q243" s="2041"/>
      <c r="R243" s="2041"/>
      <c r="S243" s="2041"/>
      <c r="T243" s="2041"/>
      <c r="U243" s="2041"/>
      <c r="V243" s="2041"/>
      <c r="W243" s="2041"/>
      <c r="X243" s="2041"/>
      <c r="Y243" s="2041"/>
      <c r="Z243" s="2041"/>
      <c r="AA243" s="2041"/>
      <c r="AB243" s="2041"/>
      <c r="AC243" s="2041"/>
      <c r="AD243" s="2041"/>
      <c r="AE243" s="2041"/>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41" t="str">
        <f t="shared" si="0"/>
        <v>San Diego</v>
      </c>
      <c r="N244" s="2041"/>
      <c r="O244" s="2041"/>
      <c r="P244" s="2041"/>
      <c r="Q244" s="2041"/>
      <c r="R244" s="2041"/>
      <c r="S244" s="2041"/>
      <c r="T244" s="2041"/>
      <c r="V244" s="59" t="s">
        <v>91</v>
      </c>
      <c r="W244" s="2174" t="s">
        <v>2533</v>
      </c>
      <c r="X244" s="2032"/>
      <c r="Y244" s="57" t="s">
        <v>617</v>
      </c>
      <c r="AC244" s="2224">
        <v>92150</v>
      </c>
      <c r="AD244" s="2224"/>
      <c r="AE244" s="2224"/>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41" t="str">
        <f t="shared" si="0"/>
        <v>Katelyn Silverwood</v>
      </c>
      <c r="N245" s="2041"/>
      <c r="O245" s="2041"/>
      <c r="P245" s="2041"/>
      <c r="Q245" s="2041"/>
      <c r="R245" s="2041"/>
      <c r="S245" s="2041"/>
      <c r="T245" s="2041"/>
      <c r="U245" s="2041"/>
      <c r="V245" s="2041"/>
      <c r="W245" s="2041"/>
      <c r="X245" s="2041"/>
      <c r="Y245" s="2041"/>
      <c r="Z245" s="2041"/>
      <c r="AA245" s="2041"/>
      <c r="AB245" s="2041"/>
      <c r="AC245" s="2041"/>
      <c r="AD245" s="2041"/>
      <c r="AE245" s="2041"/>
      <c r="AH245" s="2112">
        <v>0.01</v>
      </c>
      <c r="AI245" s="2112"/>
      <c r="AJ245" s="2112"/>
      <c r="AK245" s="2112"/>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111" t="str">
        <f t="shared" si="0"/>
        <v>(858) 679-2463</v>
      </c>
      <c r="N246" s="2111"/>
      <c r="O246" s="2111"/>
      <c r="P246" s="2111"/>
      <c r="Q246" s="2111"/>
      <c r="R246" s="2111"/>
      <c r="S246" s="7" t="s">
        <v>212</v>
      </c>
      <c r="T246" s="7"/>
      <c r="U246" s="2174" t="s">
        <v>625</v>
      </c>
      <c r="V246" s="2032"/>
      <c r="W246" s="2032"/>
      <c r="X246" s="7" t="s">
        <v>94</v>
      </c>
      <c r="Z246" s="2111" t="s">
        <v>625</v>
      </c>
      <c r="AA246" s="2069"/>
      <c r="AB246" s="2069"/>
      <c r="AC246" s="2069"/>
      <c r="AD246" s="2069"/>
      <c r="AE246" s="2069"/>
      <c r="BB246" s="7" t="s">
        <v>178</v>
      </c>
      <c r="BG246" s="12">
        <v>3</v>
      </c>
      <c r="BH246" s="12" t="s">
        <v>568</v>
      </c>
      <c r="BN246" s="390"/>
      <c r="BO246" s="39"/>
    </row>
    <row r="247" spans="1:72" ht="12.75">
      <c r="A247" s="29"/>
      <c r="B247" s="7"/>
      <c r="C247" s="7"/>
      <c r="D247" s="60" t="s">
        <v>95</v>
      </c>
      <c r="E247" s="7"/>
      <c r="F247" s="7"/>
      <c r="M247" s="2214" t="str">
        <f t="shared" si="0"/>
        <v>katelyn@compassfah.org</v>
      </c>
      <c r="N247" s="2214"/>
      <c r="O247" s="2214"/>
      <c r="P247" s="2214"/>
      <c r="Q247" s="2214"/>
      <c r="R247" s="2214"/>
      <c r="S247" s="2214"/>
      <c r="T247" s="2214"/>
      <c r="U247" s="2214"/>
      <c r="V247" s="2214"/>
      <c r="W247" s="2214"/>
      <c r="X247" s="2214"/>
      <c r="Y247" s="2214"/>
      <c r="Z247" s="2214"/>
      <c r="AA247" s="2214"/>
      <c r="AB247" s="2214"/>
      <c r="AC247" s="2214"/>
      <c r="AD247" s="2214"/>
      <c r="AE247" s="221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4" t="s">
        <v>566</v>
      </c>
      <c r="N248" s="2044"/>
      <c r="O248" s="2044"/>
      <c r="P248" s="2044"/>
      <c r="Q248" s="2044"/>
      <c r="R248" s="2044"/>
      <c r="S248" s="2044"/>
      <c r="T248" s="2044"/>
      <c r="U248" s="387" t="s">
        <v>974</v>
      </c>
      <c r="V248" s="325"/>
      <c r="W248" s="325"/>
      <c r="X248" s="325"/>
      <c r="Y248" s="325"/>
      <c r="Z248" s="325"/>
      <c r="AA248" s="2234" t="s">
        <v>625</v>
      </c>
      <c r="AB248" s="2234"/>
      <c r="AC248" s="2234"/>
      <c r="AD248" s="2234"/>
      <c r="AE248" s="2234"/>
      <c r="AF248" s="2234"/>
      <c r="AG248" s="2234"/>
      <c r="AH248" s="2234"/>
      <c r="AI248" s="2234"/>
      <c r="AJ248" s="2234"/>
      <c r="AK248" s="223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23" t="s">
        <v>2535</v>
      </c>
      <c r="N250" s="2223"/>
      <c r="O250" s="2223"/>
      <c r="P250" s="2223"/>
      <c r="Q250" s="2223"/>
      <c r="R250" s="2223"/>
      <c r="S250" s="2223"/>
      <c r="T250" s="2223"/>
      <c r="U250" s="2223"/>
      <c r="V250" s="2223"/>
      <c r="W250" s="2223"/>
      <c r="X250" s="2223"/>
      <c r="Y250" s="2223"/>
      <c r="Z250" s="2223"/>
      <c r="AA250" s="2223"/>
      <c r="AB250" s="2223"/>
      <c r="AC250" s="2223"/>
      <c r="AD250" s="2223"/>
      <c r="AE250" s="2223"/>
      <c r="AF250" s="2225" t="s">
        <v>2537</v>
      </c>
      <c r="AG250" s="2225"/>
      <c r="AH250" s="2225"/>
      <c r="AI250" s="2225"/>
      <c r="AJ250" s="2225"/>
      <c r="AK250" s="2225"/>
      <c r="BN250" s="61"/>
    </row>
    <row r="251" spans="1:72" ht="12.75">
      <c r="A251" s="29"/>
      <c r="B251" s="7"/>
      <c r="C251" s="7"/>
      <c r="D251" s="57" t="s">
        <v>90</v>
      </c>
      <c r="E251" s="57"/>
      <c r="F251" s="57"/>
      <c r="G251" s="57"/>
      <c r="H251" s="57"/>
      <c r="I251" s="57"/>
      <c r="J251" s="57"/>
      <c r="K251" s="57"/>
      <c r="L251" s="7"/>
      <c r="M251" s="2041" t="s">
        <v>2536</v>
      </c>
      <c r="N251" s="2041"/>
      <c r="O251" s="2041"/>
      <c r="P251" s="2041"/>
      <c r="Q251" s="2041"/>
      <c r="R251" s="2041"/>
      <c r="S251" s="2041"/>
      <c r="T251" s="2041"/>
      <c r="U251" s="2041"/>
      <c r="V251" s="2041"/>
      <c r="W251" s="2041"/>
      <c r="X251" s="2041"/>
      <c r="Y251" s="2041"/>
      <c r="Z251" s="2041"/>
      <c r="AA251" s="2041"/>
      <c r="AB251" s="2041"/>
      <c r="AC251" s="2041"/>
      <c r="AD251" s="2041"/>
      <c r="AE251" s="2041"/>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41" t="s">
        <v>769</v>
      </c>
      <c r="N252" s="2041"/>
      <c r="O252" s="2041"/>
      <c r="P252" s="2041"/>
      <c r="Q252" s="2041"/>
      <c r="R252" s="2041"/>
      <c r="S252" s="2041"/>
      <c r="T252" s="2041"/>
      <c r="V252" s="59" t="s">
        <v>91</v>
      </c>
      <c r="W252" s="2174" t="s">
        <v>2533</v>
      </c>
      <c r="X252" s="2032"/>
      <c r="Y252" s="57" t="s">
        <v>617</v>
      </c>
      <c r="AC252" s="2224">
        <v>92128</v>
      </c>
      <c r="AD252" s="2224"/>
      <c r="AE252" s="2224"/>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41" t="s">
        <v>2668</v>
      </c>
      <c r="N253" s="2224"/>
      <c r="O253" s="2224"/>
      <c r="P253" s="2224"/>
      <c r="Q253" s="2224"/>
      <c r="R253" s="2224"/>
      <c r="S253" s="2224"/>
      <c r="T253" s="2224"/>
      <c r="U253" s="2224"/>
      <c r="V253" s="2224"/>
      <c r="W253" s="2224"/>
      <c r="X253" s="2224"/>
      <c r="Y253" s="2224"/>
      <c r="Z253" s="2224"/>
      <c r="AA253" s="2224"/>
      <c r="AB253" s="2224"/>
      <c r="AC253" s="2224"/>
      <c r="AD253" s="2224"/>
      <c r="AE253" s="2224"/>
      <c r="AF253" s="719"/>
      <c r="AG253" s="719"/>
      <c r="AH253" s="2112">
        <v>0.99</v>
      </c>
      <c r="AI253" s="2112"/>
      <c r="AJ253" s="2112"/>
      <c r="AK253" s="211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11" t="s">
        <v>2669</v>
      </c>
      <c r="N254" s="2111"/>
      <c r="O254" s="2111"/>
      <c r="P254" s="2111"/>
      <c r="Q254" s="2111"/>
      <c r="R254" s="2111"/>
      <c r="S254" s="7" t="s">
        <v>212</v>
      </c>
      <c r="T254" s="7"/>
      <c r="U254" s="2174" t="s">
        <v>625</v>
      </c>
      <c r="V254" s="2032"/>
      <c r="W254" s="2032"/>
      <c r="X254" s="7" t="s">
        <v>94</v>
      </c>
      <c r="Z254" s="2111" t="s">
        <v>2540</v>
      </c>
      <c r="AA254" s="2111"/>
      <c r="AB254" s="2111"/>
      <c r="AC254" s="2111"/>
      <c r="AD254" s="2111"/>
      <c r="AE254" s="2111"/>
    </row>
    <row r="255" spans="1:72" ht="12.75">
      <c r="A255" s="29"/>
      <c r="B255" s="7"/>
      <c r="C255" s="7"/>
      <c r="D255" s="60" t="s">
        <v>95</v>
      </c>
      <c r="E255" s="7"/>
      <c r="F255" s="7"/>
      <c r="M255" s="2214" t="s">
        <v>2670</v>
      </c>
      <c r="N255" s="2214"/>
      <c r="O255" s="2214"/>
      <c r="P255" s="2214"/>
      <c r="Q255" s="2214"/>
      <c r="R255" s="2214"/>
      <c r="S255" s="2214"/>
      <c r="T255" s="2214"/>
      <c r="U255" s="2214"/>
      <c r="V255" s="2214"/>
      <c r="W255" s="2214"/>
      <c r="X255" s="2214"/>
      <c r="Y255" s="2214"/>
      <c r="Z255" s="2214"/>
      <c r="AA255" s="2214"/>
      <c r="AB255" s="2214"/>
      <c r="AC255" s="2214"/>
      <c r="AD255" s="2214"/>
      <c r="AE255" s="221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4" t="s">
        <v>568</v>
      </c>
      <c r="N256" s="2044"/>
      <c r="O256" s="2044"/>
      <c r="P256" s="2044"/>
      <c r="Q256" s="2044"/>
      <c r="R256" s="2044"/>
      <c r="S256" s="2044"/>
      <c r="T256" s="2044"/>
      <c r="U256" s="387" t="s">
        <v>974</v>
      </c>
      <c r="V256" s="325"/>
      <c r="W256" s="325"/>
      <c r="X256" s="325"/>
      <c r="Y256" s="325"/>
      <c r="Z256" s="325"/>
      <c r="AA256" s="2226" t="s">
        <v>2542</v>
      </c>
      <c r="AB256" s="2227"/>
      <c r="AC256" s="2227"/>
      <c r="AD256" s="2227"/>
      <c r="AE256" s="2227"/>
      <c r="AF256" s="2227"/>
      <c r="AG256" s="2227"/>
      <c r="AH256" s="2227"/>
      <c r="AI256" s="2227"/>
      <c r="AJ256" s="2227"/>
      <c r="AK256" s="222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25"/>
      <c r="N258" s="2225"/>
      <c r="O258" s="2225"/>
      <c r="P258" s="2225"/>
      <c r="Q258" s="2225"/>
      <c r="R258" s="2225"/>
      <c r="S258" s="2225"/>
      <c r="T258" s="2225"/>
      <c r="U258" s="2225"/>
      <c r="V258" s="2225"/>
      <c r="W258" s="2225"/>
      <c r="X258" s="2225"/>
      <c r="Y258" s="2225"/>
      <c r="Z258" s="2225"/>
      <c r="AA258" s="2225"/>
      <c r="AB258" s="2225"/>
      <c r="AC258" s="2225"/>
      <c r="AD258" s="2225"/>
      <c r="AE258" s="2225"/>
      <c r="AF258" s="2225" t="s">
        <v>316</v>
      </c>
      <c r="AG258" s="2225"/>
      <c r="AH258" s="2225"/>
      <c r="AI258" s="2225"/>
      <c r="AJ258" s="2225"/>
      <c r="AK258" s="222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4"/>
      <c r="N259" s="2224"/>
      <c r="O259" s="2224"/>
      <c r="P259" s="2224"/>
      <c r="Q259" s="2224"/>
      <c r="R259" s="2224"/>
      <c r="S259" s="2224"/>
      <c r="T259" s="2224"/>
      <c r="U259" s="2224"/>
      <c r="V259" s="2224"/>
      <c r="W259" s="2224"/>
      <c r="X259" s="2224"/>
      <c r="Y259" s="2224"/>
      <c r="Z259" s="2224"/>
      <c r="AA259" s="2224"/>
      <c r="AB259" s="2224"/>
      <c r="AC259" s="2224"/>
      <c r="AD259" s="2224"/>
      <c r="AE259" s="2224"/>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24"/>
      <c r="N260" s="2224"/>
      <c r="O260" s="2224"/>
      <c r="P260" s="2224"/>
      <c r="Q260" s="2224"/>
      <c r="R260" s="2224"/>
      <c r="S260" s="2224"/>
      <c r="T260" s="2224"/>
      <c r="V260" s="59" t="s">
        <v>91</v>
      </c>
      <c r="W260" s="2032"/>
      <c r="X260" s="2032"/>
      <c r="Y260" s="57" t="s">
        <v>617</v>
      </c>
      <c r="AC260" s="2224"/>
      <c r="AD260" s="2224"/>
      <c r="AE260" s="2224"/>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4"/>
      <c r="N261" s="2224"/>
      <c r="O261" s="2224"/>
      <c r="P261" s="2224"/>
      <c r="Q261" s="2224"/>
      <c r="R261" s="2224"/>
      <c r="S261" s="2224"/>
      <c r="T261" s="2224"/>
      <c r="U261" s="2224"/>
      <c r="V261" s="2224"/>
      <c r="W261" s="2224"/>
      <c r="X261" s="2224"/>
      <c r="Y261" s="2224"/>
      <c r="Z261" s="2224"/>
      <c r="AA261" s="2224"/>
      <c r="AB261" s="2224"/>
      <c r="AC261" s="2224"/>
      <c r="AD261" s="2224"/>
      <c r="AE261" s="2224"/>
      <c r="AF261" s="719"/>
      <c r="AG261" s="719"/>
      <c r="AH261" s="2112"/>
      <c r="AI261" s="2112"/>
      <c r="AJ261" s="2112"/>
      <c r="AK261" s="211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9"/>
      <c r="N262" s="2069"/>
      <c r="O262" s="2069"/>
      <c r="P262" s="2069"/>
      <c r="Q262" s="2069"/>
      <c r="R262" s="2069"/>
      <c r="S262" s="7" t="s">
        <v>212</v>
      </c>
      <c r="T262" s="7"/>
      <c r="U262" s="2032"/>
      <c r="V262" s="2032"/>
      <c r="W262" s="2032"/>
      <c r="X262" s="7" t="s">
        <v>94</v>
      </c>
      <c r="Z262" s="2069"/>
      <c r="AA262" s="2069"/>
      <c r="AB262" s="2069"/>
      <c r="AC262" s="2069"/>
      <c r="AD262" s="2069"/>
      <c r="AE262" s="206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4"/>
      <c r="N263" s="2214"/>
      <c r="O263" s="2214"/>
      <c r="P263" s="2214"/>
      <c r="Q263" s="2214"/>
      <c r="R263" s="2214"/>
      <c r="S263" s="2214"/>
      <c r="T263" s="2214"/>
      <c r="U263" s="2214"/>
      <c r="V263" s="2214"/>
      <c r="W263" s="2214"/>
      <c r="X263" s="2214"/>
      <c r="Y263" s="2214"/>
      <c r="Z263" s="2214"/>
      <c r="AA263" s="2229"/>
      <c r="AB263" s="2229"/>
      <c r="AC263" s="2229"/>
      <c r="AD263" s="2229"/>
      <c r="AE263" s="222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4" t="s">
        <v>316</v>
      </c>
      <c r="N264" s="2044"/>
      <c r="O264" s="2044"/>
      <c r="P264" s="2044"/>
      <c r="Q264" s="2044"/>
      <c r="R264" s="2044"/>
      <c r="S264" s="2044"/>
      <c r="T264" s="2044"/>
      <c r="U264" s="387" t="s">
        <v>974</v>
      </c>
      <c r="V264" s="325"/>
      <c r="W264" s="325"/>
      <c r="X264" s="325"/>
      <c r="Y264" s="325"/>
      <c r="Z264" s="325"/>
      <c r="AA264" s="2241"/>
      <c r="AB264" s="2241"/>
      <c r="AC264" s="2241"/>
      <c r="AD264" s="2241"/>
      <c r="AE264" s="2241"/>
      <c r="AF264" s="2241"/>
      <c r="AG264" s="2241"/>
      <c r="AH264" s="2241"/>
      <c r="AI264" s="2241"/>
      <c r="AJ264" s="2241"/>
      <c r="AK264" s="224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55" t="str">
        <f>BO245</f>
        <v>Joint Venture</v>
      </c>
      <c r="U266" s="2255"/>
      <c r="V266" s="2255"/>
      <c r="W266" s="2255"/>
      <c r="X266" s="2255"/>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4" t="s">
        <v>286</v>
      </c>
      <c r="E269" s="2224"/>
      <c r="F269" s="2224"/>
      <c r="G269" s="2224"/>
      <c r="H269" s="2224"/>
      <c r="J269" s="12" t="s">
        <v>285</v>
      </c>
      <c r="X269" s="2228" t="s">
        <v>625</v>
      </c>
      <c r="Y269" s="2228"/>
      <c r="Z269" s="2228"/>
      <c r="AA269" s="2228"/>
      <c r="AB269" s="2228"/>
      <c r="AC269" s="222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3" t="s">
        <v>2543</v>
      </c>
      <c r="M273" s="2223"/>
      <c r="N273" s="2223"/>
      <c r="O273" s="2223"/>
      <c r="P273" s="2223"/>
      <c r="Q273" s="2223"/>
      <c r="R273" s="2223"/>
      <c r="S273" s="2223"/>
      <c r="T273" s="2223"/>
      <c r="U273" s="2223"/>
      <c r="V273" s="2223"/>
      <c r="W273" s="2223"/>
      <c r="X273" s="2223"/>
      <c r="Y273" s="2223"/>
      <c r="Z273" s="2223"/>
      <c r="AA273" s="2223"/>
      <c r="AB273" s="2223"/>
      <c r="AC273" s="2223"/>
      <c r="AD273" s="2223"/>
      <c r="AE273" s="2223"/>
      <c r="AF273" s="2223"/>
      <c r="AG273" s="2223"/>
      <c r="AH273" s="2223"/>
      <c r="AI273" s="2223"/>
      <c r="AJ273" s="222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1" t="s">
        <v>2536</v>
      </c>
      <c r="M274" s="2041"/>
      <c r="N274" s="2041"/>
      <c r="O274" s="2041"/>
      <c r="P274" s="2041"/>
      <c r="Q274" s="2041"/>
      <c r="R274" s="2041"/>
      <c r="S274" s="2041"/>
      <c r="T274" s="2041"/>
      <c r="U274" s="2041"/>
      <c r="V274" s="2041"/>
      <c r="W274" s="2041"/>
      <c r="X274" s="2041"/>
      <c r="Y274" s="2041"/>
      <c r="Z274" s="2041"/>
      <c r="AA274" s="2041"/>
      <c r="AB274" s="2041"/>
      <c r="AC274" s="2041"/>
      <c r="AD274" s="2041"/>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41" t="s">
        <v>769</v>
      </c>
      <c r="M275" s="2041"/>
      <c r="N275" s="2041"/>
      <c r="O275" s="2041"/>
      <c r="P275" s="2041"/>
      <c r="Q275" s="2041"/>
      <c r="R275" s="2041"/>
      <c r="S275" s="2041"/>
      <c r="U275" s="59" t="s">
        <v>91</v>
      </c>
      <c r="V275" s="2174" t="s">
        <v>2533</v>
      </c>
      <c r="W275" s="2032"/>
      <c r="X275" s="57" t="s">
        <v>617</v>
      </c>
      <c r="AB275" s="2224">
        <v>92128</v>
      </c>
      <c r="AC275" s="2224"/>
      <c r="AD275" s="222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1" t="s">
        <v>2538</v>
      </c>
      <c r="M276" s="2041"/>
      <c r="N276" s="2041"/>
      <c r="O276" s="2041"/>
      <c r="P276" s="2041"/>
      <c r="Q276" s="2041"/>
      <c r="R276" s="2041"/>
      <c r="S276" s="2041"/>
      <c r="T276" s="2041"/>
      <c r="U276" s="2041"/>
      <c r="V276" s="2041"/>
      <c r="W276" s="2041"/>
      <c r="X276" s="2041"/>
      <c r="Y276" s="2041"/>
      <c r="Z276" s="2041"/>
      <c r="AA276" s="2041"/>
      <c r="AB276" s="2041"/>
      <c r="AC276" s="2041"/>
      <c r="AD276" s="204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11" t="s">
        <v>2539</v>
      </c>
      <c r="M277" s="2111"/>
      <c r="N277" s="2111"/>
      <c r="O277" s="2111"/>
      <c r="P277" s="2111"/>
      <c r="Q277" s="2111"/>
      <c r="R277" s="7" t="s">
        <v>212</v>
      </c>
      <c r="S277" s="7"/>
      <c r="T277" s="2174" t="s">
        <v>625</v>
      </c>
      <c r="U277" s="2032"/>
      <c r="V277" s="2032"/>
      <c r="W277" s="7" t="s">
        <v>94</v>
      </c>
      <c r="Y277" s="2111" t="s">
        <v>2540</v>
      </c>
      <c r="Z277" s="2111"/>
      <c r="AA277" s="2111"/>
      <c r="AB277" s="2111"/>
      <c r="AC277" s="2111"/>
      <c r="AD277" s="2111"/>
      <c r="BN277" s="61"/>
    </row>
    <row r="278" spans="1:66" ht="12.75">
      <c r="D278" s="60" t="s">
        <v>95</v>
      </c>
      <c r="E278" s="7"/>
      <c r="F278" s="7"/>
      <c r="L278" s="2214" t="s">
        <v>2544</v>
      </c>
      <c r="M278" s="2214"/>
      <c r="N278" s="2214"/>
      <c r="O278" s="2214"/>
      <c r="P278" s="2214"/>
      <c r="Q278" s="2214"/>
      <c r="R278" s="2214"/>
      <c r="S278" s="2214"/>
      <c r="T278" s="2214"/>
      <c r="U278" s="2214"/>
      <c r="V278" s="2214"/>
      <c r="W278" s="2214"/>
      <c r="X278" s="2214"/>
      <c r="Y278" s="2214"/>
      <c r="Z278" s="2214"/>
      <c r="AA278" s="2214"/>
      <c r="AB278" s="2214"/>
      <c r="AC278" s="2214"/>
      <c r="AD278" s="2214"/>
      <c r="AF278" s="7"/>
      <c r="AG278" s="7"/>
      <c r="AH278" s="7"/>
      <c r="AI278" s="7"/>
      <c r="AJ278" s="7"/>
      <c r="BN278" s="61"/>
    </row>
    <row r="279" spans="1:66" ht="12.75">
      <c r="D279" s="58" t="s">
        <v>657</v>
      </c>
      <c r="E279" s="58"/>
      <c r="F279" s="58"/>
      <c r="G279" s="58"/>
      <c r="H279" s="58"/>
      <c r="I279" s="58"/>
      <c r="L279" s="2174" t="s">
        <v>2545</v>
      </c>
      <c r="M279" s="2174"/>
      <c r="N279" s="2174"/>
      <c r="O279" s="2174"/>
      <c r="P279" s="2174"/>
      <c r="Q279" s="2174"/>
      <c r="R279" s="2174"/>
      <c r="S279" s="2174"/>
      <c r="T279" s="2174"/>
      <c r="U279" s="2174"/>
      <c r="V279" s="2174"/>
      <c r="W279" s="2174"/>
      <c r="X279" s="2174"/>
      <c r="Y279" s="2174"/>
      <c r="Z279" s="2174"/>
      <c r="AA279" s="2174"/>
      <c r="AB279" s="2174"/>
      <c r="AC279" s="2174"/>
      <c r="AD279" s="2174"/>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90" t="s">
        <v>573</v>
      </c>
      <c r="B281" s="2090"/>
      <c r="C281" s="2090"/>
      <c r="D281" s="2090"/>
      <c r="E281" s="2090"/>
      <c r="F281" s="2090"/>
      <c r="G281" s="2090"/>
      <c r="H281" s="2090"/>
      <c r="I281" s="2090"/>
      <c r="J281" s="2090"/>
      <c r="K281" s="2090"/>
      <c r="L281" s="2090"/>
      <c r="M281" s="2090"/>
      <c r="N281" s="2090"/>
      <c r="O281" s="2090"/>
      <c r="P281" s="2090"/>
      <c r="Q281" s="2090"/>
      <c r="R281" s="2090"/>
      <c r="S281" s="2090"/>
      <c r="T281" s="2090"/>
      <c r="U281" s="2090"/>
      <c r="V281" s="2090"/>
      <c r="W281" s="2090"/>
      <c r="X281" s="2090"/>
      <c r="Y281" s="2090"/>
      <c r="Z281" s="2090"/>
      <c r="AA281" s="2090"/>
      <c r="AB281" s="2090"/>
      <c r="AC281" s="2090"/>
      <c r="AD281" s="2090"/>
      <c r="AE281" s="2090"/>
      <c r="AF281" s="2090"/>
      <c r="AG281" s="2090"/>
      <c r="AH281" s="2090"/>
      <c r="AI281" s="2090"/>
      <c r="AJ281" s="2090"/>
      <c r="AK281" s="2090"/>
      <c r="AL281" s="2090"/>
      <c r="AM281" s="144"/>
      <c r="AN281" s="144"/>
      <c r="AO281" s="144"/>
      <c r="AP281" s="144"/>
      <c r="AQ281" s="144"/>
      <c r="AR281" s="144"/>
      <c r="AS281" s="144"/>
      <c r="AT281" s="144"/>
      <c r="AU281" s="144"/>
      <c r="AV281" s="144"/>
      <c r="AW281" s="144"/>
      <c r="AX281" s="144"/>
      <c r="AY281" s="144"/>
      <c r="BN281" s="61"/>
    </row>
    <row r="282" spans="1:66" ht="13.5" thickBot="1">
      <c r="A282" s="2091"/>
      <c r="B282" s="2091"/>
      <c r="C282" s="2091"/>
      <c r="D282" s="2091"/>
      <c r="E282" s="2091"/>
      <c r="F282" s="2091"/>
      <c r="G282" s="2091"/>
      <c r="H282" s="2091"/>
      <c r="I282" s="2091"/>
      <c r="J282" s="2091"/>
      <c r="K282" s="2091"/>
      <c r="L282" s="2091"/>
      <c r="M282" s="2091"/>
      <c r="N282" s="2091"/>
      <c r="O282" s="2091"/>
      <c r="P282" s="2091"/>
      <c r="Q282" s="2091"/>
      <c r="R282" s="2091"/>
      <c r="S282" s="2091"/>
      <c r="T282" s="2091"/>
      <c r="U282" s="2091"/>
      <c r="V282" s="2091"/>
      <c r="W282" s="2091"/>
      <c r="X282" s="2091"/>
      <c r="Y282" s="2091"/>
      <c r="Z282" s="2091"/>
      <c r="AA282" s="2091"/>
      <c r="AB282" s="2091"/>
      <c r="AC282" s="2091"/>
      <c r="AD282" s="2091"/>
      <c r="AE282" s="2091"/>
      <c r="AF282" s="2091"/>
      <c r="AG282" s="2091"/>
      <c r="AH282" s="2091"/>
      <c r="AI282" s="2091"/>
      <c r="AJ282" s="2091"/>
      <c r="AK282" s="2091"/>
      <c r="AL282" s="209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2" t="s">
        <v>2543</v>
      </c>
      <c r="I286" s="2042"/>
      <c r="J286" s="2042"/>
      <c r="K286" s="2042"/>
      <c r="L286" s="2042"/>
      <c r="M286" s="2042"/>
      <c r="N286" s="2042"/>
      <c r="O286" s="2042"/>
      <c r="P286" s="2042"/>
      <c r="Q286" s="2042"/>
      <c r="R286" s="2042"/>
      <c r="T286" s="58" t="s">
        <v>599</v>
      </c>
      <c r="V286" s="58"/>
      <c r="W286" s="58"/>
      <c r="X286" s="58"/>
      <c r="Y286" s="58"/>
      <c r="AA286" s="2042" t="s">
        <v>2548</v>
      </c>
      <c r="AB286" s="2042"/>
      <c r="AC286" s="2042"/>
      <c r="AD286" s="2042"/>
      <c r="AE286" s="2042"/>
      <c r="AF286" s="2042"/>
      <c r="AG286" s="2042"/>
      <c r="AH286" s="2042"/>
      <c r="AI286" s="2042"/>
      <c r="AJ286" s="2042"/>
      <c r="AK286" s="2042"/>
      <c r="BN286" s="61"/>
    </row>
    <row r="287" spans="1:66" ht="12.75">
      <c r="B287" s="58" t="s">
        <v>503</v>
      </c>
      <c r="C287" s="58"/>
      <c r="D287" s="58"/>
      <c r="E287" s="58"/>
      <c r="F287" s="58"/>
      <c r="H287" s="2044" t="s">
        <v>2546</v>
      </c>
      <c r="I287" s="2044"/>
      <c r="J287" s="2044"/>
      <c r="K287" s="2044"/>
      <c r="L287" s="2044"/>
      <c r="M287" s="2044"/>
      <c r="N287" s="2044"/>
      <c r="O287" s="2044"/>
      <c r="P287" s="2044"/>
      <c r="Q287" s="2044"/>
      <c r="R287" s="2044"/>
      <c r="T287" s="58" t="s">
        <v>503</v>
      </c>
      <c r="V287" s="58"/>
      <c r="W287" s="58"/>
      <c r="X287" s="58"/>
      <c r="Y287" s="58"/>
      <c r="AA287" s="2044" t="s">
        <v>2549</v>
      </c>
      <c r="AB287" s="2044"/>
      <c r="AC287" s="2044"/>
      <c r="AD287" s="2044"/>
      <c r="AE287" s="2044"/>
      <c r="AF287" s="2044"/>
      <c r="AG287" s="2044"/>
      <c r="AH287" s="2044"/>
      <c r="AI287" s="2044"/>
      <c r="AJ287" s="2044"/>
      <c r="AK287" s="2044"/>
      <c r="BN287" s="61"/>
    </row>
    <row r="288" spans="1:66" ht="12.75">
      <c r="B288" s="58" t="s">
        <v>504</v>
      </c>
      <c r="C288" s="58"/>
      <c r="D288" s="58"/>
      <c r="E288" s="58"/>
      <c r="F288" s="58"/>
      <c r="H288" s="2044" t="s">
        <v>2547</v>
      </c>
      <c r="I288" s="2044"/>
      <c r="J288" s="2044"/>
      <c r="K288" s="2044"/>
      <c r="L288" s="2044"/>
      <c r="M288" s="2044"/>
      <c r="N288" s="2044"/>
      <c r="O288" s="2044"/>
      <c r="P288" s="2044"/>
      <c r="Q288" s="2044"/>
      <c r="R288" s="2044"/>
      <c r="T288" s="58" t="s">
        <v>79</v>
      </c>
      <c r="V288" s="58"/>
      <c r="W288" s="58"/>
      <c r="X288" s="58"/>
      <c r="Y288" s="58"/>
      <c r="AA288" s="2044" t="s">
        <v>2550</v>
      </c>
      <c r="AB288" s="2044"/>
      <c r="AC288" s="2044"/>
      <c r="AD288" s="2044"/>
      <c r="AE288" s="2044"/>
      <c r="AF288" s="2044"/>
      <c r="AG288" s="2044"/>
      <c r="AH288" s="2044"/>
      <c r="AI288" s="2044"/>
      <c r="AJ288" s="2044"/>
      <c r="AK288" s="2044"/>
      <c r="BN288" s="61"/>
    </row>
    <row r="289" spans="2:66" ht="12.75" customHeight="1">
      <c r="B289" s="58" t="s">
        <v>92</v>
      </c>
      <c r="C289" s="58"/>
      <c r="D289" s="58"/>
      <c r="E289" s="58"/>
      <c r="F289" s="58"/>
      <c r="H289" s="2044" t="s">
        <v>2538</v>
      </c>
      <c r="I289" s="2044"/>
      <c r="J289" s="2044"/>
      <c r="K289" s="2044"/>
      <c r="L289" s="2044"/>
      <c r="M289" s="2044"/>
      <c r="N289" s="2044"/>
      <c r="O289" s="2044"/>
      <c r="P289" s="2044"/>
      <c r="Q289" s="2044"/>
      <c r="R289" s="2044"/>
      <c r="T289" s="58" t="s">
        <v>92</v>
      </c>
      <c r="V289" s="58"/>
      <c r="W289" s="58"/>
      <c r="X289" s="58"/>
      <c r="Y289" s="58"/>
      <c r="AA289" s="2044" t="s">
        <v>2677</v>
      </c>
      <c r="AB289" s="2044"/>
      <c r="AC289" s="2044"/>
      <c r="AD289" s="2044"/>
      <c r="AE289" s="2044"/>
      <c r="AF289" s="2044"/>
      <c r="AG289" s="2044"/>
      <c r="AH289" s="2044"/>
      <c r="AI289" s="2044"/>
      <c r="AJ289" s="2044"/>
      <c r="AK289" s="2044"/>
      <c r="BN289" s="61"/>
    </row>
    <row r="290" spans="2:66" ht="12.75" customHeight="1">
      <c r="B290" s="58" t="s">
        <v>93</v>
      </c>
      <c r="C290" s="58"/>
      <c r="D290" s="58"/>
      <c r="E290" s="58"/>
      <c r="F290" s="58"/>
      <c r="G290" s="58"/>
      <c r="H290" s="2199" t="s">
        <v>2539</v>
      </c>
      <c r="I290" s="2199"/>
      <c r="J290" s="2199"/>
      <c r="K290" s="2199"/>
      <c r="L290" s="2199"/>
      <c r="M290" s="2199"/>
      <c r="N290" s="7" t="s">
        <v>212</v>
      </c>
      <c r="O290" s="7"/>
      <c r="P290" s="2041" t="s">
        <v>625</v>
      </c>
      <c r="Q290" s="2224"/>
      <c r="R290" s="2224"/>
      <c r="S290" s="58"/>
      <c r="T290" s="58" t="s">
        <v>93</v>
      </c>
      <c r="V290" s="58"/>
      <c r="W290" s="58"/>
      <c r="X290" s="58"/>
      <c r="Y290" s="58"/>
      <c r="AA290" s="2199" t="s">
        <v>2551</v>
      </c>
      <c r="AB290" s="2199"/>
      <c r="AC290" s="2199"/>
      <c r="AD290" s="2199"/>
      <c r="AE290" s="2199"/>
      <c r="AF290" s="2199"/>
      <c r="AG290" s="7" t="s">
        <v>212</v>
      </c>
      <c r="AH290" s="7"/>
      <c r="AI290" s="2041" t="s">
        <v>625</v>
      </c>
      <c r="AJ290" s="2224"/>
      <c r="AK290" s="2224"/>
      <c r="BN290" s="61"/>
    </row>
    <row r="291" spans="2:66" ht="12.75" customHeight="1">
      <c r="B291" s="58" t="s">
        <v>94</v>
      </c>
      <c r="C291" s="58"/>
      <c r="D291" s="58"/>
      <c r="E291" s="58"/>
      <c r="F291" s="58"/>
      <c r="G291" s="58"/>
      <c r="H291" s="2111" t="s">
        <v>2540</v>
      </c>
      <c r="I291" s="2111"/>
      <c r="J291" s="2111"/>
      <c r="K291" s="2111"/>
      <c r="L291" s="2111"/>
      <c r="M291" s="2111"/>
      <c r="N291" s="60"/>
      <c r="O291" s="60"/>
      <c r="P291" s="62"/>
      <c r="Q291" s="62"/>
      <c r="R291" s="62"/>
      <c r="S291" s="58"/>
      <c r="T291" s="58" t="s">
        <v>94</v>
      </c>
      <c r="V291" s="58"/>
      <c r="W291" s="58"/>
      <c r="X291" s="58"/>
      <c r="Y291" s="58"/>
      <c r="AA291" s="2111" t="s">
        <v>2552</v>
      </c>
      <c r="AB291" s="2111"/>
      <c r="AC291" s="2111"/>
      <c r="AD291" s="2111"/>
      <c r="AE291" s="2111"/>
      <c r="AF291" s="2111"/>
      <c r="AG291" s="60"/>
      <c r="AH291" s="60"/>
      <c r="AI291" s="62"/>
      <c r="AJ291" s="62"/>
      <c r="AK291" s="62"/>
      <c r="BN291" s="61"/>
    </row>
    <row r="292" spans="2:66" ht="12.75" customHeight="1">
      <c r="B292" s="58" t="s">
        <v>80</v>
      </c>
      <c r="C292" s="58"/>
      <c r="D292" s="58"/>
      <c r="E292" s="58"/>
      <c r="F292" s="58"/>
      <c r="G292" s="58"/>
      <c r="H292" s="2044" t="s">
        <v>2541</v>
      </c>
      <c r="I292" s="2044"/>
      <c r="J292" s="2044"/>
      <c r="K292" s="2044"/>
      <c r="L292" s="2044"/>
      <c r="M292" s="2044"/>
      <c r="N292" s="2042"/>
      <c r="O292" s="2042"/>
      <c r="P292" s="2042"/>
      <c r="Q292" s="2042"/>
      <c r="R292" s="2042"/>
      <c r="S292" s="58"/>
      <c r="T292" s="58" t="s">
        <v>80</v>
      </c>
      <c r="V292" s="58"/>
      <c r="W292" s="58"/>
      <c r="X292" s="58"/>
      <c r="Y292" s="58"/>
      <c r="AA292" s="2044" t="s">
        <v>2678</v>
      </c>
      <c r="AB292" s="2044"/>
      <c r="AC292" s="2044"/>
      <c r="AD292" s="2044"/>
      <c r="AE292" s="2044"/>
      <c r="AF292" s="2044"/>
      <c r="AG292" s="2042"/>
      <c r="AH292" s="2042"/>
      <c r="AI292" s="2042"/>
      <c r="AJ292" s="2042"/>
      <c r="AK292" s="204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2" t="s">
        <v>2554</v>
      </c>
      <c r="I294" s="2042"/>
      <c r="J294" s="2042"/>
      <c r="K294" s="2042"/>
      <c r="L294" s="2042"/>
      <c r="M294" s="2042"/>
      <c r="N294" s="2042"/>
      <c r="O294" s="2042"/>
      <c r="P294" s="2042"/>
      <c r="Q294" s="2042"/>
      <c r="R294" s="2042"/>
      <c r="T294" s="58" t="s">
        <v>374</v>
      </c>
      <c r="V294" s="58"/>
      <c r="W294" s="58"/>
      <c r="X294" s="58"/>
      <c r="Y294" s="58"/>
      <c r="AA294" s="2042" t="s">
        <v>2553</v>
      </c>
      <c r="AB294" s="2042"/>
      <c r="AC294" s="2042"/>
      <c r="AD294" s="2042"/>
      <c r="AE294" s="2042"/>
      <c r="AF294" s="2042"/>
      <c r="AG294" s="2042"/>
      <c r="AH294" s="2042"/>
      <c r="AI294" s="2042"/>
      <c r="AJ294" s="2042"/>
      <c r="AK294" s="2042"/>
      <c r="BN294" s="61"/>
    </row>
    <row r="295" spans="2:66" ht="12.75">
      <c r="B295" s="58" t="s">
        <v>503</v>
      </c>
      <c r="C295" s="58"/>
      <c r="D295" s="58"/>
      <c r="E295" s="58"/>
      <c r="F295" s="58"/>
      <c r="H295" s="2044" t="s">
        <v>2555</v>
      </c>
      <c r="I295" s="2044"/>
      <c r="J295" s="2044"/>
      <c r="K295" s="2044"/>
      <c r="L295" s="2044"/>
      <c r="M295" s="2044"/>
      <c r="N295" s="2044"/>
      <c r="O295" s="2044"/>
      <c r="P295" s="2044"/>
      <c r="Q295" s="2044"/>
      <c r="R295" s="2044"/>
      <c r="T295" s="58" t="s">
        <v>503</v>
      </c>
      <c r="V295" s="58"/>
      <c r="W295" s="58"/>
      <c r="X295" s="58"/>
      <c r="Y295" s="58"/>
      <c r="AA295" s="2044"/>
      <c r="AB295" s="2044"/>
      <c r="AC295" s="2044"/>
      <c r="AD295" s="2044"/>
      <c r="AE295" s="2044"/>
      <c r="AF295" s="2044"/>
      <c r="AG295" s="2044"/>
      <c r="AH295" s="2044"/>
      <c r="AI295" s="2044"/>
      <c r="AJ295" s="2044"/>
      <c r="AK295" s="2044"/>
      <c r="BN295" s="61"/>
    </row>
    <row r="296" spans="2:66" ht="12.75">
      <c r="B296" s="58" t="s">
        <v>504</v>
      </c>
      <c r="C296" s="58"/>
      <c r="D296" s="58"/>
      <c r="E296" s="58"/>
      <c r="F296" s="58"/>
      <c r="H296" s="2044" t="s">
        <v>2556</v>
      </c>
      <c r="I296" s="2044"/>
      <c r="J296" s="2044"/>
      <c r="K296" s="2044"/>
      <c r="L296" s="2044"/>
      <c r="M296" s="2044"/>
      <c r="N296" s="2044"/>
      <c r="O296" s="2044"/>
      <c r="P296" s="2044"/>
      <c r="Q296" s="2044"/>
      <c r="R296" s="2044"/>
      <c r="T296" s="58" t="s">
        <v>79</v>
      </c>
      <c r="V296" s="58"/>
      <c r="W296" s="58"/>
      <c r="X296" s="58"/>
      <c r="Y296" s="58"/>
      <c r="AA296" s="2044"/>
      <c r="AB296" s="2044"/>
      <c r="AC296" s="2044"/>
      <c r="AD296" s="2044"/>
      <c r="AE296" s="2044"/>
      <c r="AF296" s="2044"/>
      <c r="AG296" s="2044"/>
      <c r="AH296" s="2044"/>
      <c r="AI296" s="2044"/>
      <c r="AJ296" s="2044"/>
      <c r="AK296" s="2044"/>
      <c r="BN296" s="61"/>
    </row>
    <row r="297" spans="2:66" ht="12.75">
      <c r="B297" s="58" t="s">
        <v>92</v>
      </c>
      <c r="C297" s="58"/>
      <c r="D297" s="58"/>
      <c r="E297" s="58"/>
      <c r="F297" s="58"/>
      <c r="H297" s="2044" t="s">
        <v>2557</v>
      </c>
      <c r="I297" s="2044"/>
      <c r="J297" s="2044"/>
      <c r="K297" s="2044"/>
      <c r="L297" s="2044"/>
      <c r="M297" s="2044"/>
      <c r="N297" s="2044"/>
      <c r="O297" s="2044"/>
      <c r="P297" s="2044"/>
      <c r="Q297" s="2044"/>
      <c r="R297" s="2044"/>
      <c r="T297" s="58" t="s">
        <v>92</v>
      </c>
      <c r="V297" s="58"/>
      <c r="W297" s="58"/>
      <c r="X297" s="58"/>
      <c r="Y297" s="58"/>
      <c r="AA297" s="2044"/>
      <c r="AB297" s="2044"/>
      <c r="AC297" s="2044"/>
      <c r="AD297" s="2044"/>
      <c r="AE297" s="2044"/>
      <c r="AF297" s="2044"/>
      <c r="AG297" s="2044"/>
      <c r="AH297" s="2044"/>
      <c r="AI297" s="2044"/>
      <c r="AJ297" s="2044"/>
      <c r="AK297" s="2044"/>
      <c r="BN297" s="61"/>
    </row>
    <row r="298" spans="2:66" ht="12.75">
      <c r="B298" s="58" t="s">
        <v>93</v>
      </c>
      <c r="C298" s="58"/>
      <c r="D298" s="58"/>
      <c r="E298" s="58"/>
      <c r="F298" s="58"/>
      <c r="G298" s="58"/>
      <c r="H298" s="2199" t="s">
        <v>2558</v>
      </c>
      <c r="I298" s="2199"/>
      <c r="J298" s="2199"/>
      <c r="K298" s="2199"/>
      <c r="L298" s="2199"/>
      <c r="M298" s="2199"/>
      <c r="N298" s="7" t="s">
        <v>212</v>
      </c>
      <c r="O298" s="7"/>
      <c r="P298" s="2041" t="s">
        <v>625</v>
      </c>
      <c r="Q298" s="2224"/>
      <c r="R298" s="2224"/>
      <c r="S298" s="58"/>
      <c r="T298" s="58" t="s">
        <v>93</v>
      </c>
      <c r="V298" s="58"/>
      <c r="W298" s="58"/>
      <c r="X298" s="58"/>
      <c r="Y298" s="58"/>
      <c r="AA298" s="2200"/>
      <c r="AB298" s="2200"/>
      <c r="AC298" s="2200"/>
      <c r="AD298" s="2200"/>
      <c r="AE298" s="2200"/>
      <c r="AF298" s="2200"/>
      <c r="AG298" s="7" t="s">
        <v>212</v>
      </c>
      <c r="AH298" s="7"/>
      <c r="AI298" s="2224"/>
      <c r="AJ298" s="2224"/>
      <c r="AK298" s="2224"/>
      <c r="BN298" s="61"/>
    </row>
    <row r="299" spans="2:66" ht="12.75" customHeight="1">
      <c r="B299" s="58" t="s">
        <v>94</v>
      </c>
      <c r="C299" s="58"/>
      <c r="D299" s="58"/>
      <c r="E299" s="58"/>
      <c r="F299" s="58"/>
      <c r="G299" s="58"/>
      <c r="H299" s="2111" t="s">
        <v>2559</v>
      </c>
      <c r="I299" s="2111"/>
      <c r="J299" s="2111"/>
      <c r="K299" s="2111"/>
      <c r="L299" s="2111"/>
      <c r="M299" s="2111"/>
      <c r="N299" s="60"/>
      <c r="O299" s="60"/>
      <c r="P299" s="62"/>
      <c r="Q299" s="62"/>
      <c r="R299" s="62"/>
      <c r="S299" s="58"/>
      <c r="T299" s="58" t="s">
        <v>94</v>
      </c>
      <c r="V299" s="58"/>
      <c r="W299" s="58"/>
      <c r="X299" s="58"/>
      <c r="Y299" s="58"/>
      <c r="AA299" s="2069"/>
      <c r="AB299" s="2069"/>
      <c r="AC299" s="2069"/>
      <c r="AD299" s="2069"/>
      <c r="AE299" s="2069"/>
      <c r="AF299" s="2069"/>
      <c r="AG299" s="60"/>
      <c r="AH299" s="60"/>
      <c r="AI299" s="62"/>
      <c r="AJ299" s="62"/>
      <c r="AK299" s="62"/>
      <c r="BN299" s="61"/>
    </row>
    <row r="300" spans="2:66" ht="12.75" customHeight="1">
      <c r="B300" s="58" t="s">
        <v>80</v>
      </c>
      <c r="C300" s="58"/>
      <c r="D300" s="58"/>
      <c r="E300" s="58"/>
      <c r="F300" s="58"/>
      <c r="G300" s="58"/>
      <c r="H300" s="2044" t="s">
        <v>2560</v>
      </c>
      <c r="I300" s="2044"/>
      <c r="J300" s="2044"/>
      <c r="K300" s="2044"/>
      <c r="L300" s="2044"/>
      <c r="M300" s="2044"/>
      <c r="N300" s="2042"/>
      <c r="O300" s="2042"/>
      <c r="P300" s="2042"/>
      <c r="Q300" s="2042"/>
      <c r="R300" s="2042"/>
      <c r="S300" s="58"/>
      <c r="T300" s="58" t="s">
        <v>80</v>
      </c>
      <c r="V300" s="58"/>
      <c r="W300" s="58"/>
      <c r="X300" s="58"/>
      <c r="Y300" s="58"/>
      <c r="AA300" s="2044"/>
      <c r="AB300" s="2044"/>
      <c r="AC300" s="2044"/>
      <c r="AD300" s="2044"/>
      <c r="AE300" s="2044"/>
      <c r="AF300" s="2044"/>
      <c r="AG300" s="2042"/>
      <c r="AH300" s="2042"/>
      <c r="AI300" s="2042"/>
      <c r="AJ300" s="2042"/>
      <c r="AK300" s="2042"/>
      <c r="BN300" s="61"/>
    </row>
    <row r="301" spans="2:66" ht="12.75" customHeight="1">
      <c r="BN301" s="61"/>
    </row>
    <row r="302" spans="2:66" ht="12.75" customHeight="1">
      <c r="B302" s="58" t="s">
        <v>81</v>
      </c>
      <c r="C302" s="58"/>
      <c r="D302" s="58"/>
      <c r="E302" s="58"/>
      <c r="F302" s="58"/>
      <c r="H302" s="2042" t="s">
        <v>2561</v>
      </c>
      <c r="I302" s="2042"/>
      <c r="J302" s="2042"/>
      <c r="K302" s="2042"/>
      <c r="L302" s="2042"/>
      <c r="M302" s="2042"/>
      <c r="N302" s="2042"/>
      <c r="O302" s="2042"/>
      <c r="P302" s="2042"/>
      <c r="Q302" s="2042"/>
      <c r="R302" s="2042"/>
      <c r="T302" s="7" t="s">
        <v>942</v>
      </c>
      <c r="V302" s="58"/>
      <c r="W302" s="58"/>
      <c r="X302" s="58"/>
      <c r="Y302" s="58"/>
      <c r="AA302" s="2042" t="s">
        <v>2578</v>
      </c>
      <c r="AB302" s="2042"/>
      <c r="AC302" s="2042"/>
      <c r="AD302" s="2042"/>
      <c r="AE302" s="2042"/>
      <c r="AF302" s="2042"/>
      <c r="AG302" s="2042"/>
      <c r="AH302" s="2042"/>
      <c r="AI302" s="2042"/>
      <c r="AJ302" s="2042"/>
      <c r="AK302" s="2042"/>
      <c r="BN302" s="61"/>
    </row>
    <row r="303" spans="2:66" ht="12.75">
      <c r="B303" s="58" t="s">
        <v>503</v>
      </c>
      <c r="C303" s="58"/>
      <c r="D303" s="58"/>
      <c r="E303" s="58"/>
      <c r="F303" s="58"/>
      <c r="H303" s="2044" t="s">
        <v>2562</v>
      </c>
      <c r="I303" s="2044"/>
      <c r="J303" s="2044"/>
      <c r="K303" s="2044"/>
      <c r="L303" s="2044"/>
      <c r="M303" s="2044"/>
      <c r="N303" s="2044"/>
      <c r="O303" s="2044"/>
      <c r="P303" s="2044"/>
      <c r="Q303" s="2044"/>
      <c r="R303" s="2044"/>
      <c r="T303" s="58" t="s">
        <v>503</v>
      </c>
      <c r="V303" s="58"/>
      <c r="W303" s="58"/>
      <c r="X303" s="58"/>
      <c r="Y303" s="58"/>
      <c r="AA303" s="2044" t="s">
        <v>2679</v>
      </c>
      <c r="AB303" s="2044"/>
      <c r="AC303" s="2044"/>
      <c r="AD303" s="2044"/>
      <c r="AE303" s="2044"/>
      <c r="AF303" s="2044"/>
      <c r="AG303" s="2044"/>
      <c r="AH303" s="2044"/>
      <c r="AI303" s="2044"/>
      <c r="AJ303" s="2044"/>
      <c r="AK303" s="2044"/>
      <c r="BN303" s="61"/>
    </row>
    <row r="304" spans="2:66" ht="12.75">
      <c r="B304" s="58" t="s">
        <v>504</v>
      </c>
      <c r="C304" s="58"/>
      <c r="D304" s="58"/>
      <c r="E304" s="58"/>
      <c r="F304" s="58"/>
      <c r="H304" s="2044" t="s">
        <v>2563</v>
      </c>
      <c r="I304" s="2044"/>
      <c r="J304" s="2044"/>
      <c r="K304" s="2044"/>
      <c r="L304" s="2044"/>
      <c r="M304" s="2044"/>
      <c r="N304" s="2044"/>
      <c r="O304" s="2044"/>
      <c r="P304" s="2044"/>
      <c r="Q304" s="2044"/>
      <c r="R304" s="2044"/>
      <c r="T304" s="58" t="s">
        <v>79</v>
      </c>
      <c r="V304" s="58"/>
      <c r="W304" s="58"/>
      <c r="X304" s="58"/>
      <c r="Y304" s="58"/>
      <c r="AA304" s="2044" t="s">
        <v>2579</v>
      </c>
      <c r="AB304" s="2044"/>
      <c r="AC304" s="2044"/>
      <c r="AD304" s="2044"/>
      <c r="AE304" s="2044"/>
      <c r="AF304" s="2044"/>
      <c r="AG304" s="2044"/>
      <c r="AH304" s="2044"/>
      <c r="AI304" s="2044"/>
      <c r="AJ304" s="2044"/>
      <c r="AK304" s="2044"/>
      <c r="BN304" s="61"/>
    </row>
    <row r="305" spans="2:66" ht="12.75">
      <c r="B305" s="58" t="s">
        <v>92</v>
      </c>
      <c r="C305" s="58"/>
      <c r="D305" s="58"/>
      <c r="E305" s="58"/>
      <c r="F305" s="58"/>
      <c r="H305" s="2044" t="s">
        <v>2564</v>
      </c>
      <c r="I305" s="2044"/>
      <c r="J305" s="2044"/>
      <c r="K305" s="2044"/>
      <c r="L305" s="2044"/>
      <c r="M305" s="2044"/>
      <c r="N305" s="2044"/>
      <c r="O305" s="2044"/>
      <c r="P305" s="2044"/>
      <c r="Q305" s="2044"/>
      <c r="R305" s="2044"/>
      <c r="T305" s="58" t="s">
        <v>92</v>
      </c>
      <c r="V305" s="58"/>
      <c r="W305" s="58"/>
      <c r="X305" s="58"/>
      <c r="Y305" s="58"/>
      <c r="AA305" s="2044" t="s">
        <v>2580</v>
      </c>
      <c r="AB305" s="2044"/>
      <c r="AC305" s="2044"/>
      <c r="AD305" s="2044"/>
      <c r="AE305" s="2044"/>
      <c r="AF305" s="2044"/>
      <c r="AG305" s="2044"/>
      <c r="AH305" s="2044"/>
      <c r="AI305" s="2044"/>
      <c r="AJ305" s="2044"/>
      <c r="AK305" s="2044"/>
      <c r="BN305" s="61"/>
    </row>
    <row r="306" spans="2:66" ht="12.75">
      <c r="B306" s="58" t="s">
        <v>93</v>
      </c>
      <c r="C306" s="58"/>
      <c r="D306" s="58"/>
      <c r="E306" s="58"/>
      <c r="F306" s="58"/>
      <c r="G306" s="58"/>
      <c r="H306" s="2199" t="s">
        <v>2565</v>
      </c>
      <c r="I306" s="2199"/>
      <c r="J306" s="2199"/>
      <c r="K306" s="2199"/>
      <c r="L306" s="2199"/>
      <c r="M306" s="2199"/>
      <c r="N306" s="7" t="s">
        <v>212</v>
      </c>
      <c r="O306" s="7"/>
      <c r="P306" s="2041" t="s">
        <v>625</v>
      </c>
      <c r="Q306" s="2224"/>
      <c r="R306" s="2224"/>
      <c r="S306" s="58"/>
      <c r="T306" s="58" t="s">
        <v>93</v>
      </c>
      <c r="V306" s="58"/>
      <c r="W306" s="58"/>
      <c r="X306" s="58"/>
      <c r="Y306" s="58"/>
      <c r="AA306" s="2199" t="s">
        <v>2581</v>
      </c>
      <c r="AB306" s="2199"/>
      <c r="AC306" s="2199"/>
      <c r="AD306" s="2199"/>
      <c r="AE306" s="2199"/>
      <c r="AF306" s="2199"/>
      <c r="AG306" s="7" t="s">
        <v>212</v>
      </c>
      <c r="AH306" s="7"/>
      <c r="AI306" s="2041" t="s">
        <v>625</v>
      </c>
      <c r="AJ306" s="2224"/>
      <c r="AK306" s="2224"/>
      <c r="BN306" s="61"/>
    </row>
    <row r="307" spans="2:66" ht="12.75">
      <c r="B307" s="58" t="s">
        <v>94</v>
      </c>
      <c r="C307" s="58"/>
      <c r="D307" s="58"/>
      <c r="E307" s="58"/>
      <c r="F307" s="58"/>
      <c r="G307" s="58"/>
      <c r="H307" s="2111" t="s">
        <v>625</v>
      </c>
      <c r="I307" s="2069"/>
      <c r="J307" s="2069"/>
      <c r="K307" s="2069"/>
      <c r="L307" s="2069"/>
      <c r="M307" s="2069"/>
      <c r="N307" s="60"/>
      <c r="O307" s="60"/>
      <c r="P307" s="62"/>
      <c r="Q307" s="62"/>
      <c r="R307" s="62"/>
      <c r="S307" s="58"/>
      <c r="T307" s="58" t="s">
        <v>94</v>
      </c>
      <c r="V307" s="58"/>
      <c r="W307" s="58"/>
      <c r="X307" s="58"/>
      <c r="Y307" s="58"/>
      <c r="AA307" s="2111" t="s">
        <v>2582</v>
      </c>
      <c r="AB307" s="2111"/>
      <c r="AC307" s="2111"/>
      <c r="AD307" s="2111"/>
      <c r="AE307" s="2111"/>
      <c r="AF307" s="2111"/>
      <c r="AG307" s="60"/>
      <c r="AH307" s="60"/>
      <c r="AI307" s="62"/>
      <c r="AJ307" s="62"/>
      <c r="AK307" s="62"/>
      <c r="BN307" s="61"/>
    </row>
    <row r="308" spans="2:66" ht="12.75">
      <c r="B308" s="58" t="s">
        <v>80</v>
      </c>
      <c r="C308" s="58"/>
      <c r="D308" s="58"/>
      <c r="E308" s="58"/>
      <c r="F308" s="58"/>
      <c r="G308" s="58"/>
      <c r="H308" s="2044" t="s">
        <v>2566</v>
      </c>
      <c r="I308" s="2044"/>
      <c r="J308" s="2044"/>
      <c r="K308" s="2044"/>
      <c r="L308" s="2044"/>
      <c r="M308" s="2044"/>
      <c r="N308" s="2042"/>
      <c r="O308" s="2042"/>
      <c r="P308" s="2042"/>
      <c r="Q308" s="2042"/>
      <c r="R308" s="2042"/>
      <c r="S308" s="58"/>
      <c r="T308" s="58" t="s">
        <v>80</v>
      </c>
      <c r="V308" s="58"/>
      <c r="W308" s="58"/>
      <c r="X308" s="58"/>
      <c r="Y308" s="58"/>
      <c r="AA308" s="2044" t="s">
        <v>2583</v>
      </c>
      <c r="AB308" s="2044"/>
      <c r="AC308" s="2044"/>
      <c r="AD308" s="2044"/>
      <c r="AE308" s="2044"/>
      <c r="AF308" s="2044"/>
      <c r="AG308" s="2042"/>
      <c r="AH308" s="2042"/>
      <c r="AI308" s="2042"/>
      <c r="AJ308" s="2042"/>
      <c r="AK308" s="204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2" t="str">
        <f t="shared" ref="H310:H316" si="1">H302</f>
        <v>Novogradac and Company LLP</v>
      </c>
      <c r="I310" s="2042"/>
      <c r="J310" s="2042"/>
      <c r="K310" s="2042"/>
      <c r="L310" s="2042"/>
      <c r="M310" s="2042"/>
      <c r="N310" s="2042"/>
      <c r="O310" s="2042"/>
      <c r="P310" s="2042"/>
      <c r="Q310" s="2042"/>
      <c r="R310" s="2042"/>
      <c r="S310" s="58"/>
      <c r="T310" s="58" t="s">
        <v>375</v>
      </c>
      <c r="V310" s="58"/>
      <c r="W310" s="58"/>
      <c r="X310" s="58"/>
      <c r="Y310" s="58"/>
      <c r="AA310" s="2042" t="s">
        <v>2584</v>
      </c>
      <c r="AB310" s="2042"/>
      <c r="AC310" s="2042"/>
      <c r="AD310" s="2042"/>
      <c r="AE310" s="2042"/>
      <c r="AF310" s="2042"/>
      <c r="AG310" s="2042"/>
      <c r="AH310" s="2042"/>
      <c r="AI310" s="2042"/>
      <c r="AJ310" s="2042"/>
      <c r="AK310" s="2042"/>
      <c r="BN310" s="61"/>
    </row>
    <row r="311" spans="2:66" ht="12.75">
      <c r="B311" s="58" t="s">
        <v>503</v>
      </c>
      <c r="C311" s="58"/>
      <c r="D311" s="58"/>
      <c r="E311" s="58"/>
      <c r="F311" s="58"/>
      <c r="H311" s="2044" t="str">
        <f t="shared" si="1"/>
        <v>2033 N. Main Street, Suite 400</v>
      </c>
      <c r="I311" s="2044"/>
      <c r="J311" s="2044"/>
      <c r="K311" s="2044"/>
      <c r="L311" s="2044"/>
      <c r="M311" s="2044"/>
      <c r="N311" s="2044"/>
      <c r="O311" s="2044"/>
      <c r="P311" s="2044"/>
      <c r="Q311" s="2044"/>
      <c r="R311" s="2044"/>
      <c r="S311" s="58"/>
      <c r="T311" s="58" t="s">
        <v>503</v>
      </c>
      <c r="V311" s="58"/>
      <c r="W311" s="58"/>
      <c r="X311" s="58"/>
      <c r="Y311" s="58"/>
      <c r="AA311" s="2044" t="s">
        <v>2585</v>
      </c>
      <c r="AB311" s="2044"/>
      <c r="AC311" s="2044"/>
      <c r="AD311" s="2044"/>
      <c r="AE311" s="2044"/>
      <c r="AF311" s="2044"/>
      <c r="AG311" s="2044"/>
      <c r="AH311" s="2044"/>
      <c r="AI311" s="2044"/>
      <c r="AJ311" s="2044"/>
      <c r="AK311" s="2044"/>
      <c r="BN311" s="61"/>
    </row>
    <row r="312" spans="2:66" ht="12.75" customHeight="1">
      <c r="B312" s="58" t="s">
        <v>504</v>
      </c>
      <c r="C312" s="58"/>
      <c r="D312" s="58"/>
      <c r="E312" s="58"/>
      <c r="F312" s="58"/>
      <c r="H312" s="2044" t="str">
        <f t="shared" si="1"/>
        <v>Walnut Creek, CA 94596</v>
      </c>
      <c r="I312" s="2044"/>
      <c r="J312" s="2044"/>
      <c r="K312" s="2044"/>
      <c r="L312" s="2044"/>
      <c r="M312" s="2044"/>
      <c r="N312" s="2044"/>
      <c r="O312" s="2044"/>
      <c r="P312" s="2044"/>
      <c r="Q312" s="2044"/>
      <c r="R312" s="2044"/>
      <c r="S312" s="58"/>
      <c r="T312" s="58" t="s">
        <v>79</v>
      </c>
      <c r="V312" s="58"/>
      <c r="W312" s="58"/>
      <c r="X312" s="58"/>
      <c r="Y312" s="58"/>
      <c r="AA312" s="2044" t="s">
        <v>2586</v>
      </c>
      <c r="AB312" s="2044"/>
      <c r="AC312" s="2044"/>
      <c r="AD312" s="2044"/>
      <c r="AE312" s="2044"/>
      <c r="AF312" s="2044"/>
      <c r="AG312" s="2044"/>
      <c r="AH312" s="2044"/>
      <c r="AI312" s="2044"/>
      <c r="AJ312" s="2044"/>
      <c r="AK312" s="2044"/>
      <c r="BN312" s="61"/>
    </row>
    <row r="313" spans="2:66" ht="12.75">
      <c r="B313" s="58" t="s">
        <v>92</v>
      </c>
      <c r="C313" s="58"/>
      <c r="D313" s="58"/>
      <c r="E313" s="58"/>
      <c r="F313" s="58"/>
      <c r="H313" s="2044" t="str">
        <f t="shared" si="1"/>
        <v>Jim Kroger</v>
      </c>
      <c r="I313" s="2044"/>
      <c r="J313" s="2044"/>
      <c r="K313" s="2044"/>
      <c r="L313" s="2044"/>
      <c r="M313" s="2044"/>
      <c r="N313" s="2044"/>
      <c r="O313" s="2044"/>
      <c r="P313" s="2044"/>
      <c r="Q313" s="2044"/>
      <c r="R313" s="2044"/>
      <c r="S313" s="58"/>
      <c r="T313" s="58" t="s">
        <v>92</v>
      </c>
      <c r="V313" s="58"/>
      <c r="W313" s="58"/>
      <c r="X313" s="58"/>
      <c r="Y313" s="58"/>
      <c r="AA313" s="2044" t="s">
        <v>2587</v>
      </c>
      <c r="AB313" s="2044"/>
      <c r="AC313" s="2044"/>
      <c r="AD313" s="2044"/>
      <c r="AE313" s="2044"/>
      <c r="AF313" s="2044"/>
      <c r="AG313" s="2044"/>
      <c r="AH313" s="2044"/>
      <c r="AI313" s="2044"/>
      <c r="AJ313" s="2044"/>
      <c r="AK313" s="2044"/>
      <c r="BN313" s="61"/>
    </row>
    <row r="314" spans="2:66" ht="12.75">
      <c r="B314" s="58" t="s">
        <v>93</v>
      </c>
      <c r="C314" s="58"/>
      <c r="D314" s="58"/>
      <c r="E314" s="58"/>
      <c r="F314" s="58"/>
      <c r="G314" s="58"/>
      <c r="H314" s="2200" t="str">
        <f t="shared" si="1"/>
        <v>(925) 949-4222</v>
      </c>
      <c r="I314" s="2200"/>
      <c r="J314" s="2200"/>
      <c r="K314" s="2200"/>
      <c r="L314" s="2200"/>
      <c r="M314" s="2200"/>
      <c r="N314" s="7" t="s">
        <v>212</v>
      </c>
      <c r="O314" s="7"/>
      <c r="P314" s="2224" t="str">
        <f>P306</f>
        <v>N/A</v>
      </c>
      <c r="Q314" s="2224"/>
      <c r="R314" s="2224"/>
      <c r="S314" s="58"/>
      <c r="T314" s="58" t="s">
        <v>93</v>
      </c>
      <c r="V314" s="58"/>
      <c r="W314" s="58"/>
      <c r="X314" s="58"/>
      <c r="Y314" s="58"/>
      <c r="AA314" s="2199" t="s">
        <v>2588</v>
      </c>
      <c r="AB314" s="2199"/>
      <c r="AC314" s="2199"/>
      <c r="AD314" s="2199"/>
      <c r="AE314" s="2199"/>
      <c r="AF314" s="2199"/>
      <c r="AG314" s="7" t="s">
        <v>212</v>
      </c>
      <c r="AH314" s="7"/>
      <c r="AI314" s="2041" t="s">
        <v>625</v>
      </c>
      <c r="AJ314" s="2224"/>
      <c r="AK314" s="2224"/>
      <c r="BN314" s="61"/>
    </row>
    <row r="315" spans="2:66" ht="12.75">
      <c r="B315" s="58" t="s">
        <v>94</v>
      </c>
      <c r="C315" s="58"/>
      <c r="D315" s="58"/>
      <c r="E315" s="58"/>
      <c r="F315" s="58"/>
      <c r="G315" s="58"/>
      <c r="H315" s="2069" t="str">
        <f t="shared" si="1"/>
        <v>N/A</v>
      </c>
      <c r="I315" s="2069"/>
      <c r="J315" s="2069"/>
      <c r="K315" s="2069"/>
      <c r="L315" s="2069"/>
      <c r="M315" s="2069"/>
      <c r="N315" s="60"/>
      <c r="O315" s="60"/>
      <c r="P315" s="62"/>
      <c r="Q315" s="62"/>
      <c r="R315" s="62"/>
      <c r="S315" s="58"/>
      <c r="T315" s="58" t="s">
        <v>94</v>
      </c>
      <c r="V315" s="58"/>
      <c r="W315" s="58"/>
      <c r="X315" s="58"/>
      <c r="Y315" s="58"/>
      <c r="AA315" s="2111" t="s">
        <v>625</v>
      </c>
      <c r="AB315" s="2069"/>
      <c r="AC315" s="2069"/>
      <c r="AD315" s="2069"/>
      <c r="AE315" s="2069"/>
      <c r="AF315" s="2069"/>
      <c r="AG315" s="60"/>
      <c r="AH315" s="60"/>
      <c r="AI315" s="62"/>
      <c r="AJ315" s="62"/>
      <c r="AK315" s="62"/>
      <c r="BN315" s="61"/>
    </row>
    <row r="316" spans="2:66" ht="12.75">
      <c r="B316" s="58" t="s">
        <v>80</v>
      </c>
      <c r="C316" s="58"/>
      <c r="D316" s="58"/>
      <c r="E316" s="58"/>
      <c r="F316" s="58"/>
      <c r="G316" s="58"/>
      <c r="H316" s="2044" t="str">
        <f t="shared" si="1"/>
        <v>jim.kroger@novoco.com</v>
      </c>
      <c r="I316" s="2044"/>
      <c r="J316" s="2044"/>
      <c r="K316" s="2044"/>
      <c r="L316" s="2044"/>
      <c r="M316" s="2044"/>
      <c r="N316" s="2042"/>
      <c r="O316" s="2042"/>
      <c r="P316" s="2042"/>
      <c r="Q316" s="2042"/>
      <c r="R316" s="2042"/>
      <c r="S316" s="58"/>
      <c r="T316" s="58" t="s">
        <v>80</v>
      </c>
      <c r="V316" s="58"/>
      <c r="W316" s="58"/>
      <c r="X316" s="58"/>
      <c r="Y316" s="58"/>
      <c r="AA316" s="2044" t="s">
        <v>2589</v>
      </c>
      <c r="AB316" s="2044"/>
      <c r="AC316" s="2044"/>
      <c r="AD316" s="2044"/>
      <c r="AE316" s="2044"/>
      <c r="AF316" s="2044"/>
      <c r="AG316" s="2042"/>
      <c r="AH316" s="2042"/>
      <c r="AI316" s="2042"/>
      <c r="AJ316" s="2042"/>
      <c r="AK316" s="2042"/>
      <c r="BN316" s="61"/>
    </row>
    <row r="317" spans="2:66" ht="12.75">
      <c r="BN317" s="61"/>
    </row>
    <row r="318" spans="2:66" ht="12.75">
      <c r="B318" s="7" t="s">
        <v>976</v>
      </c>
      <c r="C318" s="58"/>
      <c r="D318" s="58"/>
      <c r="E318" s="58"/>
      <c r="F318" s="58"/>
      <c r="H318" s="2042" t="s">
        <v>625</v>
      </c>
      <c r="I318" s="2042"/>
      <c r="J318" s="2042"/>
      <c r="K318" s="2042"/>
      <c r="L318" s="2042"/>
      <c r="M318" s="2042"/>
      <c r="N318" s="2042"/>
      <c r="O318" s="2042"/>
      <c r="P318" s="2042"/>
      <c r="Q318" s="2042"/>
      <c r="R318" s="2042"/>
      <c r="T318" s="58" t="s">
        <v>376</v>
      </c>
      <c r="V318" s="58"/>
      <c r="W318" s="58"/>
      <c r="X318" s="58"/>
      <c r="Y318" s="58"/>
      <c r="AA318" s="2042" t="s">
        <v>2590</v>
      </c>
      <c r="AB318" s="2042"/>
      <c r="AC318" s="2042"/>
      <c r="AD318" s="2042"/>
      <c r="AE318" s="2042"/>
      <c r="AF318" s="2042"/>
      <c r="AG318" s="2042"/>
      <c r="AH318" s="2042"/>
      <c r="AI318" s="2042"/>
      <c r="AJ318" s="2042"/>
      <c r="AK318" s="2042"/>
      <c r="BN318" s="61"/>
    </row>
    <row r="319" spans="2:66" ht="12.75">
      <c r="B319" s="58" t="s">
        <v>503</v>
      </c>
      <c r="C319" s="58"/>
      <c r="D319" s="58"/>
      <c r="E319" s="58"/>
      <c r="F319" s="58"/>
      <c r="H319" s="2044"/>
      <c r="I319" s="2044"/>
      <c r="J319" s="2044"/>
      <c r="K319" s="2044"/>
      <c r="L319" s="2044"/>
      <c r="M319" s="2044"/>
      <c r="N319" s="2044"/>
      <c r="O319" s="2044"/>
      <c r="P319" s="2044"/>
      <c r="Q319" s="2044"/>
      <c r="R319" s="2044"/>
      <c r="T319" s="58" t="s">
        <v>503</v>
      </c>
      <c r="V319" s="58"/>
      <c r="W319" s="58"/>
      <c r="X319" s="58"/>
      <c r="Y319" s="58"/>
      <c r="AA319" s="2044" t="s">
        <v>2591</v>
      </c>
      <c r="AB319" s="2044"/>
      <c r="AC319" s="2044"/>
      <c r="AD319" s="2044"/>
      <c r="AE319" s="2044"/>
      <c r="AF319" s="2044"/>
      <c r="AG319" s="2044"/>
      <c r="AH319" s="2044"/>
      <c r="AI319" s="2044"/>
      <c r="AJ319" s="2044"/>
      <c r="AK319" s="2044"/>
      <c r="BN319" s="61"/>
    </row>
    <row r="320" spans="2:66" ht="12.75">
      <c r="B320" s="58" t="s">
        <v>504</v>
      </c>
      <c r="C320" s="58"/>
      <c r="D320" s="58"/>
      <c r="E320" s="58"/>
      <c r="F320" s="58"/>
      <c r="H320" s="2044"/>
      <c r="I320" s="2044"/>
      <c r="J320" s="2044"/>
      <c r="K320" s="2044"/>
      <c r="L320" s="2044"/>
      <c r="M320" s="2044"/>
      <c r="N320" s="2044"/>
      <c r="O320" s="2044"/>
      <c r="P320" s="2044"/>
      <c r="Q320" s="2044"/>
      <c r="R320" s="2044"/>
      <c r="T320" s="58" t="s">
        <v>79</v>
      </c>
      <c r="V320" s="58"/>
      <c r="W320" s="58"/>
      <c r="X320" s="58"/>
      <c r="Y320" s="58"/>
      <c r="AA320" s="2044" t="s">
        <v>2592</v>
      </c>
      <c r="AB320" s="2044"/>
      <c r="AC320" s="2044"/>
      <c r="AD320" s="2044"/>
      <c r="AE320" s="2044"/>
      <c r="AF320" s="2044"/>
      <c r="AG320" s="2044"/>
      <c r="AH320" s="2044"/>
      <c r="AI320" s="2044"/>
      <c r="AJ320" s="2044"/>
      <c r="AK320" s="2044"/>
      <c r="BN320" s="61"/>
    </row>
    <row r="321" spans="1:66" ht="12.75" customHeight="1">
      <c r="A321" s="39"/>
      <c r="B321" s="58" t="s">
        <v>92</v>
      </c>
      <c r="C321" s="58"/>
      <c r="D321" s="58"/>
      <c r="E321" s="58"/>
      <c r="F321" s="58"/>
      <c r="H321" s="2044"/>
      <c r="I321" s="2044"/>
      <c r="J321" s="2044"/>
      <c r="K321" s="2044"/>
      <c r="L321" s="2044"/>
      <c r="M321" s="2044"/>
      <c r="N321" s="2044"/>
      <c r="O321" s="2044"/>
      <c r="P321" s="2044"/>
      <c r="Q321" s="2044"/>
      <c r="R321" s="2044"/>
      <c r="T321" s="58" t="s">
        <v>92</v>
      </c>
      <c r="V321" s="58"/>
      <c r="W321" s="58"/>
      <c r="X321" s="58"/>
      <c r="Y321" s="58"/>
      <c r="AA321" s="2044" t="s">
        <v>2593</v>
      </c>
      <c r="AB321" s="2044"/>
      <c r="AC321" s="2044"/>
      <c r="AD321" s="2044"/>
      <c r="AE321" s="2044"/>
      <c r="AF321" s="2044"/>
      <c r="AG321" s="2044"/>
      <c r="AH321" s="2044"/>
      <c r="AI321" s="2044"/>
      <c r="AJ321" s="2044"/>
      <c r="AK321" s="2044"/>
      <c r="AL321" s="39"/>
      <c r="BN321" s="61"/>
    </row>
    <row r="322" spans="1:66" ht="12.75">
      <c r="A322" s="39"/>
      <c r="B322" s="58" t="s">
        <v>93</v>
      </c>
      <c r="C322" s="58"/>
      <c r="D322" s="58"/>
      <c r="E322" s="58"/>
      <c r="F322" s="58"/>
      <c r="G322" s="58"/>
      <c r="H322" s="2200"/>
      <c r="I322" s="2200"/>
      <c r="J322" s="2200"/>
      <c r="K322" s="2200"/>
      <c r="L322" s="2200"/>
      <c r="M322" s="2200"/>
      <c r="N322" s="7" t="s">
        <v>212</v>
      </c>
      <c r="O322" s="7"/>
      <c r="P322" s="2224"/>
      <c r="Q322" s="2224"/>
      <c r="R322" s="2224"/>
      <c r="S322" s="58"/>
      <c r="T322" s="58" t="s">
        <v>93</v>
      </c>
      <c r="V322" s="58"/>
      <c r="W322" s="58"/>
      <c r="X322" s="58"/>
      <c r="Y322" s="58"/>
      <c r="AA322" s="2199" t="s">
        <v>2594</v>
      </c>
      <c r="AB322" s="2199"/>
      <c r="AC322" s="2199"/>
      <c r="AD322" s="2199"/>
      <c r="AE322" s="2199"/>
      <c r="AF322" s="2199"/>
      <c r="AG322" s="7" t="s">
        <v>212</v>
      </c>
      <c r="AH322" s="7"/>
      <c r="AI322" s="2041" t="s">
        <v>625</v>
      </c>
      <c r="AJ322" s="2224"/>
      <c r="AK322" s="2224"/>
      <c r="AL322" s="39"/>
      <c r="BN322" s="61"/>
    </row>
    <row r="323" spans="1:66" ht="12.75" customHeight="1">
      <c r="A323" s="39"/>
      <c r="B323" s="58" t="s">
        <v>94</v>
      </c>
      <c r="C323" s="58"/>
      <c r="D323" s="58"/>
      <c r="E323" s="58"/>
      <c r="F323" s="58"/>
      <c r="G323" s="58"/>
      <c r="H323" s="2069"/>
      <c r="I323" s="2069"/>
      <c r="J323" s="2069"/>
      <c r="K323" s="2069"/>
      <c r="L323" s="2069"/>
      <c r="M323" s="2069"/>
      <c r="N323" s="60"/>
      <c r="O323" s="60"/>
      <c r="P323" s="62"/>
      <c r="Q323" s="62"/>
      <c r="R323" s="62"/>
      <c r="S323" s="58"/>
      <c r="T323" s="58" t="s">
        <v>94</v>
      </c>
      <c r="V323" s="58"/>
      <c r="W323" s="58"/>
      <c r="X323" s="58"/>
      <c r="Y323" s="58"/>
      <c r="AA323" s="2111" t="s">
        <v>2595</v>
      </c>
      <c r="AB323" s="2111"/>
      <c r="AC323" s="2111"/>
      <c r="AD323" s="2111"/>
      <c r="AE323" s="2111"/>
      <c r="AF323" s="2111"/>
      <c r="AG323" s="60"/>
      <c r="AH323" s="60"/>
      <c r="AI323" s="62"/>
      <c r="AJ323" s="62"/>
      <c r="AK323" s="62"/>
      <c r="AL323" s="39"/>
    </row>
    <row r="324" spans="1:66" ht="12.75">
      <c r="A324" s="39"/>
      <c r="B324" s="58" t="s">
        <v>80</v>
      </c>
      <c r="C324" s="58"/>
      <c r="D324" s="58"/>
      <c r="E324" s="58"/>
      <c r="F324" s="58"/>
      <c r="G324" s="58"/>
      <c r="H324" s="2044"/>
      <c r="I324" s="2044"/>
      <c r="J324" s="2044"/>
      <c r="K324" s="2044"/>
      <c r="L324" s="2044"/>
      <c r="M324" s="2044"/>
      <c r="N324" s="2042"/>
      <c r="O324" s="2042"/>
      <c r="P324" s="2042"/>
      <c r="Q324" s="2042"/>
      <c r="R324" s="2042"/>
      <c r="S324" s="58"/>
      <c r="T324" s="58" t="s">
        <v>80</v>
      </c>
      <c r="V324" s="58"/>
      <c r="W324" s="58"/>
      <c r="X324" s="58"/>
      <c r="Y324" s="58"/>
      <c r="AA324" s="2044" t="s">
        <v>2596</v>
      </c>
      <c r="AB324" s="2044"/>
      <c r="AC324" s="2044"/>
      <c r="AD324" s="2044"/>
      <c r="AE324" s="2044"/>
      <c r="AF324" s="2044"/>
      <c r="AG324" s="2042"/>
      <c r="AH324" s="2042"/>
      <c r="AI324" s="2042"/>
      <c r="AJ324" s="2042"/>
      <c r="AK324" s="204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2" t="s">
        <v>2567</v>
      </c>
      <c r="I326" s="2042"/>
      <c r="J326" s="2042"/>
      <c r="K326" s="2042"/>
      <c r="L326" s="2042"/>
      <c r="M326" s="2042"/>
      <c r="N326" s="2042"/>
      <c r="O326" s="2042"/>
      <c r="P326" s="2042"/>
      <c r="Q326" s="2042"/>
      <c r="R326" s="2042"/>
      <c r="T326" s="58" t="s">
        <v>378</v>
      </c>
      <c r="V326" s="58"/>
      <c r="W326" s="58"/>
      <c r="X326" s="58"/>
      <c r="Y326" s="58"/>
      <c r="AA326" s="2042" t="s">
        <v>2597</v>
      </c>
      <c r="AB326" s="2042"/>
      <c r="AC326" s="2042"/>
      <c r="AD326" s="2042"/>
      <c r="AE326" s="2042"/>
      <c r="AF326" s="2042"/>
      <c r="AG326" s="2042"/>
      <c r="AH326" s="2042"/>
      <c r="AI326" s="2042"/>
      <c r="AJ326" s="2042"/>
      <c r="AK326" s="2042"/>
      <c r="AL326" s="39"/>
    </row>
    <row r="327" spans="1:66" ht="12.75">
      <c r="A327" s="39"/>
      <c r="B327" s="58" t="s">
        <v>503</v>
      </c>
      <c r="C327" s="58"/>
      <c r="D327" s="58"/>
      <c r="E327" s="58"/>
      <c r="F327" s="58"/>
      <c r="H327" s="2044" t="s">
        <v>2568</v>
      </c>
      <c r="I327" s="2044"/>
      <c r="J327" s="2044"/>
      <c r="K327" s="2044"/>
      <c r="L327" s="2044"/>
      <c r="M327" s="2044"/>
      <c r="N327" s="2044"/>
      <c r="O327" s="2044"/>
      <c r="P327" s="2044"/>
      <c r="Q327" s="2044"/>
      <c r="R327" s="2044"/>
      <c r="T327" s="58" t="s">
        <v>503</v>
      </c>
      <c r="V327" s="58"/>
      <c r="W327" s="58"/>
      <c r="X327" s="58"/>
      <c r="Y327" s="58"/>
      <c r="AA327" s="2044" t="s">
        <v>2598</v>
      </c>
      <c r="AB327" s="2044"/>
      <c r="AC327" s="2044"/>
      <c r="AD327" s="2044"/>
      <c r="AE327" s="2044"/>
      <c r="AF327" s="2044"/>
      <c r="AG327" s="2044"/>
      <c r="AH327" s="2044"/>
      <c r="AI327" s="2044"/>
      <c r="AJ327" s="2044"/>
      <c r="AK327" s="2044"/>
      <c r="AL327" s="39"/>
    </row>
    <row r="328" spans="1:66" ht="12.75">
      <c r="A328" s="39"/>
      <c r="B328" s="58" t="s">
        <v>504</v>
      </c>
      <c r="C328" s="58"/>
      <c r="D328" s="58"/>
      <c r="E328" s="58"/>
      <c r="F328" s="58"/>
      <c r="H328" s="2044" t="s">
        <v>2569</v>
      </c>
      <c r="I328" s="2044"/>
      <c r="J328" s="2044"/>
      <c r="K328" s="2044"/>
      <c r="L328" s="2044"/>
      <c r="M328" s="2044"/>
      <c r="N328" s="2044"/>
      <c r="O328" s="2044"/>
      <c r="P328" s="2044"/>
      <c r="Q328" s="2044"/>
      <c r="R328" s="2044"/>
      <c r="T328" s="58" t="s">
        <v>79</v>
      </c>
      <c r="V328" s="58"/>
      <c r="W328" s="58"/>
      <c r="X328" s="58"/>
      <c r="Y328" s="58"/>
      <c r="AA328" s="2044" t="s">
        <v>2599</v>
      </c>
      <c r="AB328" s="2044"/>
      <c r="AC328" s="2044"/>
      <c r="AD328" s="2044"/>
      <c r="AE328" s="2044"/>
      <c r="AF328" s="2044"/>
      <c r="AG328" s="2044"/>
      <c r="AH328" s="2044"/>
      <c r="AI328" s="2044"/>
      <c r="AJ328" s="2044"/>
      <c r="AK328" s="2044"/>
      <c r="AL328" s="39"/>
    </row>
    <row r="329" spans="1:66" ht="12.75">
      <c r="A329" s="39"/>
      <c r="B329" s="58" t="s">
        <v>92</v>
      </c>
      <c r="C329" s="58"/>
      <c r="D329" s="58"/>
      <c r="E329" s="58"/>
      <c r="F329" s="58"/>
      <c r="H329" s="2044" t="s">
        <v>2570</v>
      </c>
      <c r="I329" s="2044"/>
      <c r="J329" s="2044"/>
      <c r="K329" s="2044"/>
      <c r="L329" s="2044"/>
      <c r="M329" s="2044"/>
      <c r="N329" s="2044"/>
      <c r="O329" s="2044"/>
      <c r="P329" s="2044"/>
      <c r="Q329" s="2044"/>
      <c r="R329" s="2044"/>
      <c r="T329" s="58" t="s">
        <v>92</v>
      </c>
      <c r="V329" s="58"/>
      <c r="W329" s="58"/>
      <c r="X329" s="58"/>
      <c r="Y329" s="58"/>
      <c r="AA329" s="2044" t="s">
        <v>2600</v>
      </c>
      <c r="AB329" s="2044"/>
      <c r="AC329" s="2044"/>
      <c r="AD329" s="2044"/>
      <c r="AE329" s="2044"/>
      <c r="AF329" s="2044"/>
      <c r="AG329" s="2044"/>
      <c r="AH329" s="2044"/>
      <c r="AI329" s="2044"/>
      <c r="AJ329" s="2044"/>
      <c r="AK329" s="2044"/>
      <c r="AL329" s="39"/>
    </row>
    <row r="330" spans="1:66" ht="12.75" customHeight="1">
      <c r="A330" s="39"/>
      <c r="B330" s="58" t="s">
        <v>93</v>
      </c>
      <c r="C330" s="58"/>
      <c r="D330" s="58"/>
      <c r="E330" s="58"/>
      <c r="F330" s="58"/>
      <c r="G330" s="58"/>
      <c r="H330" s="2199" t="s">
        <v>2571</v>
      </c>
      <c r="I330" s="2199"/>
      <c r="J330" s="2199"/>
      <c r="K330" s="2199"/>
      <c r="L330" s="2199"/>
      <c r="M330" s="2199"/>
      <c r="N330" s="7" t="s">
        <v>212</v>
      </c>
      <c r="O330" s="7"/>
      <c r="P330" s="2041" t="s">
        <v>625</v>
      </c>
      <c r="Q330" s="2224"/>
      <c r="R330" s="2224"/>
      <c r="S330" s="58"/>
      <c r="T330" s="58" t="s">
        <v>93</v>
      </c>
      <c r="V330" s="58"/>
      <c r="W330" s="58"/>
      <c r="X330" s="58"/>
      <c r="Y330" s="58"/>
      <c r="AA330" s="2199" t="s">
        <v>2601</v>
      </c>
      <c r="AB330" s="2199"/>
      <c r="AC330" s="2199"/>
      <c r="AD330" s="2199"/>
      <c r="AE330" s="2199"/>
      <c r="AF330" s="2199"/>
      <c r="AG330" s="7" t="s">
        <v>212</v>
      </c>
      <c r="AH330" s="7"/>
      <c r="AI330" s="2041">
        <v>6251</v>
      </c>
      <c r="AJ330" s="2041"/>
      <c r="AK330" s="2041"/>
      <c r="AL330" s="39"/>
    </row>
    <row r="331" spans="1:66" ht="12.75">
      <c r="A331" s="39"/>
      <c r="B331" s="58" t="s">
        <v>94</v>
      </c>
      <c r="C331" s="58"/>
      <c r="D331" s="58"/>
      <c r="E331" s="58"/>
      <c r="F331" s="58"/>
      <c r="G331" s="58"/>
      <c r="H331" s="2111" t="s">
        <v>625</v>
      </c>
      <c r="I331" s="2069"/>
      <c r="J331" s="2069"/>
      <c r="K331" s="2069"/>
      <c r="L331" s="2069"/>
      <c r="M331" s="2069"/>
      <c r="N331" s="60"/>
      <c r="O331" s="60"/>
      <c r="P331" s="62"/>
      <c r="Q331" s="62"/>
      <c r="R331" s="62"/>
      <c r="S331" s="58"/>
      <c r="T331" s="58" t="s">
        <v>94</v>
      </c>
      <c r="V331" s="58"/>
      <c r="W331" s="58"/>
      <c r="X331" s="58"/>
      <c r="Y331" s="58"/>
      <c r="AA331" s="2111" t="s">
        <v>625</v>
      </c>
      <c r="AB331" s="2069"/>
      <c r="AC331" s="2069"/>
      <c r="AD331" s="2069"/>
      <c r="AE331" s="2069"/>
      <c r="AF331" s="2069"/>
      <c r="AG331" s="60"/>
      <c r="AH331" s="60"/>
      <c r="AI331" s="62"/>
      <c r="AJ331" s="62"/>
      <c r="AK331" s="62"/>
      <c r="AL331" s="39"/>
    </row>
    <row r="332" spans="1:66" ht="12.75">
      <c r="A332" s="39"/>
      <c r="B332" s="58" t="s">
        <v>80</v>
      </c>
      <c r="C332" s="58"/>
      <c r="D332" s="58"/>
      <c r="E332" s="58"/>
      <c r="F332" s="58"/>
      <c r="G332" s="58"/>
      <c r="H332" s="2044" t="s">
        <v>2572</v>
      </c>
      <c r="I332" s="2044"/>
      <c r="J332" s="2044"/>
      <c r="K332" s="2044"/>
      <c r="L332" s="2044"/>
      <c r="M332" s="2044"/>
      <c r="N332" s="2042"/>
      <c r="O332" s="2042"/>
      <c r="P332" s="2042"/>
      <c r="Q332" s="2042"/>
      <c r="R332" s="2042"/>
      <c r="S332" s="58"/>
      <c r="T332" s="58" t="s">
        <v>80</v>
      </c>
      <c r="V332" s="58"/>
      <c r="W332" s="58"/>
      <c r="X332" s="58"/>
      <c r="Y332" s="58"/>
      <c r="AA332" s="2044" t="s">
        <v>2602</v>
      </c>
      <c r="AB332" s="2044"/>
      <c r="AC332" s="2044"/>
      <c r="AD332" s="2044"/>
      <c r="AE332" s="2044"/>
      <c r="AF332" s="2044"/>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2" t="s">
        <v>939</v>
      </c>
      <c r="I334" s="2042"/>
      <c r="J334" s="2042"/>
      <c r="K334" s="2042"/>
      <c r="L334" s="2042"/>
      <c r="M334" s="2042"/>
      <c r="N334" s="2042"/>
      <c r="O334" s="2042"/>
      <c r="P334" s="2042"/>
      <c r="Q334" s="2042"/>
      <c r="R334" s="2042"/>
      <c r="T334" s="405" t="s">
        <v>951</v>
      </c>
      <c r="V334" s="58"/>
      <c r="W334" s="58"/>
      <c r="X334" s="58"/>
      <c r="Y334" s="58"/>
      <c r="AA334" s="2042" t="s">
        <v>2603</v>
      </c>
      <c r="AB334" s="2042"/>
      <c r="AC334" s="2042"/>
      <c r="AD334" s="2042"/>
      <c r="AE334" s="2042"/>
      <c r="AF334" s="2042"/>
      <c r="AG334" s="2042"/>
      <c r="AH334" s="2042"/>
      <c r="AI334" s="2042"/>
      <c r="AJ334" s="2042"/>
      <c r="AK334" s="2042"/>
      <c r="AL334" s="39"/>
    </row>
    <row r="335" spans="1:66" ht="12.75" customHeight="1">
      <c r="B335" s="58" t="s">
        <v>503</v>
      </c>
      <c r="C335" s="240"/>
      <c r="D335" s="240"/>
      <c r="E335" s="240"/>
      <c r="F335" s="240"/>
      <c r="G335" s="3"/>
      <c r="H335" s="2044" t="s">
        <v>2573</v>
      </c>
      <c r="I335" s="2044"/>
      <c r="J335" s="2044"/>
      <c r="K335" s="2044"/>
      <c r="L335" s="2044"/>
      <c r="M335" s="2044"/>
      <c r="N335" s="2044"/>
      <c r="O335" s="2044"/>
      <c r="P335" s="2044"/>
      <c r="Q335" s="2044"/>
      <c r="R335" s="2044"/>
      <c r="T335" s="58" t="s">
        <v>503</v>
      </c>
      <c r="V335" s="58"/>
      <c r="W335" s="58"/>
      <c r="X335" s="58"/>
      <c r="Y335" s="58"/>
      <c r="AA335" s="2044" t="s">
        <v>2604</v>
      </c>
      <c r="AB335" s="2044"/>
      <c r="AC335" s="2044"/>
      <c r="AD335" s="2044"/>
      <c r="AE335" s="2044"/>
      <c r="AF335" s="2044"/>
      <c r="AG335" s="2044"/>
      <c r="AH335" s="2044"/>
      <c r="AI335" s="2044"/>
      <c r="AJ335" s="2044"/>
      <c r="AK335" s="2044"/>
      <c r="AL335" s="39"/>
    </row>
    <row r="336" spans="1:66" ht="12.75" customHeight="1">
      <c r="B336" s="58" t="s">
        <v>79</v>
      </c>
      <c r="C336" s="240"/>
      <c r="D336" s="240"/>
      <c r="E336" s="240"/>
      <c r="F336" s="240"/>
      <c r="G336" s="3"/>
      <c r="H336" s="2044" t="s">
        <v>2574</v>
      </c>
      <c r="I336" s="2044"/>
      <c r="J336" s="2044"/>
      <c r="K336" s="2044"/>
      <c r="L336" s="2044"/>
      <c r="M336" s="2044"/>
      <c r="N336" s="2044"/>
      <c r="O336" s="2044"/>
      <c r="P336" s="2044"/>
      <c r="Q336" s="2044"/>
      <c r="R336" s="2044"/>
      <c r="T336" s="58" t="s">
        <v>79</v>
      </c>
      <c r="V336" s="58"/>
      <c r="W336" s="58"/>
      <c r="X336" s="58"/>
      <c r="Y336" s="58"/>
      <c r="AA336" s="2044" t="s">
        <v>2605</v>
      </c>
      <c r="AB336" s="2044"/>
      <c r="AC336" s="2044"/>
      <c r="AD336" s="2044"/>
      <c r="AE336" s="2044"/>
      <c r="AF336" s="2044"/>
      <c r="AG336" s="2044"/>
      <c r="AH336" s="2044"/>
      <c r="AI336" s="2044"/>
      <c r="AJ336" s="2044"/>
      <c r="AK336" s="2044"/>
      <c r="AL336" s="39"/>
    </row>
    <row r="337" spans="1:66" ht="12.75" customHeight="1">
      <c r="A337" s="39"/>
      <c r="B337" s="58" t="s">
        <v>92</v>
      </c>
      <c r="C337" s="240"/>
      <c r="D337" s="240"/>
      <c r="E337" s="240"/>
      <c r="F337" s="240"/>
      <c r="G337" s="240"/>
      <c r="H337" s="2044" t="s">
        <v>2575</v>
      </c>
      <c r="I337" s="2044"/>
      <c r="J337" s="2044"/>
      <c r="K337" s="2044"/>
      <c r="L337" s="2044"/>
      <c r="M337" s="2044"/>
      <c r="N337" s="2044"/>
      <c r="O337" s="2044"/>
      <c r="P337" s="2044"/>
      <c r="Q337" s="2044"/>
      <c r="R337" s="2044"/>
      <c r="T337" s="58" t="s">
        <v>92</v>
      </c>
      <c r="V337" s="58"/>
      <c r="W337" s="58"/>
      <c r="X337" s="58"/>
      <c r="Y337" s="58"/>
      <c r="AA337" s="2044" t="s">
        <v>2606</v>
      </c>
      <c r="AB337" s="2044"/>
      <c r="AC337" s="2044"/>
      <c r="AD337" s="2044"/>
      <c r="AE337" s="2044"/>
      <c r="AF337" s="2044"/>
      <c r="AG337" s="2044"/>
      <c r="AH337" s="2044"/>
      <c r="AI337" s="2044"/>
      <c r="AJ337" s="2044"/>
      <c r="AK337" s="2044"/>
      <c r="AL337" s="39"/>
    </row>
    <row r="338" spans="1:66" ht="12.75" customHeight="1">
      <c r="A338" s="39"/>
      <c r="B338" s="58" t="s">
        <v>93</v>
      </c>
      <c r="C338" s="240"/>
      <c r="D338" s="240"/>
      <c r="E338" s="240"/>
      <c r="F338" s="240"/>
      <c r="G338" s="240"/>
      <c r="H338" s="2199" t="s">
        <v>2576</v>
      </c>
      <c r="I338" s="2199"/>
      <c r="J338" s="2199"/>
      <c r="K338" s="2199"/>
      <c r="L338" s="2199"/>
      <c r="M338" s="2199"/>
      <c r="N338" s="7" t="s">
        <v>212</v>
      </c>
      <c r="O338" s="7"/>
      <c r="P338" s="2041" t="s">
        <v>625</v>
      </c>
      <c r="Q338" s="2224"/>
      <c r="R338" s="2224"/>
      <c r="S338" s="58"/>
      <c r="T338" s="58" t="s">
        <v>93</v>
      </c>
      <c r="V338" s="58"/>
      <c r="W338" s="58"/>
      <c r="X338" s="58"/>
      <c r="Y338" s="58"/>
      <c r="AA338" s="2199" t="s">
        <v>2607</v>
      </c>
      <c r="AB338" s="2199"/>
      <c r="AC338" s="2199"/>
      <c r="AD338" s="2199"/>
      <c r="AE338" s="2199"/>
      <c r="AF338" s="2199"/>
      <c r="AG338" s="7" t="s">
        <v>212</v>
      </c>
      <c r="AH338" s="7"/>
      <c r="AI338" s="2041" t="s">
        <v>625</v>
      </c>
      <c r="AJ338" s="2224"/>
      <c r="AK338" s="2224"/>
      <c r="AL338" s="39"/>
    </row>
    <row r="339" spans="1:66" ht="12.75">
      <c r="A339" s="39"/>
      <c r="B339" s="58" t="s">
        <v>94</v>
      </c>
      <c r="C339" s="240"/>
      <c r="D339" s="240"/>
      <c r="E339" s="240"/>
      <c r="F339" s="240"/>
      <c r="G339" s="240"/>
      <c r="H339" s="2111" t="s">
        <v>625</v>
      </c>
      <c r="I339" s="2069"/>
      <c r="J339" s="2069"/>
      <c r="K339" s="2069"/>
      <c r="L339" s="2069"/>
      <c r="M339" s="2069"/>
      <c r="N339" s="60"/>
      <c r="O339" s="60"/>
      <c r="P339" s="62"/>
      <c r="Q339" s="62"/>
      <c r="R339" s="62"/>
      <c r="S339" s="58"/>
      <c r="T339" s="58" t="s">
        <v>94</v>
      </c>
      <c r="V339" s="58"/>
      <c r="W339" s="58"/>
      <c r="X339" s="58"/>
      <c r="Y339" s="58"/>
      <c r="AA339" s="2111" t="s">
        <v>625</v>
      </c>
      <c r="AB339" s="2069"/>
      <c r="AC339" s="2069"/>
      <c r="AD339" s="2069"/>
      <c r="AE339" s="2069"/>
      <c r="AF339" s="2069"/>
      <c r="AG339" s="60"/>
      <c r="AH339" s="60"/>
      <c r="AI339" s="62"/>
      <c r="AJ339" s="62"/>
      <c r="AK339" s="62"/>
      <c r="AL339" s="39"/>
    </row>
    <row r="340" spans="1:66" ht="12.75">
      <c r="A340" s="39"/>
      <c r="B340" s="58" t="s">
        <v>80</v>
      </c>
      <c r="C340" s="237"/>
      <c r="D340" s="237"/>
      <c r="E340" s="237"/>
      <c r="F340" s="237"/>
      <c r="G340" s="237"/>
      <c r="H340" s="2044" t="s">
        <v>2577</v>
      </c>
      <c r="I340" s="2044"/>
      <c r="J340" s="2044"/>
      <c r="K340" s="2044"/>
      <c r="L340" s="2044"/>
      <c r="M340" s="2044"/>
      <c r="N340" s="2042"/>
      <c r="O340" s="2042"/>
      <c r="P340" s="2042"/>
      <c r="Q340" s="2042"/>
      <c r="R340" s="2042"/>
      <c r="S340" s="58"/>
      <c r="T340" s="58" t="s">
        <v>80</v>
      </c>
      <c r="V340" s="58"/>
      <c r="W340" s="58"/>
      <c r="X340" s="58"/>
      <c r="Y340" s="58"/>
      <c r="AA340" s="2044" t="s">
        <v>2608</v>
      </c>
      <c r="AB340" s="2044"/>
      <c r="AC340" s="2044"/>
      <c r="AD340" s="2044"/>
      <c r="AE340" s="2044"/>
      <c r="AF340" s="2044"/>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2" t="s">
        <v>625</v>
      </c>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625</v>
      </c>
    </row>
    <row r="343" spans="1:66" ht="12.75">
      <c r="A343" s="3"/>
      <c r="B343" s="60"/>
      <c r="C343" s="60"/>
      <c r="D343" s="60"/>
      <c r="E343" s="60"/>
      <c r="F343" s="60"/>
      <c r="G343" s="3"/>
      <c r="H343" s="88"/>
      <c r="I343" s="7" t="s">
        <v>503</v>
      </c>
      <c r="P343" s="2044"/>
      <c r="Q343" s="2044"/>
      <c r="R343" s="2044"/>
      <c r="S343" s="2044"/>
      <c r="T343" s="2044"/>
      <c r="U343" s="2044"/>
      <c r="V343" s="2044"/>
      <c r="W343" s="2044"/>
      <c r="X343" s="2044"/>
      <c r="Y343" s="2044"/>
      <c r="Z343" s="2044"/>
      <c r="AA343" s="2044"/>
      <c r="AB343" s="2044"/>
      <c r="AC343" s="2044"/>
      <c r="AD343" s="2044"/>
      <c r="AE343" s="2044"/>
      <c r="AF343" s="88"/>
      <c r="AG343" s="88"/>
      <c r="AH343" s="88"/>
      <c r="AI343" s="88"/>
      <c r="AJ343" s="88"/>
      <c r="AK343" s="88"/>
      <c r="AL343" s="39"/>
      <c r="BN343" s="12" t="s">
        <v>705</v>
      </c>
    </row>
    <row r="344" spans="1:66" ht="12.75">
      <c r="A344" s="3"/>
      <c r="B344" s="60"/>
      <c r="C344" s="60"/>
      <c r="D344" s="60"/>
      <c r="E344" s="60"/>
      <c r="F344" s="60"/>
      <c r="G344" s="3"/>
      <c r="H344" s="88"/>
      <c r="I344" s="7" t="s">
        <v>79</v>
      </c>
      <c r="P344" s="2044"/>
      <c r="Q344" s="2044"/>
      <c r="R344" s="2044"/>
      <c r="S344" s="2044"/>
      <c r="T344" s="2044"/>
      <c r="U344" s="2044"/>
      <c r="V344" s="2044"/>
      <c r="W344" s="2044"/>
      <c r="X344" s="2044"/>
      <c r="Y344" s="2044"/>
      <c r="Z344" s="2044"/>
      <c r="AA344" s="2044"/>
      <c r="AB344" s="2044"/>
      <c r="AC344" s="2044"/>
      <c r="AD344" s="2044"/>
      <c r="AE344" s="2044"/>
      <c r="AF344" s="88"/>
      <c r="AG344" s="88"/>
      <c r="AH344" s="88"/>
      <c r="AI344" s="88"/>
      <c r="AJ344" s="88"/>
      <c r="AK344" s="88"/>
      <c r="AL344" s="39"/>
      <c r="BN344" s="12" t="s">
        <v>577</v>
      </c>
    </row>
    <row r="345" spans="1:66" ht="12.75">
      <c r="A345" s="3"/>
      <c r="B345" s="60"/>
      <c r="C345" s="60"/>
      <c r="D345" s="60"/>
      <c r="E345" s="60"/>
      <c r="F345" s="60"/>
      <c r="G345" s="60"/>
      <c r="H345" s="88"/>
      <c r="I345" s="7" t="s">
        <v>92</v>
      </c>
      <c r="P345" s="2044"/>
      <c r="Q345" s="2044"/>
      <c r="R345" s="2044"/>
      <c r="S345" s="2044"/>
      <c r="T345" s="2044"/>
      <c r="U345" s="2044"/>
      <c r="V345" s="2044"/>
      <c r="W345" s="2044"/>
      <c r="X345" s="2044"/>
      <c r="Y345" s="2044"/>
      <c r="Z345" s="2044"/>
      <c r="AA345" s="2044"/>
      <c r="AB345" s="2044"/>
      <c r="AC345" s="2044"/>
      <c r="AD345" s="2044"/>
      <c r="AE345" s="2044"/>
      <c r="AF345" s="88"/>
      <c r="AG345" s="88"/>
      <c r="AH345" s="88"/>
      <c r="AI345" s="88"/>
      <c r="AJ345" s="88"/>
      <c r="AK345" s="88"/>
      <c r="AL345" s="39"/>
    </row>
    <row r="346" spans="1:66" ht="12.75">
      <c r="A346" s="3"/>
      <c r="B346" s="60"/>
      <c r="C346" s="60"/>
      <c r="D346" s="60"/>
      <c r="E346" s="60"/>
      <c r="F346" s="60"/>
      <c r="G346" s="60"/>
      <c r="H346" s="465"/>
      <c r="I346" s="7" t="s">
        <v>93</v>
      </c>
      <c r="P346" s="2069"/>
      <c r="Q346" s="2069"/>
      <c r="R346" s="2069"/>
      <c r="S346" s="2069"/>
      <c r="T346" s="2069"/>
      <c r="U346" s="2069"/>
      <c r="V346" s="2069"/>
      <c r="W346" s="2069"/>
      <c r="X346" s="2069"/>
      <c r="Y346" s="2069"/>
      <c r="Z346" s="2069"/>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69"/>
      <c r="Q347" s="2069"/>
      <c r="R347" s="2069"/>
      <c r="S347" s="2069"/>
      <c r="T347" s="2069"/>
      <c r="U347" s="2069"/>
      <c r="V347" s="2069"/>
      <c r="W347" s="2069"/>
      <c r="X347" s="2069"/>
      <c r="Y347" s="2069"/>
      <c r="Z347" s="2069"/>
      <c r="AF347" s="465"/>
      <c r="AG347" s="60"/>
      <c r="AH347" s="60"/>
      <c r="AI347" s="62"/>
      <c r="AJ347" s="62"/>
      <c r="AK347" s="62"/>
      <c r="AL347" s="39"/>
    </row>
    <row r="348" spans="1:66" ht="12.75">
      <c r="A348" s="3"/>
      <c r="B348" s="60"/>
      <c r="C348" s="406"/>
      <c r="D348" s="406"/>
      <c r="E348" s="406"/>
      <c r="F348" s="406"/>
      <c r="G348" s="406"/>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90" t="s">
        <v>574</v>
      </c>
      <c r="B350" s="2090"/>
      <c r="C350" s="2090"/>
      <c r="D350" s="2090"/>
      <c r="E350" s="2090"/>
      <c r="F350" s="2090"/>
      <c r="G350" s="2090"/>
      <c r="H350" s="2090"/>
      <c r="I350" s="2090"/>
      <c r="J350" s="2090"/>
      <c r="K350" s="2090"/>
      <c r="L350" s="2090"/>
      <c r="M350" s="2090"/>
      <c r="N350" s="2090"/>
      <c r="O350" s="2090"/>
      <c r="P350" s="2090"/>
      <c r="Q350" s="2090"/>
      <c r="R350" s="2090"/>
      <c r="S350" s="2090"/>
      <c r="T350" s="2090"/>
      <c r="U350" s="2090"/>
      <c r="V350" s="2090"/>
      <c r="W350" s="2090"/>
      <c r="X350" s="2090"/>
      <c r="Y350" s="2090"/>
      <c r="Z350" s="2090"/>
      <c r="AA350" s="2090"/>
      <c r="AB350" s="2090"/>
      <c r="AC350" s="2090"/>
      <c r="AD350" s="2090"/>
      <c r="AE350" s="2090"/>
      <c r="AF350" s="2090"/>
      <c r="AG350" s="2090"/>
      <c r="AH350" s="2090"/>
      <c r="AI350" s="2090"/>
      <c r="AJ350" s="2090"/>
      <c r="AK350" s="2090"/>
      <c r="AL350" s="2090"/>
      <c r="AM350" s="144"/>
      <c r="AN350" s="144"/>
      <c r="AO350" s="144"/>
      <c r="AP350" s="144"/>
      <c r="AQ350" s="144"/>
      <c r="AR350" s="144"/>
      <c r="AS350" s="144"/>
      <c r="AT350" s="144"/>
      <c r="AU350" s="144"/>
      <c r="AV350" s="144"/>
      <c r="AW350" s="144"/>
      <c r="AX350" s="144"/>
      <c r="AY350" s="144"/>
    </row>
    <row r="351" spans="1:66" ht="13.5" thickBot="1">
      <c r="A351" s="2091"/>
      <c r="B351" s="2091"/>
      <c r="C351" s="2091"/>
      <c r="D351" s="2091"/>
      <c r="E351" s="2091"/>
      <c r="F351" s="2091"/>
      <c r="G351" s="2091"/>
      <c r="H351" s="2091"/>
      <c r="I351" s="2091"/>
      <c r="J351" s="2091"/>
      <c r="K351" s="2091"/>
      <c r="L351" s="2091"/>
      <c r="M351" s="2091"/>
      <c r="N351" s="2091"/>
      <c r="O351" s="2091"/>
      <c r="P351" s="2091"/>
      <c r="Q351" s="2091"/>
      <c r="R351" s="2091"/>
      <c r="S351" s="2091"/>
      <c r="T351" s="2091"/>
      <c r="U351" s="2091"/>
      <c r="V351" s="2091"/>
      <c r="W351" s="2091"/>
      <c r="X351" s="2091"/>
      <c r="Y351" s="2091"/>
      <c r="Z351" s="2091"/>
      <c r="AA351" s="2091"/>
      <c r="AB351" s="2091"/>
      <c r="AC351" s="2091"/>
      <c r="AD351" s="2091"/>
      <c r="AE351" s="2091"/>
      <c r="AF351" s="2091"/>
      <c r="AG351" s="2091"/>
      <c r="AH351" s="2091"/>
      <c r="AI351" s="2091"/>
      <c r="AJ351" s="2091"/>
      <c r="AK351" s="2091"/>
      <c r="AL351" s="209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40" t="s">
        <v>577</v>
      </c>
      <c r="N354" s="2040"/>
      <c r="P354" s="12" t="s">
        <v>2003</v>
      </c>
      <c r="AJ354" s="2040" t="s">
        <v>577</v>
      </c>
      <c r="AK354" s="2040"/>
    </row>
    <row r="355" spans="1:37" ht="12.75" customHeight="1">
      <c r="D355" s="58" t="s">
        <v>1992</v>
      </c>
      <c r="M355" s="2040" t="s">
        <v>625</v>
      </c>
      <c r="N355" s="2040"/>
      <c r="P355" s="58" t="s">
        <v>2217</v>
      </c>
      <c r="AJ355" s="2143">
        <v>8</v>
      </c>
      <c r="AK355" s="2143"/>
    </row>
    <row r="356" spans="1:37" ht="12.75" customHeight="1">
      <c r="D356" s="12" t="s">
        <v>744</v>
      </c>
      <c r="M356" s="2040" t="s">
        <v>625</v>
      </c>
      <c r="N356" s="2040"/>
      <c r="P356" s="719" t="s">
        <v>2002</v>
      </c>
      <c r="AJ356" s="2040" t="s">
        <v>577</v>
      </c>
      <c r="AK356" s="2040"/>
    </row>
    <row r="357" spans="1:37" ht="12.75" customHeight="1">
      <c r="D357" s="12" t="s">
        <v>745</v>
      </c>
      <c r="M357" s="2040" t="s">
        <v>625</v>
      </c>
      <c r="N357" s="2040"/>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0" t="s">
        <v>625</v>
      </c>
      <c r="O362" s="2040"/>
      <c r="P362" s="69"/>
      <c r="Q362" s="69"/>
      <c r="R362" s="69"/>
      <c r="S362" s="69"/>
      <c r="T362" s="69"/>
      <c r="U362" s="69"/>
      <c r="V362" s="69"/>
      <c r="W362" s="69"/>
      <c r="X362" s="69"/>
      <c r="Y362" s="70"/>
      <c r="Z362" s="70"/>
      <c r="AC362" s="69"/>
      <c r="AD362" s="69"/>
      <c r="AE362" s="69"/>
    </row>
    <row r="363" spans="1:37" ht="12.75" customHeight="1">
      <c r="E363" s="12" t="s">
        <v>381</v>
      </c>
      <c r="Y363" s="2040" t="s">
        <v>625</v>
      </c>
      <c r="Z363" s="2040"/>
    </row>
    <row r="364" spans="1:37" ht="12.75" customHeight="1">
      <c r="D364" s="7" t="s">
        <v>1058</v>
      </c>
      <c r="Q364" s="2042" t="s">
        <v>625</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0" t="s">
        <v>625</v>
      </c>
      <c r="K366" s="2040"/>
      <c r="L366" s="69"/>
      <c r="M366" s="69"/>
      <c r="N366" s="69"/>
      <c r="O366" s="69"/>
      <c r="P366" s="69"/>
      <c r="Q366" s="69"/>
      <c r="R366" s="69"/>
      <c r="S366" s="69"/>
      <c r="T366" s="69"/>
      <c r="U366" s="69"/>
      <c r="V366" s="69"/>
      <c r="W366" s="69"/>
      <c r="X366" s="69"/>
      <c r="Y366" s="69"/>
      <c r="Z366" s="69"/>
      <c r="AC366" s="69"/>
      <c r="AD366" s="69"/>
      <c r="AE366" s="69"/>
    </row>
    <row r="367" spans="1:37" ht="12.75" customHeight="1">
      <c r="E367" s="2390" t="s">
        <v>746</v>
      </c>
      <c r="F367" s="2390"/>
      <c r="G367" s="2390"/>
      <c r="H367" s="2390"/>
      <c r="I367" s="2390"/>
      <c r="J367" s="2390"/>
      <c r="K367" s="2390"/>
      <c r="L367" s="2390"/>
      <c r="M367" s="2390"/>
      <c r="N367" s="2390"/>
      <c r="O367" s="2390"/>
      <c r="P367" s="2390"/>
      <c r="Q367" s="2390"/>
      <c r="R367" s="2390"/>
      <c r="S367" s="2390"/>
      <c r="T367" s="2390"/>
      <c r="U367" s="2390"/>
      <c r="V367" s="2390"/>
      <c r="W367" s="2390"/>
      <c r="X367" s="2390"/>
      <c r="Y367" s="2390"/>
      <c r="Z367" s="2390"/>
      <c r="AA367" s="2390"/>
      <c r="AB367" s="2390"/>
      <c r="AC367" s="2390"/>
      <c r="AD367" s="2390"/>
      <c r="AE367" s="2390"/>
      <c r="AF367" s="2390"/>
      <c r="AG367" s="2390"/>
      <c r="AH367" s="2390"/>
    </row>
    <row r="368" spans="1:37" ht="12.75" customHeight="1">
      <c r="E368" s="2390"/>
      <c r="F368" s="2390"/>
      <c r="G368" s="2390"/>
      <c r="H368" s="2390"/>
      <c r="I368" s="2390"/>
      <c r="J368" s="2390"/>
      <c r="K368" s="2390"/>
      <c r="L368" s="2390"/>
      <c r="M368" s="2390"/>
      <c r="N368" s="2390"/>
      <c r="O368" s="2390"/>
      <c r="P368" s="2390"/>
      <c r="Q368" s="2390"/>
      <c r="R368" s="2390"/>
      <c r="S368" s="2390"/>
      <c r="T368" s="2390"/>
      <c r="U368" s="2390"/>
      <c r="V368" s="2390"/>
      <c r="W368" s="2390"/>
      <c r="X368" s="2390"/>
      <c r="Y368" s="2390"/>
      <c r="Z368" s="2390"/>
      <c r="AA368" s="2390"/>
      <c r="AB368" s="2390"/>
      <c r="AC368" s="2390"/>
      <c r="AD368" s="2390"/>
      <c r="AE368" s="2390"/>
      <c r="AF368" s="2390"/>
      <c r="AG368" s="2390"/>
      <c r="AH368" s="2390"/>
    </row>
    <row r="369" spans="1:36" ht="12.75" customHeight="1">
      <c r="E369" s="7" t="s">
        <v>478</v>
      </c>
      <c r="F369" s="7"/>
      <c r="G369" s="7"/>
      <c r="H369" s="7"/>
      <c r="I369" s="7"/>
      <c r="J369" s="7"/>
      <c r="K369" s="7"/>
      <c r="L369" s="7"/>
      <c r="N369" s="2067" t="s">
        <v>625</v>
      </c>
      <c r="O369" s="2068"/>
      <c r="P369" s="2068"/>
      <c r="Q369" s="2068"/>
      <c r="R369" s="7"/>
      <c r="U369" s="7" t="s">
        <v>479</v>
      </c>
      <c r="V369" s="7"/>
      <c r="W369" s="7"/>
      <c r="X369" s="7"/>
      <c r="Y369" s="7"/>
      <c r="Z369" s="7"/>
      <c r="AA369" s="7"/>
      <c r="AB369" s="7"/>
      <c r="AC369" s="2067" t="s">
        <v>625</v>
      </c>
      <c r="AD369" s="2068"/>
      <c r="AE369" s="2068"/>
      <c r="AF369" s="2068"/>
    </row>
    <row r="370" spans="1:36" ht="12.75" customHeight="1">
      <c r="E370" s="7" t="s">
        <v>480</v>
      </c>
      <c r="F370" s="7"/>
      <c r="G370" s="7"/>
      <c r="H370" s="7"/>
      <c r="I370" s="7"/>
      <c r="J370" s="7"/>
      <c r="K370" s="7"/>
      <c r="L370" s="7"/>
      <c r="N370" s="2067" t="s">
        <v>625</v>
      </c>
      <c r="O370" s="2068"/>
      <c r="P370" s="2068"/>
      <c r="Q370" s="2068"/>
      <c r="R370" s="7"/>
      <c r="U370" s="7" t="s">
        <v>0</v>
      </c>
      <c r="V370" s="7"/>
      <c r="W370" s="7"/>
      <c r="X370" s="7"/>
      <c r="Y370" s="7"/>
      <c r="Z370" s="7"/>
      <c r="AA370" s="7"/>
      <c r="AB370" s="7"/>
      <c r="AC370" s="2067" t="s">
        <v>625</v>
      </c>
      <c r="AD370" s="2068"/>
      <c r="AE370" s="2068"/>
      <c r="AF370" s="2068"/>
    </row>
    <row r="371" spans="1:36" ht="12.75" customHeight="1">
      <c r="E371" s="7" t="s">
        <v>1</v>
      </c>
      <c r="F371" s="7"/>
      <c r="G371" s="7"/>
      <c r="H371" s="7"/>
      <c r="I371" s="7"/>
      <c r="J371" s="7"/>
      <c r="K371" s="7"/>
      <c r="L371" s="7"/>
      <c r="N371" s="2067" t="s">
        <v>625</v>
      </c>
      <c r="O371" s="2068"/>
      <c r="P371" s="2068"/>
      <c r="Q371" s="2068"/>
      <c r="R371" s="7"/>
      <c r="V371" s="7"/>
      <c r="W371" s="7"/>
      <c r="X371" s="7"/>
      <c r="Y371" s="7"/>
      <c r="Z371" s="7"/>
      <c r="AA371" s="7"/>
      <c r="AB371" s="7"/>
    </row>
    <row r="372" spans="1:36" ht="12.75" customHeight="1">
      <c r="E372" s="7" t="s">
        <v>2</v>
      </c>
      <c r="F372" s="7"/>
      <c r="G372" s="7"/>
      <c r="H372" s="7"/>
      <c r="I372" s="7"/>
      <c r="J372" s="7"/>
      <c r="K372" s="7"/>
      <c r="L372" s="7"/>
      <c r="N372" s="2070" t="s">
        <v>625</v>
      </c>
      <c r="O372" s="2071"/>
      <c r="P372" s="2071"/>
      <c r="Q372" s="2071"/>
      <c r="R372" s="2071"/>
      <c r="S372" s="2071"/>
      <c r="T372" s="2071"/>
      <c r="U372" s="2071"/>
      <c r="V372" s="2071"/>
      <c r="W372" s="2071"/>
      <c r="X372" s="2071"/>
      <c r="Y372" s="2071"/>
      <c r="Z372" s="2071"/>
      <c r="AA372" s="2071"/>
      <c r="AB372" s="2071"/>
      <c r="AC372" s="2071"/>
      <c r="AD372" s="2071"/>
      <c r="AE372" s="2071"/>
      <c r="AF372" s="2071"/>
    </row>
    <row r="373" spans="1:36" ht="12.75" customHeight="1">
      <c r="E373" s="7"/>
      <c r="F373" s="7"/>
      <c r="G373" s="7"/>
      <c r="H373" s="7"/>
      <c r="I373" s="7"/>
      <c r="J373" s="7"/>
      <c r="K373" s="7"/>
      <c r="L373" s="7"/>
      <c r="N373" s="2072"/>
      <c r="O373" s="2072"/>
      <c r="P373" s="2072"/>
      <c r="Q373" s="2072"/>
      <c r="R373" s="2072"/>
      <c r="S373" s="2072"/>
      <c r="T373" s="2072"/>
      <c r="U373" s="2072"/>
      <c r="V373" s="2072"/>
      <c r="W373" s="2072"/>
      <c r="X373" s="2072"/>
      <c r="Y373" s="2072"/>
      <c r="Z373" s="2072"/>
      <c r="AA373" s="2072"/>
      <c r="AB373" s="2072"/>
      <c r="AC373" s="2072"/>
      <c r="AD373" s="2072"/>
      <c r="AE373" s="2072"/>
      <c r="AF373" s="2072"/>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92" t="s">
        <v>625</v>
      </c>
      <c r="T376" s="2092"/>
      <c r="U376" s="4" t="s">
        <v>315</v>
      </c>
      <c r="V376" s="2092" t="s">
        <v>625</v>
      </c>
      <c r="W376" s="2092"/>
      <c r="Y376" s="25" t="s">
        <v>313</v>
      </c>
      <c r="AA376" s="25"/>
      <c r="AB376" s="25" t="s">
        <v>314</v>
      </c>
      <c r="AD376" s="2092" t="s">
        <v>625</v>
      </c>
      <c r="AE376" s="2092"/>
      <c r="AF376" s="4" t="s">
        <v>315</v>
      </c>
      <c r="AG376" s="2092" t="s">
        <v>625</v>
      </c>
      <c r="AH376" s="2092"/>
    </row>
    <row r="377" spans="1:36" ht="12.75" customHeight="1">
      <c r="E377" s="7" t="s">
        <v>1089</v>
      </c>
      <c r="F377" s="7"/>
      <c r="G377" s="7"/>
      <c r="H377" s="7"/>
      <c r="I377" s="7"/>
      <c r="J377" s="7"/>
      <c r="K377" s="7"/>
      <c r="L377" s="7"/>
      <c r="N377" s="2092" t="s">
        <v>625</v>
      </c>
      <c r="O377" s="2092"/>
      <c r="P377" s="2092"/>
    </row>
    <row r="378" spans="1:36" ht="12.75" customHeight="1">
      <c r="E378" s="382" t="s">
        <v>1090</v>
      </c>
      <c r="F378" s="7"/>
      <c r="G378" s="7"/>
      <c r="H378" s="7"/>
      <c r="I378" s="7"/>
      <c r="J378" s="7"/>
      <c r="K378" s="7"/>
      <c r="L378" s="7"/>
      <c r="AG378" s="2254" t="s">
        <v>625</v>
      </c>
      <c r="AH378" s="2254"/>
    </row>
    <row r="379" spans="1:36" ht="12.75" customHeight="1">
      <c r="E379" s="7"/>
      <c r="F379" s="7"/>
      <c r="G379" s="7" t="s">
        <v>1111</v>
      </c>
      <c r="H379" s="7"/>
      <c r="I379" s="7"/>
      <c r="J379" s="7"/>
      <c r="K379" s="7"/>
      <c r="L379" s="7"/>
      <c r="AG379" s="2254" t="s">
        <v>625</v>
      </c>
      <c r="AH379" s="2254"/>
    </row>
    <row r="380" spans="1:36" ht="12.75" customHeight="1">
      <c r="E380" s="7"/>
      <c r="F380" s="7"/>
      <c r="G380" s="509" t="s">
        <v>1091</v>
      </c>
      <c r="H380" s="7"/>
      <c r="I380" s="7"/>
      <c r="J380" s="7"/>
      <c r="K380" s="7"/>
      <c r="L380" s="7"/>
      <c r="V380" s="2040" t="s">
        <v>625</v>
      </c>
      <c r="W380" s="2040"/>
      <c r="Y380" s="35" t="s">
        <v>1060</v>
      </c>
    </row>
    <row r="381" spans="1:36" ht="12.75" customHeight="1">
      <c r="E381" s="7" t="s">
        <v>1061</v>
      </c>
      <c r="F381" s="7"/>
      <c r="G381" s="7"/>
      <c r="H381" s="7"/>
      <c r="I381" s="7"/>
      <c r="J381" s="7"/>
      <c r="K381" s="7"/>
      <c r="L381" s="7"/>
      <c r="V381" s="2040" t="s">
        <v>625</v>
      </c>
      <c r="W381" s="2040"/>
      <c r="Y381" s="7" t="s">
        <v>1062</v>
      </c>
    </row>
    <row r="382" spans="1:36" ht="12.75" customHeight="1"/>
    <row r="383" spans="1:36" ht="12.75" customHeight="1">
      <c r="A383" s="50" t="s">
        <v>82</v>
      </c>
      <c r="B383" s="50"/>
    </row>
    <row r="384" spans="1:36" ht="12.75" customHeight="1">
      <c r="D384" s="12" t="s">
        <v>449</v>
      </c>
      <c r="J384" s="2042" t="s">
        <v>2609</v>
      </c>
      <c r="K384" s="2042"/>
      <c r="L384" s="2042"/>
      <c r="M384" s="2042"/>
      <c r="N384" s="2042"/>
      <c r="O384" s="2042"/>
      <c r="P384" s="2042"/>
      <c r="Q384" s="2042"/>
      <c r="R384" s="2042"/>
      <c r="S384" s="2042"/>
      <c r="T384" s="2042"/>
      <c r="U384" s="2042"/>
      <c r="V384" s="14" t="s">
        <v>88</v>
      </c>
      <c r="W384" s="14"/>
      <c r="X384" s="14"/>
      <c r="Y384" s="14"/>
      <c r="Z384" s="14"/>
      <c r="AA384" s="14"/>
      <c r="AB384" s="14"/>
      <c r="AC384" s="2042" t="str">
        <f>J384</f>
        <v>Nady E. Gobrial, Sofie R. Gobrial, Trustees of the Gobrial Trust, Paul E. Larson</v>
      </c>
      <c r="AD384" s="2042"/>
      <c r="AE384" s="2042"/>
      <c r="AF384" s="2042"/>
      <c r="AG384" s="2042"/>
      <c r="AH384" s="2042"/>
      <c r="AI384" s="2042"/>
      <c r="AJ384" s="2042"/>
    </row>
    <row r="385" spans="1:96" ht="12.75" customHeight="1">
      <c r="A385" s="719"/>
      <c r="B385" s="719"/>
      <c r="C385" s="719"/>
      <c r="D385" s="58" t="s">
        <v>1381</v>
      </c>
      <c r="E385" s="719"/>
      <c r="F385" s="719"/>
      <c r="G385" s="719"/>
      <c r="H385" s="719"/>
      <c r="I385" s="719"/>
      <c r="J385" s="2044" t="str">
        <f>J384</f>
        <v>Nady E. Gobrial, Sofie R. Gobrial, Trustees of the Gobrial Trust, Paul E. Larson</v>
      </c>
      <c r="K385" s="2044"/>
      <c r="L385" s="2044"/>
      <c r="M385" s="2044"/>
      <c r="N385" s="2044"/>
      <c r="O385" s="2044"/>
      <c r="P385" s="2044"/>
      <c r="Q385" s="2044"/>
      <c r="R385" s="2044"/>
      <c r="S385" s="2044"/>
      <c r="T385" s="2044"/>
      <c r="U385" s="2044"/>
      <c r="V385" s="58" t="s">
        <v>1381</v>
      </c>
      <c r="W385" s="14"/>
      <c r="X385" s="14"/>
      <c r="Y385" s="14"/>
      <c r="Z385" s="14"/>
      <c r="AA385" s="14"/>
      <c r="AB385" s="14"/>
      <c r="AC385" s="2042" t="s">
        <v>625</v>
      </c>
      <c r="AD385" s="2042"/>
      <c r="AE385" s="2042"/>
      <c r="AF385" s="2042"/>
      <c r="AG385" s="2042"/>
      <c r="AH385" s="2042"/>
      <c r="AI385" s="2042"/>
      <c r="AJ385" s="2042"/>
      <c r="AK385" s="719"/>
      <c r="AL385" s="719"/>
    </row>
    <row r="386" spans="1:96" ht="12.75" customHeight="1">
      <c r="A386" s="719"/>
      <c r="B386" s="719"/>
      <c r="C386" s="719"/>
      <c r="D386" s="58" t="s">
        <v>463</v>
      </c>
      <c r="E386" s="719"/>
      <c r="F386" s="719"/>
      <c r="G386" s="719"/>
      <c r="H386" s="719"/>
      <c r="I386" s="719"/>
      <c r="J386" s="2044" t="s">
        <v>2610</v>
      </c>
      <c r="K386" s="2044"/>
      <c r="L386" s="2044"/>
      <c r="M386" s="2044"/>
      <c r="N386" s="2044"/>
      <c r="O386" s="2044"/>
      <c r="P386" s="2044"/>
      <c r="Q386" s="2044"/>
      <c r="R386" s="2044"/>
      <c r="S386" s="2044"/>
      <c r="T386" s="2044"/>
      <c r="U386" s="2044"/>
      <c r="V386" s="58" t="s">
        <v>463</v>
      </c>
      <c r="W386" s="14"/>
      <c r="X386" s="14"/>
      <c r="Y386" s="14"/>
      <c r="Z386" s="14"/>
      <c r="AA386" s="14"/>
      <c r="AB386" s="14"/>
      <c r="AC386" s="2042" t="s">
        <v>625</v>
      </c>
      <c r="AD386" s="2042"/>
      <c r="AE386" s="2042"/>
      <c r="AF386" s="2042"/>
      <c r="AG386" s="2042"/>
      <c r="AH386" s="2042"/>
      <c r="AI386" s="2042"/>
      <c r="AJ386" s="2042"/>
      <c r="AK386" s="719"/>
      <c r="AL386" s="719"/>
    </row>
    <row r="387" spans="1:96" ht="12.75" customHeight="1">
      <c r="A387" s="719"/>
      <c r="B387" s="719"/>
      <c r="C387" s="719"/>
      <c r="D387" s="479" t="s">
        <v>1377</v>
      </c>
      <c r="E387" s="719"/>
      <c r="F387" s="719"/>
      <c r="G387" s="719"/>
      <c r="H387" s="719"/>
      <c r="I387" s="88"/>
      <c r="J387" s="2063" t="s">
        <v>2611</v>
      </c>
      <c r="K387" s="2061"/>
      <c r="L387" s="2061"/>
      <c r="M387" s="2061"/>
      <c r="N387" s="2061"/>
      <c r="O387" s="2061"/>
      <c r="P387" s="2061"/>
      <c r="Q387" s="2061"/>
      <c r="R387" s="2061"/>
      <c r="S387" s="2061"/>
      <c r="T387" s="2061"/>
      <c r="U387" s="2061"/>
      <c r="V387" s="2042"/>
      <c r="W387" s="2042"/>
      <c r="X387" s="2042"/>
      <c r="Y387" s="2042"/>
      <c r="Z387" s="2042"/>
      <c r="AA387" s="2042"/>
      <c r="AB387" s="2042"/>
      <c r="AC387" s="2042"/>
      <c r="AD387" s="2042"/>
      <c r="AE387" s="2042"/>
      <c r="AF387" s="2042"/>
      <c r="AG387" s="2042"/>
      <c r="AH387" s="2042"/>
      <c r="AI387" s="2042"/>
      <c r="AJ387" s="2042"/>
      <c r="AK387" s="719"/>
      <c r="AL387" s="719"/>
    </row>
    <row r="388" spans="1:96" ht="12.75" customHeight="1">
      <c r="D388" s="12" t="s">
        <v>4</v>
      </c>
      <c r="Q388" s="2270">
        <v>43532</v>
      </c>
      <c r="R388" s="2270"/>
      <c r="S388" s="2270"/>
      <c r="T388" s="2270"/>
      <c r="U388" s="2270"/>
      <c r="V388" s="12" t="s">
        <v>318</v>
      </c>
      <c r="AI388" s="2040" t="s">
        <v>705</v>
      </c>
      <c r="AJ388" s="2040"/>
    </row>
    <row r="389" spans="1:96" ht="12.75" customHeight="1">
      <c r="D389" s="12" t="s">
        <v>5</v>
      </c>
      <c r="Q389" s="2319" t="s">
        <v>625</v>
      </c>
      <c r="R389" s="2389"/>
      <c r="S389" s="2389"/>
      <c r="T389" s="2389"/>
      <c r="U389" s="2389"/>
      <c r="W389" s="33" t="s">
        <v>78</v>
      </c>
      <c r="AG389" s="2065" t="s">
        <v>625</v>
      </c>
      <c r="AH389" s="2064"/>
      <c r="AI389" s="2064"/>
      <c r="AJ389" s="2064"/>
    </row>
    <row r="390" spans="1:96" ht="12.75" customHeight="1">
      <c r="D390" s="12" t="s">
        <v>448</v>
      </c>
      <c r="Q390" s="2271">
        <v>4350000</v>
      </c>
      <c r="R390" s="2271"/>
      <c r="S390" s="2271"/>
      <c r="T390" s="2271"/>
      <c r="U390" s="2271"/>
      <c r="V390" s="58" t="s">
        <v>1380</v>
      </c>
      <c r="AG390" s="2066">
        <v>43707</v>
      </c>
      <c r="AH390" s="2066"/>
      <c r="AI390" s="2066"/>
      <c r="AJ390" s="2066"/>
    </row>
    <row r="391" spans="1:96" ht="12.75" customHeight="1">
      <c r="D391" s="12" t="s">
        <v>93</v>
      </c>
      <c r="I391" s="2199" t="s">
        <v>625</v>
      </c>
      <c r="J391" s="2200"/>
      <c r="K391" s="2200"/>
      <c r="L391" s="2200"/>
      <c r="M391" s="2200"/>
      <c r="N391" s="2200"/>
      <c r="Q391" s="57" t="s">
        <v>212</v>
      </c>
      <c r="S391" s="2268" t="s">
        <v>625</v>
      </c>
      <c r="T391" s="2269"/>
      <c r="U391" s="2269"/>
      <c r="V391" s="12" t="s">
        <v>77</v>
      </c>
      <c r="AI391" s="2040" t="s">
        <v>705</v>
      </c>
      <c r="AJ391" s="2040"/>
    </row>
    <row r="392" spans="1:96" ht="12.75" customHeight="1">
      <c r="D392" s="12" t="s">
        <v>319</v>
      </c>
      <c r="Q392" s="2045" t="s">
        <v>625</v>
      </c>
      <c r="R392" s="2045"/>
      <c r="S392" s="2045"/>
      <c r="T392" s="2045"/>
      <c r="U392" s="2045"/>
      <c r="V392" s="12" t="s">
        <v>320</v>
      </c>
      <c r="AG392" s="2065" t="s">
        <v>625</v>
      </c>
      <c r="AH392" s="2064"/>
      <c r="AI392" s="2064"/>
      <c r="AJ392" s="2064"/>
    </row>
    <row r="393" spans="1:96" ht="12.75" customHeight="1">
      <c r="D393" s="12" t="s">
        <v>321</v>
      </c>
      <c r="Q393" s="2203" t="s">
        <v>625</v>
      </c>
      <c r="R393" s="2204"/>
      <c r="S393" s="2204"/>
      <c r="T393" s="2204"/>
      <c r="U393" s="2204"/>
      <c r="V393" s="719" t="s">
        <v>1357</v>
      </c>
      <c r="AG393" s="2064">
        <v>0</v>
      </c>
      <c r="AH393" s="2064"/>
      <c r="AI393" s="2064"/>
      <c r="AJ393" s="2064"/>
    </row>
    <row r="394" spans="1:96" ht="12.75">
      <c r="D394" s="719" t="s">
        <v>1356</v>
      </c>
      <c r="V394" s="719"/>
      <c r="AG394" s="2064"/>
      <c r="AH394" s="2064"/>
      <c r="AI394" s="2064"/>
      <c r="AJ394" s="206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40" t="s">
        <v>705</v>
      </c>
      <c r="AJ396" s="2040"/>
      <c r="AM396" s="39"/>
      <c r="AN396" s="39"/>
      <c r="AO396" s="39"/>
      <c r="AP396" s="39"/>
      <c r="AQ396" s="39"/>
      <c r="AR396" s="39"/>
      <c r="AS396" s="39"/>
      <c r="AT396" s="39"/>
      <c r="AU396" s="39"/>
      <c r="AV396" s="39"/>
      <c r="AW396" s="39"/>
      <c r="AX396" s="39"/>
      <c r="AY396" s="39"/>
      <c r="CR396" s="25"/>
    </row>
    <row r="397" spans="1:96" s="719" customFormat="1" ht="12.75">
      <c r="D397" s="58" t="s">
        <v>2023</v>
      </c>
      <c r="T397" s="2110" t="s">
        <v>625</v>
      </c>
      <c r="U397" s="2110"/>
      <c r="V397" s="2110"/>
      <c r="W397" s="2110"/>
      <c r="X397" s="2110"/>
      <c r="Y397" s="2110"/>
      <c r="Z397" s="2110"/>
      <c r="AA397" s="2110"/>
      <c r="AB397" s="2110"/>
      <c r="AC397" s="2110"/>
      <c r="AD397" s="2110"/>
      <c r="AE397" s="2110"/>
      <c r="AF397" s="2110"/>
      <c r="AG397" s="2110"/>
      <c r="AH397" s="2110"/>
      <c r="AI397" s="2110"/>
      <c r="AJ397" s="2110"/>
      <c r="AM397" s="39"/>
      <c r="AN397" s="39"/>
      <c r="AO397" s="39"/>
      <c r="AP397" s="39"/>
      <c r="AQ397" s="39"/>
      <c r="AR397" s="39"/>
      <c r="AS397" s="39"/>
      <c r="AT397" s="39"/>
      <c r="AU397" s="39"/>
      <c r="AV397" s="39"/>
      <c r="AW397" s="39"/>
      <c r="AX397" s="39"/>
      <c r="AY397" s="39"/>
      <c r="CR397" s="25"/>
    </row>
    <row r="398" spans="1:96" s="719" customFormat="1" ht="12.75">
      <c r="D398" s="58" t="s">
        <v>2022</v>
      </c>
      <c r="T398" s="2110" t="s">
        <v>625</v>
      </c>
      <c r="U398" s="2110"/>
      <c r="V398" s="2110"/>
      <c r="W398" s="2110"/>
      <c r="X398" s="2110"/>
      <c r="Y398" s="2110"/>
      <c r="Z398" s="2110"/>
      <c r="AA398" s="2110"/>
      <c r="AB398" s="2110"/>
      <c r="AC398" s="2110"/>
      <c r="AD398" s="2110"/>
      <c r="AE398" s="2110"/>
      <c r="AF398" s="2110"/>
      <c r="AG398" s="2110"/>
      <c r="AH398" s="2110"/>
      <c r="AI398" s="2110"/>
      <c r="AJ398" s="211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110" t="s">
        <v>705</v>
      </c>
      <c r="T400" s="2110"/>
      <c r="U400" s="2110"/>
      <c r="V400" s="479" t="s">
        <v>2016</v>
      </c>
      <c r="W400" s="719"/>
      <c r="X400" s="719"/>
      <c r="Y400" s="719"/>
      <c r="Z400" s="719"/>
      <c r="AA400" s="719"/>
      <c r="AB400" s="39"/>
      <c r="AC400" s="39"/>
      <c r="AD400" s="39"/>
      <c r="AE400" s="39"/>
      <c r="AF400" s="39"/>
      <c r="AG400" s="2221"/>
      <c r="AH400" s="2221"/>
      <c r="AI400" s="2221"/>
      <c r="AJ400" s="2221"/>
      <c r="AK400" s="39"/>
      <c r="AL400" s="719"/>
    </row>
    <row r="401" spans="1:96" s="719" customFormat="1" ht="12.75">
      <c r="D401" s="58" t="s">
        <v>2012</v>
      </c>
      <c r="S401" s="2110" t="s">
        <v>625</v>
      </c>
      <c r="T401" s="2110"/>
      <c r="U401" s="2110"/>
      <c r="V401" s="479" t="s">
        <v>2018</v>
      </c>
      <c r="AB401" s="39"/>
      <c r="AC401" s="39"/>
      <c r="AD401" s="39"/>
      <c r="AE401" s="2222"/>
      <c r="AF401" s="2222"/>
      <c r="AG401" s="2222"/>
      <c r="AH401" s="2222"/>
      <c r="AI401" s="2222"/>
      <c r="AJ401" s="2222"/>
      <c r="AK401" s="39"/>
      <c r="AM401" s="39"/>
      <c r="AN401" s="39"/>
      <c r="AO401" s="39"/>
      <c r="AP401" s="39"/>
      <c r="AQ401" s="39"/>
      <c r="AR401" s="39"/>
      <c r="AS401" s="39"/>
      <c r="AT401" s="39"/>
      <c r="AU401" s="39"/>
      <c r="AV401" s="39"/>
      <c r="AW401" s="39"/>
      <c r="AX401" s="39"/>
      <c r="AY401" s="39"/>
      <c r="CR401" s="25"/>
    </row>
    <row r="402" spans="1:96" s="719" customFormat="1" ht="12.75">
      <c r="D402" s="58" t="s">
        <v>2014</v>
      </c>
      <c r="K402" s="2096" t="s">
        <v>625</v>
      </c>
      <c r="L402" s="2096"/>
      <c r="M402" s="2096"/>
      <c r="N402" s="2096"/>
      <c r="O402" s="2096"/>
      <c r="P402" s="2096"/>
      <c r="Q402" s="2096"/>
      <c r="R402" s="2096"/>
      <c r="S402" s="2096"/>
      <c r="T402" s="2096"/>
      <c r="U402" s="2096"/>
      <c r="V402" s="2096"/>
      <c r="W402" s="2096"/>
      <c r="X402" s="2096"/>
      <c r="Y402" s="2096"/>
      <c r="Z402" s="2096"/>
      <c r="AA402" s="2096"/>
      <c r="AB402" s="2096"/>
      <c r="AC402" s="2096"/>
      <c r="AD402" s="2096"/>
      <c r="AE402" s="2096"/>
      <c r="AF402" s="2096"/>
      <c r="AG402" s="2096"/>
      <c r="AH402" s="2096"/>
      <c r="AI402" s="2096"/>
      <c r="AJ402" s="2096"/>
      <c r="AK402" s="39"/>
      <c r="AM402" s="39"/>
      <c r="AN402" s="39"/>
      <c r="AO402" s="39"/>
      <c r="AP402" s="39"/>
      <c r="AQ402" s="39"/>
      <c r="AR402" s="39"/>
      <c r="AS402" s="39"/>
      <c r="AT402" s="39"/>
      <c r="AU402" s="39"/>
      <c r="AV402" s="39"/>
      <c r="AW402" s="39"/>
      <c r="AX402" s="39"/>
      <c r="AY402" s="39"/>
      <c r="CR402" s="25"/>
    </row>
    <row r="403" spans="1:96" s="719" customFormat="1" ht="12.75">
      <c r="D403" s="58" t="s">
        <v>2017</v>
      </c>
      <c r="K403" s="2096" t="s">
        <v>625</v>
      </c>
      <c r="L403" s="2096"/>
      <c r="M403" s="2096"/>
      <c r="N403" s="2096"/>
      <c r="O403" s="2096"/>
      <c r="P403" s="2096"/>
      <c r="Q403" s="2096"/>
      <c r="R403" s="2096"/>
      <c r="S403" s="2096"/>
      <c r="T403" s="2096"/>
      <c r="U403" s="2096"/>
      <c r="V403" s="2096"/>
      <c r="W403" s="2096"/>
      <c r="X403" s="2096"/>
      <c r="Y403" s="2096"/>
      <c r="Z403" s="2096"/>
      <c r="AA403" s="2096"/>
      <c r="AB403" s="2096"/>
      <c r="AC403" s="2096"/>
      <c r="AD403" s="2096"/>
      <c r="AE403" s="2096"/>
      <c r="AF403" s="2096"/>
      <c r="AG403" s="2096"/>
      <c r="AH403" s="2096"/>
      <c r="AI403" s="2096"/>
      <c r="AJ403" s="2096"/>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60" t="s">
        <v>1383</v>
      </c>
      <c r="T404" s="2160"/>
      <c r="U404" s="2160"/>
      <c r="V404" s="2160"/>
      <c r="W404" s="2160"/>
      <c r="X404" s="2160"/>
      <c r="Y404" s="2160"/>
      <c r="Z404" s="2160"/>
      <c r="AA404" s="2160"/>
      <c r="AB404" s="2160"/>
      <c r="AC404" s="2160"/>
      <c r="AD404" s="2160"/>
      <c r="AE404" s="2160"/>
      <c r="AF404" s="2160"/>
      <c r="AG404" s="2160"/>
      <c r="AH404" s="2160"/>
      <c r="AI404" s="2160"/>
      <c r="AJ404" s="2160"/>
      <c r="AK404" s="39"/>
      <c r="AL404" s="39"/>
      <c r="AM404" s="39"/>
      <c r="AN404" s="39"/>
      <c r="AO404" s="39"/>
      <c r="AP404" s="39"/>
      <c r="AQ404" s="39"/>
      <c r="AR404" s="39"/>
      <c r="AS404" s="39"/>
      <c r="AT404" s="39"/>
      <c r="AU404" s="39"/>
      <c r="AV404" s="39"/>
      <c r="AW404" s="39"/>
      <c r="AX404" s="39"/>
      <c r="AY404" s="39"/>
      <c r="CR404" s="25"/>
    </row>
    <row r="405" spans="1:96" s="719" customFormat="1" ht="12.75">
      <c r="D405" s="2159" t="s">
        <v>2019</v>
      </c>
      <c r="E405" s="2159"/>
      <c r="F405" s="2159"/>
      <c r="G405" s="2159"/>
      <c r="H405" s="2159"/>
      <c r="I405" s="2159"/>
      <c r="J405" s="2159"/>
      <c r="K405" s="2159"/>
      <c r="L405" s="2159"/>
      <c r="M405" s="2159"/>
      <c r="N405" s="2159"/>
      <c r="O405" s="2159"/>
      <c r="P405" s="2159"/>
      <c r="Q405" s="2159"/>
      <c r="R405" s="2159"/>
      <c r="S405" s="2159"/>
      <c r="T405" s="2159"/>
      <c r="U405" s="2159"/>
      <c r="V405" s="2159"/>
      <c r="W405" s="2159"/>
      <c r="X405" s="2159"/>
      <c r="Y405" s="2159"/>
      <c r="Z405" s="2159"/>
      <c r="AA405" s="2159"/>
      <c r="AB405" s="2159"/>
      <c r="AC405" s="2159"/>
      <c r="AD405" s="2159"/>
      <c r="AE405" s="2159"/>
      <c r="AF405" s="2159"/>
      <c r="AG405" s="2159"/>
      <c r="AH405" s="2159"/>
      <c r="AI405" s="2159"/>
      <c r="AJ405" s="2159"/>
      <c r="AK405" s="39"/>
      <c r="AL405" s="39"/>
      <c r="AM405" s="39"/>
      <c r="AN405" s="39"/>
      <c r="AO405" s="39"/>
      <c r="AP405" s="39"/>
      <c r="AQ405" s="39"/>
      <c r="AR405" s="39"/>
      <c r="AS405" s="39"/>
      <c r="AT405" s="39"/>
      <c r="AU405" s="39"/>
      <c r="AV405" s="39"/>
      <c r="AW405" s="39"/>
      <c r="AX405" s="39"/>
      <c r="AY405" s="39"/>
      <c r="CR405" s="25"/>
    </row>
    <row r="406" spans="1:96" s="719" customFormat="1" ht="12.75">
      <c r="D406" s="2159"/>
      <c r="E406" s="2159"/>
      <c r="F406" s="2159"/>
      <c r="G406" s="2159"/>
      <c r="H406" s="2159"/>
      <c r="I406" s="2159"/>
      <c r="J406" s="2159"/>
      <c r="K406" s="2159"/>
      <c r="L406" s="2159"/>
      <c r="M406" s="2159"/>
      <c r="N406" s="2159"/>
      <c r="O406" s="2159"/>
      <c r="P406" s="2159"/>
      <c r="Q406" s="2159"/>
      <c r="R406" s="2159"/>
      <c r="S406" s="2159"/>
      <c r="T406" s="2159"/>
      <c r="U406" s="2159"/>
      <c r="V406" s="2159"/>
      <c r="W406" s="2159"/>
      <c r="X406" s="2159"/>
      <c r="Y406" s="2159"/>
      <c r="Z406" s="2159"/>
      <c r="AA406" s="2159"/>
      <c r="AB406" s="2159"/>
      <c r="AC406" s="2159"/>
      <c r="AD406" s="2159"/>
      <c r="AE406" s="2159"/>
      <c r="AF406" s="2159"/>
      <c r="AG406" s="2159"/>
      <c r="AH406" s="2159"/>
      <c r="AI406" s="2159"/>
      <c r="AJ406" s="2159"/>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41" t="s">
        <v>2612</v>
      </c>
      <c r="J409" s="2041"/>
      <c r="K409" s="2041"/>
      <c r="L409" s="2041"/>
      <c r="M409" s="2041"/>
      <c r="N409" s="2041"/>
      <c r="O409" s="2041"/>
      <c r="P409" s="2041"/>
      <c r="Q409" s="2041"/>
      <c r="R409" s="2041"/>
      <c r="S409" s="2041"/>
      <c r="T409" s="2041"/>
      <c r="U409" s="2041"/>
      <c r="V409" s="2041"/>
      <c r="W409" s="2041"/>
      <c r="X409" s="2041"/>
      <c r="Y409" s="2041"/>
      <c r="Z409" s="2041"/>
      <c r="AA409" s="2041"/>
      <c r="AB409" s="2041"/>
      <c r="AC409" s="2041"/>
      <c r="AD409" s="2041"/>
      <c r="AE409" s="2041"/>
    </row>
    <row r="410" spans="1:96" ht="12.75" customHeight="1">
      <c r="C410" s="25"/>
      <c r="D410" s="25"/>
      <c r="E410" s="12" t="s">
        <v>111</v>
      </c>
      <c r="F410" s="25"/>
      <c r="G410" s="25"/>
      <c r="H410" s="25"/>
      <c r="I410" s="25"/>
      <c r="J410" s="25"/>
      <c r="K410" s="25"/>
      <c r="L410" s="25"/>
      <c r="M410" s="25"/>
      <c r="N410" s="25"/>
      <c r="O410" s="25"/>
      <c r="P410" s="719"/>
      <c r="Q410" s="719"/>
      <c r="R410" s="2040" t="s">
        <v>577</v>
      </c>
      <c r="S410" s="2040"/>
      <c r="T410" s="12" t="s">
        <v>603</v>
      </c>
      <c r="U410" s="719"/>
      <c r="V410" s="719"/>
      <c r="W410" s="719"/>
      <c r="X410" s="719"/>
      <c r="Y410" s="719"/>
      <c r="Z410" s="719"/>
      <c r="AA410" s="719"/>
      <c r="AB410" s="719"/>
      <c r="AC410" s="719"/>
      <c r="AD410" s="2068">
        <v>6</v>
      </c>
      <c r="AE410" s="2068"/>
      <c r="AF410" s="719"/>
    </row>
    <row r="411" spans="1:96" ht="12.75">
      <c r="C411" s="25"/>
      <c r="E411" s="12" t="s">
        <v>112</v>
      </c>
      <c r="F411" s="719"/>
      <c r="G411" s="719"/>
      <c r="H411" s="719"/>
      <c r="I411" s="719"/>
      <c r="J411" s="719"/>
      <c r="K411" s="719"/>
      <c r="L411" s="719"/>
      <c r="M411" s="719"/>
      <c r="N411" s="25"/>
      <c r="O411" s="25"/>
      <c r="P411" s="719"/>
      <c r="Q411" s="719"/>
      <c r="R411" s="2040" t="s">
        <v>625</v>
      </c>
      <c r="S411" s="2040"/>
      <c r="T411" s="12" t="s">
        <v>603</v>
      </c>
      <c r="U411" s="719"/>
      <c r="V411" s="719"/>
      <c r="W411" s="719"/>
      <c r="X411" s="719"/>
      <c r="Y411" s="719"/>
      <c r="Z411" s="719"/>
      <c r="AA411" s="719"/>
      <c r="AB411" s="719"/>
      <c r="AC411" s="719"/>
      <c r="AD411" s="2067" t="s">
        <v>625</v>
      </c>
      <c r="AE411" s="2068"/>
      <c r="AF411" s="719"/>
    </row>
    <row r="412" spans="1:96" ht="12.75" customHeight="1">
      <c r="C412" s="25"/>
      <c r="E412" s="12" t="s">
        <v>113</v>
      </c>
      <c r="F412" s="719"/>
      <c r="G412" s="719"/>
      <c r="H412" s="719"/>
      <c r="I412" s="719"/>
      <c r="J412" s="719"/>
      <c r="K412" s="719"/>
      <c r="L412" s="719"/>
      <c r="M412" s="719"/>
      <c r="N412" s="25"/>
      <c r="O412" s="25"/>
      <c r="P412" s="719"/>
      <c r="Q412" s="719"/>
      <c r="R412" s="719"/>
      <c r="S412" s="2040" t="s">
        <v>625</v>
      </c>
      <c r="T412" s="2040"/>
      <c r="U412" s="719"/>
      <c r="V412" s="719"/>
      <c r="W412" s="719"/>
      <c r="X412" s="719"/>
      <c r="Y412" s="719"/>
      <c r="Z412" s="719"/>
      <c r="AA412" s="719"/>
      <c r="AB412" s="719"/>
      <c r="AC412" s="719"/>
      <c r="AD412" s="719"/>
      <c r="AE412" s="719"/>
      <c r="AF412" s="719"/>
    </row>
    <row r="413" spans="1:96" ht="12.75" customHeight="1">
      <c r="E413" s="12" t="s">
        <v>175</v>
      </c>
      <c r="F413" s="719"/>
      <c r="G413" s="719"/>
      <c r="H413" s="2201" t="s">
        <v>2613</v>
      </c>
      <c r="I413" s="2201"/>
      <c r="J413" s="2201"/>
      <c r="K413" s="2201"/>
      <c r="L413" s="2201"/>
      <c r="M413" s="2201"/>
      <c r="N413" s="2201"/>
      <c r="O413" s="2201"/>
      <c r="P413" s="2201"/>
      <c r="Q413" s="2201"/>
      <c r="R413" s="2201"/>
      <c r="S413" s="2201"/>
      <c r="T413" s="2201"/>
      <c r="U413" s="2201"/>
      <c r="V413" s="2201"/>
      <c r="W413" s="2201"/>
      <c r="X413" s="2201"/>
      <c r="Y413" s="2201"/>
      <c r="Z413" s="2201"/>
      <c r="AA413" s="2201"/>
      <c r="AB413" s="2201"/>
      <c r="AC413" s="2201"/>
      <c r="AD413" s="2201"/>
      <c r="AE413" s="2201"/>
      <c r="AF413" s="719"/>
    </row>
    <row r="414" spans="1:96" ht="12.75" customHeight="1">
      <c r="E414" s="25"/>
      <c r="F414" s="719"/>
      <c r="G414" s="719"/>
      <c r="H414" s="2202"/>
      <c r="I414" s="2202"/>
      <c r="J414" s="2202"/>
      <c r="K414" s="2202"/>
      <c r="L414" s="2202"/>
      <c r="M414" s="2202"/>
      <c r="N414" s="2202"/>
      <c r="O414" s="2202"/>
      <c r="P414" s="2202"/>
      <c r="Q414" s="2202"/>
      <c r="R414" s="2202"/>
      <c r="S414" s="2202"/>
      <c r="T414" s="2202"/>
      <c r="U414" s="2202"/>
      <c r="V414" s="2202"/>
      <c r="W414" s="2202"/>
      <c r="X414" s="2202"/>
      <c r="Y414" s="2202"/>
      <c r="Z414" s="2202"/>
      <c r="AA414" s="2202"/>
      <c r="AB414" s="2202"/>
      <c r="AC414" s="2202"/>
      <c r="AD414" s="2202"/>
      <c r="AE414" s="2202"/>
      <c r="AF414" s="719"/>
    </row>
    <row r="415" spans="1:96" ht="12.75" customHeight="1"/>
    <row r="416" spans="1:96" ht="12.75" customHeight="1">
      <c r="A416" s="50" t="s">
        <v>624</v>
      </c>
      <c r="B416" s="50"/>
      <c r="C416" s="50"/>
      <c r="D416" s="50" t="s">
        <v>119</v>
      </c>
      <c r="AF416" s="50" t="s">
        <v>1035</v>
      </c>
    </row>
    <row r="417" spans="1:96" ht="12.75" customHeight="1">
      <c r="E417" s="2092"/>
      <c r="F417" s="2092"/>
      <c r="G417" s="2092"/>
      <c r="H417" s="23" t="s">
        <v>120</v>
      </c>
      <c r="I417" s="2092"/>
      <c r="J417" s="2092"/>
      <c r="K417" s="2092"/>
      <c r="L417" s="12" t="s">
        <v>121</v>
      </c>
      <c r="N417" s="141" t="s">
        <v>609</v>
      </c>
      <c r="P417" s="2267">
        <v>0.37190000000000001</v>
      </c>
      <c r="Q417" s="2267"/>
      <c r="R417" s="2267"/>
      <c r="S417" s="12" t="s">
        <v>122</v>
      </c>
      <c r="W417" s="2081">
        <f>IF(E417&gt;0,(E417*I417),(P417*43560))</f>
        <v>16199.964</v>
      </c>
      <c r="X417" s="2081"/>
      <c r="Y417" s="2081"/>
      <c r="Z417" s="12" t="s">
        <v>123</v>
      </c>
      <c r="AF417" s="2274">
        <f>IF(P417&gt;0,(AG436/P417),(AG436/(W417/43560)))</f>
        <v>164.02258671685937</v>
      </c>
      <c r="AG417" s="2274"/>
      <c r="AH417" s="2274"/>
      <c r="AM417" s="239"/>
    </row>
    <row r="418" spans="1:96" ht="12.75">
      <c r="E418" s="12" t="s">
        <v>54</v>
      </c>
    </row>
    <row r="419" spans="1:96" ht="12.75" customHeight="1">
      <c r="E419" s="2131" t="s">
        <v>625</v>
      </c>
      <c r="F419" s="2132"/>
      <c r="G419" s="2132"/>
      <c r="H419" s="2132"/>
      <c r="I419" s="2132"/>
      <c r="J419" s="2132"/>
      <c r="K419" s="2132"/>
      <c r="L419" s="2132"/>
      <c r="M419" s="2132"/>
      <c r="N419" s="2132"/>
      <c r="O419" s="2132"/>
      <c r="P419" s="2132"/>
      <c r="Q419" s="2132"/>
      <c r="R419" s="2132"/>
      <c r="S419" s="2132"/>
      <c r="T419" s="2132"/>
      <c r="U419" s="2132"/>
      <c r="V419" s="2132"/>
      <c r="W419" s="2132"/>
      <c r="X419" s="2132"/>
      <c r="Y419" s="2132"/>
      <c r="Z419" s="2132"/>
      <c r="AA419" s="2132"/>
      <c r="AB419" s="2132"/>
      <c r="AC419" s="2132"/>
      <c r="AD419" s="2132"/>
      <c r="AE419" s="2132"/>
      <c r="AF419" s="2132"/>
      <c r="AG419" s="2132"/>
      <c r="AH419" s="2132"/>
      <c r="AI419" s="2132"/>
      <c r="AJ419" s="2132"/>
    </row>
    <row r="420" spans="1:96" s="39" customFormat="1" ht="12.75" customHeight="1">
      <c r="E420" s="254" t="s">
        <v>2234</v>
      </c>
      <c r="F420" s="1807"/>
      <c r="G420" s="1807"/>
      <c r="H420" s="1807"/>
      <c r="I420" s="2394">
        <f>P417</f>
        <v>0.37190000000000001</v>
      </c>
      <c r="J420" s="2394"/>
      <c r="K420" s="2394"/>
      <c r="L420" s="1807"/>
      <c r="M420" s="254"/>
      <c r="N420" s="1807"/>
      <c r="O420" s="1807"/>
      <c r="P420" s="2428">
        <f>(CS637+CS645+CS661)/I420</f>
        <v>204.35600968002151</v>
      </c>
      <c r="Q420" s="2428"/>
      <c r="R420" s="2428"/>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40">
        <v>1</v>
      </c>
      <c r="Q423" s="2040"/>
      <c r="S423" s="12" t="s">
        <v>195</v>
      </c>
      <c r="AE423" s="2040">
        <v>1</v>
      </c>
      <c r="AF423" s="2040"/>
    </row>
    <row r="424" spans="1:96" ht="12.75">
      <c r="E424" s="12" t="s">
        <v>196</v>
      </c>
      <c r="P424" s="2040" t="s">
        <v>625</v>
      </c>
      <c r="Q424" s="2040"/>
      <c r="S424" s="12" t="s">
        <v>136</v>
      </c>
      <c r="AE424" s="2040" t="s">
        <v>625</v>
      </c>
      <c r="AF424" s="2040"/>
    </row>
    <row r="425" spans="1:96" ht="12.75">
      <c r="F425" s="67" t="s">
        <v>137</v>
      </c>
    </row>
    <row r="426" spans="1:96" ht="12.75">
      <c r="F426" s="2093"/>
      <c r="G426" s="2093"/>
      <c r="H426" s="2093"/>
      <c r="I426" s="2093"/>
      <c r="J426" s="2093"/>
      <c r="K426" s="2093"/>
      <c r="L426" s="2093"/>
      <c r="M426" s="2093"/>
      <c r="N426" s="2093"/>
      <c r="O426" s="2093"/>
      <c r="P426" s="2093"/>
      <c r="Q426" s="2093"/>
      <c r="R426" s="2093"/>
      <c r="S426" s="2093"/>
      <c r="T426" s="2093"/>
      <c r="U426" s="2093"/>
      <c r="V426" s="2093"/>
      <c r="W426" s="2093"/>
      <c r="X426" s="2093"/>
      <c r="Y426" s="2093"/>
      <c r="Z426" s="2093"/>
      <c r="AA426" s="2093"/>
      <c r="AB426" s="2093"/>
      <c r="AC426" s="2093"/>
      <c r="AD426" s="2093"/>
      <c r="AE426" s="2093"/>
      <c r="AF426" s="2093"/>
      <c r="AG426" s="2093"/>
      <c r="AH426" s="2093"/>
    </row>
    <row r="427" spans="1:96" ht="12.75" customHeight="1">
      <c r="F427" s="2094"/>
      <c r="G427" s="2094"/>
      <c r="H427" s="2094"/>
      <c r="I427" s="2094"/>
      <c r="J427" s="2094"/>
      <c r="K427" s="2094"/>
      <c r="L427" s="2094"/>
      <c r="M427" s="2094"/>
      <c r="N427" s="2094"/>
      <c r="O427" s="2094"/>
      <c r="P427" s="2094"/>
      <c r="Q427" s="2094"/>
      <c r="R427" s="2094"/>
      <c r="S427" s="2094"/>
      <c r="T427" s="2094"/>
      <c r="U427" s="2094"/>
      <c r="V427" s="2094"/>
      <c r="W427" s="2094"/>
      <c r="X427" s="2094"/>
      <c r="Y427" s="2094"/>
      <c r="Z427" s="2094"/>
      <c r="AA427" s="2094"/>
      <c r="AB427" s="2094"/>
      <c r="AC427" s="2094"/>
      <c r="AD427" s="2094"/>
      <c r="AE427" s="2094"/>
      <c r="AF427" s="2094"/>
      <c r="AG427" s="2094"/>
      <c r="AH427" s="2094"/>
    </row>
    <row r="428" spans="1:96" ht="12.75" customHeight="1">
      <c r="E428" s="12" t="s">
        <v>642</v>
      </c>
      <c r="N428" s="39"/>
      <c r="O428" s="39"/>
      <c r="P428" s="235"/>
      <c r="Q428" s="2040" t="s">
        <v>577</v>
      </c>
      <c r="R428" s="2040"/>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40" t="s">
        <v>625</v>
      </c>
      <c r="AG429" s="2113"/>
    </row>
    <row r="430" spans="1:96" ht="12.75" customHeight="1">
      <c r="S430" s="25"/>
      <c r="T430" s="25"/>
    </row>
    <row r="431" spans="1:96" ht="12.75" customHeight="1">
      <c r="A431" s="50"/>
      <c r="B431" s="50"/>
      <c r="C431" s="50"/>
      <c r="E431" s="7" t="s">
        <v>317</v>
      </c>
      <c r="Z431" s="2040" t="s">
        <v>705</v>
      </c>
      <c r="AA431" s="204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40" t="s">
        <v>625</v>
      </c>
      <c r="AA433" s="2040"/>
    </row>
    <row r="434" spans="1:110" ht="12.75" customHeight="1"/>
    <row r="435" spans="1:110" ht="12.75" customHeight="1">
      <c r="A435" s="50" t="s">
        <v>499</v>
      </c>
      <c r="B435" s="50"/>
      <c r="C435" s="50"/>
      <c r="D435" s="50" t="s">
        <v>821</v>
      </c>
      <c r="AF435" s="80"/>
    </row>
    <row r="436" spans="1:110" ht="12.75" customHeight="1">
      <c r="D436" s="2078" t="s">
        <v>46</v>
      </c>
      <c r="E436" s="2076"/>
      <c r="F436" s="2076"/>
      <c r="G436" s="2076"/>
      <c r="H436" s="2076"/>
      <c r="I436" s="2076"/>
      <c r="J436" s="2076"/>
      <c r="K436" s="2076"/>
      <c r="L436" s="2076"/>
      <c r="M436" s="2076"/>
      <c r="N436" s="2076"/>
      <c r="O436" s="2076"/>
      <c r="P436" s="2076"/>
      <c r="Q436" s="2076"/>
      <c r="R436" s="2076"/>
      <c r="S436" s="2076"/>
      <c r="T436" s="2076"/>
      <c r="U436" s="2076"/>
      <c r="V436" s="2076"/>
      <c r="W436" s="2076"/>
      <c r="X436" s="2076"/>
      <c r="Y436" s="2076"/>
      <c r="Z436" s="2076"/>
      <c r="AA436" s="2076"/>
      <c r="AB436" s="2076"/>
      <c r="AC436" s="2076"/>
      <c r="AD436" s="2076"/>
      <c r="AE436" s="2076"/>
      <c r="AF436" s="2077"/>
      <c r="AG436" s="2057">
        <v>61</v>
      </c>
      <c r="AH436" s="2057"/>
      <c r="AI436" s="2057"/>
      <c r="AJ436" s="2057"/>
    </row>
    <row r="437" spans="1:110" ht="12.75" customHeight="1">
      <c r="D437" s="2023" t="s">
        <v>1436</v>
      </c>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5"/>
      <c r="AG437" s="2088" t="s">
        <v>2638</v>
      </c>
      <c r="AH437" s="2089"/>
      <c r="AI437" s="2089"/>
      <c r="AJ437" s="2089"/>
    </row>
    <row r="438" spans="1:110" ht="12.75" customHeight="1">
      <c r="D438" s="2023" t="s">
        <v>1144</v>
      </c>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5"/>
      <c r="AG438" s="2057">
        <v>60</v>
      </c>
      <c r="AH438" s="2057"/>
      <c r="AI438" s="2057"/>
      <c r="AJ438" s="2057"/>
    </row>
    <row r="439" spans="1:110" ht="12.75" customHeight="1">
      <c r="D439" s="2023" t="s">
        <v>1145</v>
      </c>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5"/>
      <c r="AG439" s="2057">
        <v>60</v>
      </c>
      <c r="AH439" s="2057"/>
      <c r="AI439" s="2057"/>
      <c r="AJ439" s="2057"/>
    </row>
    <row r="440" spans="1:110" ht="12.75" customHeight="1">
      <c r="D440" s="2023" t="s">
        <v>1147</v>
      </c>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5"/>
      <c r="AG440" s="2080">
        <f>IF(ISERROR(AG439/AG438),"",AG439/AG438)</f>
        <v>1</v>
      </c>
      <c r="AH440" s="2080"/>
      <c r="AI440" s="2080"/>
      <c r="AJ440" s="2080"/>
    </row>
    <row r="441" spans="1:110" ht="12.75" customHeight="1">
      <c r="D441" s="2023" t="s">
        <v>1146</v>
      </c>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5"/>
      <c r="AG441" s="2079">
        <f>29798-1109</f>
        <v>28689</v>
      </c>
      <c r="AH441" s="2079"/>
      <c r="AI441" s="2079"/>
      <c r="AJ441" s="2079"/>
    </row>
    <row r="442" spans="1:110" ht="12.75" customHeight="1">
      <c r="D442" s="2023" t="s">
        <v>1148</v>
      </c>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5"/>
      <c r="AG442" s="2079">
        <f>AG441</f>
        <v>28689</v>
      </c>
      <c r="AH442" s="2079"/>
      <c r="AI442" s="2079"/>
      <c r="AJ442" s="2079"/>
    </row>
    <row r="443" spans="1:110" ht="12.75" customHeight="1">
      <c r="D443" s="2023" t="s">
        <v>1149</v>
      </c>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5"/>
      <c r="AG443" s="2080">
        <f>IF(ISERROR(AG442/AG441),"",AG442/AG441)</f>
        <v>1</v>
      </c>
      <c r="AH443" s="2080"/>
      <c r="AI443" s="2080"/>
      <c r="AJ443" s="2080"/>
    </row>
    <row r="444" spans="1:110" ht="12.75" customHeight="1">
      <c r="D444" s="2023" t="s">
        <v>1150</v>
      </c>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5"/>
      <c r="AG444" s="2080">
        <f>MIN(IF(AG440&gt;AG443,AG443,AG440),1)</f>
        <v>1</v>
      </c>
      <c r="AH444" s="2080"/>
      <c r="AI444" s="2080"/>
      <c r="AJ444" s="2080"/>
    </row>
    <row r="445" spans="1:110" ht="12.75" customHeight="1">
      <c r="D445" s="2023" t="s">
        <v>1411</v>
      </c>
      <c r="E445" s="2076"/>
      <c r="F445" s="2076"/>
      <c r="G445" s="2076"/>
      <c r="H445" s="2076"/>
      <c r="I445" s="2076"/>
      <c r="J445" s="2076"/>
      <c r="K445" s="2076"/>
      <c r="L445" s="2076"/>
      <c r="M445" s="2076"/>
      <c r="N445" s="2076"/>
      <c r="O445" s="2076"/>
      <c r="P445" s="2076"/>
      <c r="Q445" s="2076"/>
      <c r="R445" s="2076"/>
      <c r="S445" s="2076"/>
      <c r="T445" s="2076"/>
      <c r="U445" s="2076"/>
      <c r="V445" s="2076"/>
      <c r="W445" s="2076"/>
      <c r="X445" s="2076"/>
      <c r="Y445" s="2076"/>
      <c r="Z445" s="2076"/>
      <c r="AA445" s="2076"/>
      <c r="AB445" s="2076"/>
      <c r="AC445" s="2076"/>
      <c r="AD445" s="2076"/>
      <c r="AE445" s="2076"/>
      <c r="AF445" s="2077"/>
      <c r="AG445" s="2079">
        <f>1927-189</f>
        <v>1738</v>
      </c>
      <c r="AH445" s="2079"/>
      <c r="AI445" s="2079"/>
      <c r="AJ445" s="2079"/>
    </row>
    <row r="446" spans="1:110" ht="12.75" customHeight="1">
      <c r="D446" s="2078" t="s">
        <v>601</v>
      </c>
      <c r="E446" s="2076"/>
      <c r="F446" s="2076"/>
      <c r="G446" s="2076"/>
      <c r="H446" s="2076"/>
      <c r="I446" s="2076"/>
      <c r="J446" s="2076"/>
      <c r="K446" s="2076"/>
      <c r="L446" s="2076"/>
      <c r="M446" s="2076"/>
      <c r="N446" s="2076"/>
      <c r="O446" s="2076"/>
      <c r="P446" s="2076"/>
      <c r="Q446" s="2076"/>
      <c r="R446" s="2076"/>
      <c r="S446" s="2076"/>
      <c r="T446" s="2076"/>
      <c r="U446" s="2076"/>
      <c r="V446" s="2076"/>
      <c r="W446" s="2076"/>
      <c r="X446" s="2076"/>
      <c r="Y446" s="2076"/>
      <c r="Z446" s="2076"/>
      <c r="AA446" s="2076"/>
      <c r="AB446" s="2076"/>
      <c r="AC446" s="2076"/>
      <c r="AD446" s="2076"/>
      <c r="AE446" s="2076"/>
      <c r="AF446" s="2077"/>
      <c r="AG446" s="2158" t="s">
        <v>2638</v>
      </c>
      <c r="AH446" s="2079"/>
      <c r="AI446" s="2079"/>
      <c r="AJ446" s="207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3" t="s">
        <v>1412</v>
      </c>
      <c r="E447" s="2076"/>
      <c r="F447" s="2076"/>
      <c r="G447" s="2076"/>
      <c r="H447" s="2076"/>
      <c r="I447" s="2076"/>
      <c r="J447" s="2076"/>
      <c r="K447" s="2076"/>
      <c r="L447" s="2076"/>
      <c r="M447" s="2076"/>
      <c r="N447" s="2076"/>
      <c r="O447" s="2076"/>
      <c r="P447" s="2076"/>
      <c r="Q447" s="2076"/>
      <c r="R447" s="2076"/>
      <c r="S447" s="2076"/>
      <c r="T447" s="2076"/>
      <c r="U447" s="2076"/>
      <c r="V447" s="2076"/>
      <c r="W447" s="2076"/>
      <c r="X447" s="2076"/>
      <c r="Y447" s="2076"/>
      <c r="Z447" s="2076"/>
      <c r="AA447" s="2076"/>
      <c r="AB447" s="2076"/>
      <c r="AC447" s="2076"/>
      <c r="AD447" s="2076"/>
      <c r="AE447" s="2076"/>
      <c r="AF447" s="2077"/>
      <c r="AG447" s="2079">
        <f>39790-AG442-AG445-AG448</f>
        <v>7381</v>
      </c>
      <c r="AH447" s="2079"/>
      <c r="AI447" s="2079"/>
      <c r="AJ447" s="207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3" t="s">
        <v>1151</v>
      </c>
      <c r="E448" s="2076"/>
      <c r="F448" s="2076"/>
      <c r="G448" s="2076"/>
      <c r="H448" s="2076"/>
      <c r="I448" s="2076"/>
      <c r="J448" s="2076"/>
      <c r="K448" s="2076"/>
      <c r="L448" s="2076"/>
      <c r="M448" s="2076"/>
      <c r="N448" s="2076"/>
      <c r="O448" s="2076"/>
      <c r="P448" s="2076"/>
      <c r="Q448" s="2076"/>
      <c r="R448" s="2076"/>
      <c r="S448" s="2076"/>
      <c r="T448" s="2076"/>
      <c r="U448" s="2076"/>
      <c r="V448" s="2076"/>
      <c r="W448" s="2076"/>
      <c r="X448" s="2076"/>
      <c r="Y448" s="2076"/>
      <c r="Z448" s="2076"/>
      <c r="AA448" s="2076"/>
      <c r="AB448" s="2076"/>
      <c r="AC448" s="2076"/>
      <c r="AD448" s="2076"/>
      <c r="AE448" s="2076"/>
      <c r="AF448" s="2077"/>
      <c r="AG448" s="2079">
        <f>4832-2850</f>
        <v>1982</v>
      </c>
      <c r="AH448" s="2079"/>
      <c r="AI448" s="2079"/>
      <c r="AJ448" s="207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6" t="s">
        <v>1152</v>
      </c>
      <c r="E449" s="2217"/>
      <c r="F449" s="2217"/>
      <c r="G449" s="2217"/>
      <c r="H449" s="2217"/>
      <c r="I449" s="2217"/>
      <c r="J449" s="2217"/>
      <c r="K449" s="2217"/>
      <c r="L449" s="2217"/>
      <c r="M449" s="2217"/>
      <c r="N449" s="2217"/>
      <c r="O449" s="2217"/>
      <c r="P449" s="2217"/>
      <c r="Q449" s="2217"/>
      <c r="R449" s="2217"/>
      <c r="S449" s="2217"/>
      <c r="T449" s="2217"/>
      <c r="U449" s="2217"/>
      <c r="V449" s="2217"/>
      <c r="W449" s="2217"/>
      <c r="X449" s="2217"/>
      <c r="Y449" s="2217"/>
      <c r="Z449" s="2217"/>
      <c r="AA449" s="2217"/>
      <c r="AB449" s="2217"/>
      <c r="AC449" s="2217"/>
      <c r="AD449" s="2217"/>
      <c r="AE449" s="2217"/>
      <c r="AF449" s="2218"/>
      <c r="AG449" s="2108">
        <f>AG441+AG445+AG447+AG448</f>
        <v>39790</v>
      </c>
      <c r="AH449" s="2108"/>
      <c r="AI449" s="2108"/>
      <c r="AJ449" s="210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9" t="s">
        <v>1413</v>
      </c>
      <c r="E450" s="2219"/>
      <c r="F450" s="2219"/>
      <c r="G450" s="2219"/>
      <c r="H450" s="2219"/>
      <c r="I450" s="2219"/>
      <c r="J450" s="2219"/>
      <c r="K450" s="2219"/>
      <c r="L450" s="2219"/>
      <c r="M450" s="2219"/>
      <c r="N450" s="2219"/>
      <c r="O450" s="2219"/>
      <c r="P450" s="2219"/>
      <c r="Q450" s="2219"/>
      <c r="R450" s="2219"/>
      <c r="S450" s="2219"/>
      <c r="T450" s="2219"/>
      <c r="U450" s="2219"/>
      <c r="V450" s="2219"/>
      <c r="W450" s="2219"/>
      <c r="X450" s="2219"/>
      <c r="Y450" s="2219"/>
      <c r="Z450" s="2219"/>
      <c r="AA450" s="2219"/>
      <c r="AB450" s="2219"/>
      <c r="AC450" s="2219"/>
      <c r="AD450" s="2219"/>
      <c r="AE450" s="2219"/>
      <c r="AF450" s="2219"/>
      <c r="AG450" s="2219"/>
      <c r="AH450" s="2219"/>
      <c r="AI450" s="2219"/>
      <c r="AJ450" s="221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20"/>
      <c r="E451" s="2220"/>
      <c r="F451" s="2220"/>
      <c r="G451" s="2220"/>
      <c r="H451" s="2220"/>
      <c r="I451" s="2220"/>
      <c r="J451" s="2220"/>
      <c r="K451" s="2220"/>
      <c r="L451" s="2220"/>
      <c r="M451" s="2220"/>
      <c r="N451" s="2220"/>
      <c r="O451" s="2220"/>
      <c r="P451" s="2220"/>
      <c r="Q451" s="2220"/>
      <c r="R451" s="2220"/>
      <c r="S451" s="2220"/>
      <c r="T451" s="2220"/>
      <c r="U451" s="2220"/>
      <c r="V451" s="2220"/>
      <c r="W451" s="2220"/>
      <c r="X451" s="2220"/>
      <c r="Y451" s="2220"/>
      <c r="Z451" s="2220"/>
      <c r="AA451" s="2220"/>
      <c r="AB451" s="2220"/>
      <c r="AC451" s="2220"/>
      <c r="AD451" s="2220"/>
      <c r="AE451" s="2220"/>
      <c r="AF451" s="2220"/>
      <c r="AG451" s="2220"/>
      <c r="AH451" s="2220"/>
      <c r="AI451" s="2220"/>
      <c r="AJ451" s="222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9">
        <f>'Sources and Uses Budget'!B105/Application!AG436</f>
        <v>627521.39344262297</v>
      </c>
      <c r="AD453" s="2109"/>
      <c r="AE453" s="2109"/>
      <c r="AF453" s="210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9">
        <f>'Sources and Uses Budget'!C105/Application!AG436</f>
        <v>627521.39344262297</v>
      </c>
      <c r="AD454" s="2109"/>
      <c r="AE454" s="2109"/>
      <c r="AF454" s="210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9">
        <f>('Sources and Uses Budget'!$S$107+'Sources and Uses Budget'!$T$107)/Application!AG436</f>
        <v>518972.80327868852</v>
      </c>
      <c r="AD455" s="2109"/>
      <c r="AE455" s="2109"/>
      <c r="AF455" s="210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7" t="s">
        <v>730</v>
      </c>
      <c r="E464" s="2105"/>
      <c r="F464" s="2105"/>
      <c r="G464" s="2105"/>
      <c r="H464" s="2105"/>
      <c r="I464" s="2105"/>
      <c r="J464" s="2105"/>
      <c r="K464" s="2105"/>
      <c r="L464" s="2105"/>
      <c r="M464" s="2105"/>
      <c r="N464" s="2105"/>
      <c r="O464" s="2105"/>
      <c r="P464" s="2105"/>
      <c r="Q464" s="2105"/>
      <c r="R464" s="2105"/>
      <c r="S464" s="2105"/>
      <c r="T464" s="2105"/>
      <c r="U464" s="2105"/>
      <c r="V464" s="2106"/>
      <c r="W464" s="2101">
        <v>34</v>
      </c>
      <c r="X464" s="2102"/>
      <c r="Y464" s="210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7" t="s">
        <v>731</v>
      </c>
      <c r="E465" s="2105"/>
      <c r="F465" s="2105"/>
      <c r="G465" s="2105"/>
      <c r="H465" s="2105"/>
      <c r="I465" s="2105"/>
      <c r="J465" s="2105"/>
      <c r="K465" s="2105"/>
      <c r="L465" s="2105"/>
      <c r="M465" s="2105"/>
      <c r="N465" s="2105"/>
      <c r="O465" s="2105"/>
      <c r="P465" s="2105"/>
      <c r="Q465" s="2105"/>
      <c r="R465" s="2105"/>
      <c r="S465" s="2105"/>
      <c r="T465" s="2105"/>
      <c r="U465" s="2105"/>
      <c r="V465" s="2106"/>
      <c r="W465" s="2115" t="s">
        <v>625</v>
      </c>
      <c r="X465" s="2102"/>
      <c r="Y465" s="210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7" t="s">
        <v>732</v>
      </c>
      <c r="E466" s="2105"/>
      <c r="F466" s="2105"/>
      <c r="G466" s="2105"/>
      <c r="H466" s="2105"/>
      <c r="I466" s="2105"/>
      <c r="J466" s="2105"/>
      <c r="K466" s="2105"/>
      <c r="L466" s="2105"/>
      <c r="M466" s="2105"/>
      <c r="N466" s="2105"/>
      <c r="O466" s="2105"/>
      <c r="P466" s="2105"/>
      <c r="Q466" s="2105"/>
      <c r="R466" s="2105"/>
      <c r="S466" s="2105"/>
      <c r="T466" s="2105"/>
      <c r="U466" s="2105"/>
      <c r="V466" s="2106"/>
      <c r="W466" s="2115" t="s">
        <v>625</v>
      </c>
      <c r="X466" s="2102"/>
      <c r="Y466" s="210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7" t="s">
        <v>733</v>
      </c>
      <c r="E467" s="2105"/>
      <c r="F467" s="2105"/>
      <c r="G467" s="2105"/>
      <c r="H467" s="2105"/>
      <c r="I467" s="2105"/>
      <c r="J467" s="2105"/>
      <c r="K467" s="2105"/>
      <c r="L467" s="2105"/>
      <c r="M467" s="2105"/>
      <c r="N467" s="2105"/>
      <c r="O467" s="2105"/>
      <c r="P467" s="2105"/>
      <c r="Q467" s="2105"/>
      <c r="R467" s="2105"/>
      <c r="S467" s="2105"/>
      <c r="T467" s="2105"/>
      <c r="U467" s="2105"/>
      <c r="V467" s="2106"/>
      <c r="W467" s="2115" t="s">
        <v>625</v>
      </c>
      <c r="X467" s="2102"/>
      <c r="Y467" s="210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7" t="s">
        <v>945</v>
      </c>
      <c r="E468" s="2105"/>
      <c r="F468" s="2105"/>
      <c r="G468" s="2105"/>
      <c r="H468" s="2105"/>
      <c r="I468" s="2105"/>
      <c r="J468" s="2105"/>
      <c r="K468" s="2105"/>
      <c r="L468" s="2105"/>
      <c r="M468" s="2105"/>
      <c r="N468" s="2105"/>
      <c r="O468" s="2105"/>
      <c r="P468" s="2105"/>
      <c r="Q468" s="2105"/>
      <c r="R468" s="2105"/>
      <c r="S468" s="2105"/>
      <c r="T468" s="2105"/>
      <c r="U468" s="2105"/>
      <c r="V468" s="2106"/>
      <c r="W468" s="2115" t="s">
        <v>625</v>
      </c>
      <c r="X468" s="2102"/>
      <c r="Y468" s="210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7" t="s">
        <v>734</v>
      </c>
      <c r="E469" s="2105"/>
      <c r="F469" s="2105"/>
      <c r="G469" s="2105"/>
      <c r="H469" s="2105"/>
      <c r="I469" s="2105"/>
      <c r="J469" s="2105"/>
      <c r="K469" s="2105"/>
      <c r="L469" s="2105"/>
      <c r="M469" s="2105"/>
      <c r="N469" s="2105"/>
      <c r="O469" s="2105"/>
      <c r="P469" s="2105"/>
      <c r="Q469" s="2105"/>
      <c r="R469" s="2105"/>
      <c r="S469" s="2105"/>
      <c r="T469" s="2105"/>
      <c r="U469" s="2105"/>
      <c r="V469" s="2106"/>
      <c r="W469" s="2115" t="s">
        <v>625</v>
      </c>
      <c r="X469" s="2102"/>
      <c r="Y469" s="210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7" t="s">
        <v>1118</v>
      </c>
      <c r="E470" s="2105"/>
      <c r="F470" s="2105"/>
      <c r="G470" s="2105"/>
      <c r="H470" s="2105"/>
      <c r="I470" s="2105"/>
      <c r="J470" s="2105"/>
      <c r="K470" s="2105"/>
      <c r="L470" s="2105"/>
      <c r="M470" s="2105"/>
      <c r="N470" s="2105"/>
      <c r="O470" s="2105"/>
      <c r="P470" s="2105"/>
      <c r="Q470" s="2105"/>
      <c r="R470" s="2105"/>
      <c r="S470" s="2105"/>
      <c r="T470" s="2105"/>
      <c r="U470" s="2105"/>
      <c r="V470" s="2106"/>
      <c r="W470" s="2115" t="s">
        <v>625</v>
      </c>
      <c r="X470" s="2102"/>
      <c r="Y470" s="210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4" t="s">
        <v>2007</v>
      </c>
      <c r="E471" s="2105"/>
      <c r="F471" s="2105"/>
      <c r="G471" s="2105"/>
      <c r="H471" s="2105"/>
      <c r="I471" s="2105"/>
      <c r="J471" s="2105"/>
      <c r="K471" s="2105"/>
      <c r="L471" s="2105"/>
      <c r="M471" s="2105"/>
      <c r="N471" s="2105"/>
      <c r="O471" s="2105"/>
      <c r="P471" s="2105"/>
      <c r="Q471" s="2105"/>
      <c r="R471" s="2105"/>
      <c r="S471" s="2105"/>
      <c r="T471" s="2105"/>
      <c r="U471" s="2105"/>
      <c r="V471" s="2106"/>
      <c r="W471" s="2115">
        <v>9</v>
      </c>
      <c r="X471" s="2102"/>
      <c r="Y471" s="210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8" t="s">
        <v>625</v>
      </c>
      <c r="H472" s="2099"/>
      <c r="I472" s="2099"/>
      <c r="J472" s="2099"/>
      <c r="K472" s="2099"/>
      <c r="L472" s="2099"/>
      <c r="M472" s="2099"/>
      <c r="N472" s="2099"/>
      <c r="O472" s="2099"/>
      <c r="P472" s="2099"/>
      <c r="Q472" s="2099"/>
      <c r="R472" s="2099"/>
      <c r="S472" s="2099"/>
      <c r="T472" s="2099"/>
      <c r="U472" s="2099"/>
      <c r="V472" s="2100"/>
      <c r="W472" s="2101">
        <v>0</v>
      </c>
      <c r="X472" s="2102"/>
      <c r="Y472" s="210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625</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90" t="s">
        <v>868</v>
      </c>
      <c r="B478" s="2090"/>
      <c r="C478" s="2090"/>
      <c r="D478" s="2090"/>
      <c r="E478" s="2090"/>
      <c r="F478" s="2090"/>
      <c r="G478" s="2090"/>
      <c r="H478" s="2090"/>
      <c r="I478" s="2090"/>
      <c r="J478" s="2090"/>
      <c r="K478" s="2090"/>
      <c r="L478" s="2090"/>
      <c r="M478" s="2090"/>
      <c r="N478" s="2090"/>
      <c r="O478" s="2090"/>
      <c r="P478" s="2090"/>
      <c r="Q478" s="2090"/>
      <c r="R478" s="2090"/>
      <c r="S478" s="2090"/>
      <c r="T478" s="2090"/>
      <c r="U478" s="2090"/>
      <c r="V478" s="2090"/>
      <c r="W478" s="2090"/>
      <c r="X478" s="2090"/>
      <c r="Y478" s="2090"/>
      <c r="Z478" s="2090"/>
      <c r="AA478" s="2090"/>
      <c r="AB478" s="2090"/>
      <c r="AC478" s="2090"/>
      <c r="AD478" s="2090"/>
      <c r="AE478" s="2090"/>
      <c r="AF478" s="2090"/>
      <c r="AG478" s="2090"/>
      <c r="AH478" s="2090"/>
      <c r="AI478" s="2090"/>
      <c r="AJ478" s="2090"/>
      <c r="AK478" s="2090"/>
      <c r="AL478" s="209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1"/>
      <c r="B479" s="2091"/>
      <c r="C479" s="2091"/>
      <c r="D479" s="2091"/>
      <c r="E479" s="2091"/>
      <c r="F479" s="2091"/>
      <c r="G479" s="2091"/>
      <c r="H479" s="2091"/>
      <c r="I479" s="2091"/>
      <c r="J479" s="2091"/>
      <c r="K479" s="2091"/>
      <c r="L479" s="2091"/>
      <c r="M479" s="2091"/>
      <c r="N479" s="2091"/>
      <c r="O479" s="2091"/>
      <c r="P479" s="2091"/>
      <c r="Q479" s="2091"/>
      <c r="R479" s="2091"/>
      <c r="S479" s="2091"/>
      <c r="T479" s="2091"/>
      <c r="U479" s="2091"/>
      <c r="V479" s="2091"/>
      <c r="W479" s="2091"/>
      <c r="X479" s="2091"/>
      <c r="Y479" s="2091"/>
      <c r="Z479" s="2091"/>
      <c r="AA479" s="2091"/>
      <c r="AB479" s="2091"/>
      <c r="AC479" s="2091"/>
      <c r="AD479" s="2091"/>
      <c r="AE479" s="2091"/>
      <c r="AF479" s="2091"/>
      <c r="AG479" s="2091"/>
      <c r="AH479" s="2091"/>
      <c r="AI479" s="2091"/>
      <c r="AJ479" s="2091"/>
      <c r="AK479" s="2091"/>
      <c r="AL479" s="209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6" t="s">
        <v>869</v>
      </c>
      <c r="U483" s="2117"/>
      <c r="V483" s="2117"/>
      <c r="W483" s="2117"/>
      <c r="X483" s="2117"/>
      <c r="Y483" s="2117"/>
      <c r="Z483" s="2117"/>
      <c r="AA483" s="2117"/>
      <c r="AB483" s="2117"/>
      <c r="AC483" s="2117"/>
      <c r="AD483" s="2117"/>
      <c r="AE483" s="2117"/>
      <c r="AF483" s="2117"/>
      <c r="AG483" s="2117"/>
      <c r="AH483" s="211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205" t="s">
        <v>36</v>
      </c>
      <c r="U484" s="2205"/>
      <c r="V484" s="2205"/>
      <c r="W484" s="2205"/>
      <c r="X484" s="2205"/>
      <c r="Y484" s="2205" t="s">
        <v>37</v>
      </c>
      <c r="Z484" s="2205"/>
      <c r="AA484" s="2205"/>
      <c r="AB484" s="2205"/>
      <c r="AC484" s="2205"/>
      <c r="AD484" s="2205" t="s">
        <v>348</v>
      </c>
      <c r="AE484" s="2205"/>
      <c r="AF484" s="2205"/>
      <c r="AG484" s="2205"/>
      <c r="AH484" s="220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205"/>
      <c r="U485" s="2205"/>
      <c r="V485" s="2205"/>
      <c r="W485" s="2205"/>
      <c r="X485" s="2205"/>
      <c r="Y485" s="2205"/>
      <c r="Z485" s="2205"/>
      <c r="AA485" s="2205"/>
      <c r="AB485" s="2205"/>
      <c r="AC485" s="2205"/>
      <c r="AD485" s="2205"/>
      <c r="AE485" s="2205"/>
      <c r="AF485" s="2205"/>
      <c r="AG485" s="2205"/>
      <c r="AH485" s="220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3">
        <v>0</v>
      </c>
      <c r="U486" s="2033"/>
      <c r="V486" s="2033"/>
      <c r="W486" s="2033"/>
      <c r="X486" s="2033"/>
      <c r="Y486" s="2033">
        <v>0</v>
      </c>
      <c r="Z486" s="2033"/>
      <c r="AA486" s="2033"/>
      <c r="AB486" s="2033"/>
      <c r="AC486" s="2033"/>
      <c r="AD486" s="2033" t="s">
        <v>625</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3">
        <v>44348</v>
      </c>
      <c r="U487" s="2033"/>
      <c r="V487" s="2033"/>
      <c r="W487" s="2033"/>
      <c r="X487" s="2033"/>
      <c r="Y487" s="2033">
        <v>44571</v>
      </c>
      <c r="Z487" s="2033"/>
      <c r="AA487" s="2033"/>
      <c r="AB487" s="2033"/>
      <c r="AC487" s="2033"/>
      <c r="AD487" s="2033">
        <v>0</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3">
        <v>0</v>
      </c>
      <c r="U488" s="2033"/>
      <c r="V488" s="2033"/>
      <c r="W488" s="2033"/>
      <c r="X488" s="2033"/>
      <c r="Y488" s="2033">
        <v>0</v>
      </c>
      <c r="Z488" s="2033"/>
      <c r="AA488" s="2033"/>
      <c r="AB488" s="2033"/>
      <c r="AC488" s="2033"/>
      <c r="AD488" s="2033" t="s">
        <v>625</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3">
        <v>0</v>
      </c>
      <c r="U489" s="2033"/>
      <c r="V489" s="2033"/>
      <c r="W489" s="2033"/>
      <c r="X489" s="2033"/>
      <c r="Y489" s="2033">
        <v>0</v>
      </c>
      <c r="Z489" s="2033"/>
      <c r="AA489" s="2033"/>
      <c r="AB489" s="2033"/>
      <c r="AC489" s="2033"/>
      <c r="AD489" s="2033" t="s">
        <v>625</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3">
        <v>0</v>
      </c>
      <c r="U490" s="2033"/>
      <c r="V490" s="2033"/>
      <c r="W490" s="2033"/>
      <c r="X490" s="2033"/>
      <c r="Y490" s="2033">
        <v>0</v>
      </c>
      <c r="Z490" s="2033"/>
      <c r="AA490" s="2033"/>
      <c r="AB490" s="2033"/>
      <c r="AC490" s="2033"/>
      <c r="AD490" s="2033" t="s">
        <v>625</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3">
        <v>44067</v>
      </c>
      <c r="U491" s="2033"/>
      <c r="V491" s="2033"/>
      <c r="W491" s="2033"/>
      <c r="X491" s="2033"/>
      <c r="Y491" s="2033"/>
      <c r="Z491" s="2033"/>
      <c r="AA491" s="2033"/>
      <c r="AB491" s="2033"/>
      <c r="AC491" s="2033"/>
      <c r="AD491" s="2033">
        <v>44070</v>
      </c>
      <c r="AE491" s="2033"/>
      <c r="AF491" s="2033"/>
      <c r="AG491" s="2033"/>
      <c r="AH491" s="203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3">
        <v>0</v>
      </c>
      <c r="U492" s="2033"/>
      <c r="V492" s="2033"/>
      <c r="W492" s="2033"/>
      <c r="X492" s="2033"/>
      <c r="Y492" s="2033">
        <v>0</v>
      </c>
      <c r="Z492" s="2033"/>
      <c r="AA492" s="2033"/>
      <c r="AB492" s="2033"/>
      <c r="AC492" s="2033"/>
      <c r="AD492" s="2033" t="s">
        <v>625</v>
      </c>
      <c r="AE492" s="2033"/>
      <c r="AF492" s="2033"/>
      <c r="AG492" s="2033"/>
      <c r="AH492" s="203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3">
        <v>0</v>
      </c>
      <c r="U493" s="2033"/>
      <c r="V493" s="2033"/>
      <c r="W493" s="2033"/>
      <c r="X493" s="2033"/>
      <c r="Y493" s="2033">
        <v>0</v>
      </c>
      <c r="Z493" s="2033"/>
      <c r="AA493" s="2033"/>
      <c r="AB493" s="2033"/>
      <c r="AC493" s="2033"/>
      <c r="AD493" s="2033" t="s">
        <v>625</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3">
        <v>0</v>
      </c>
      <c r="U494" s="2033"/>
      <c r="V494" s="2033"/>
      <c r="W494" s="2033"/>
      <c r="X494" s="2033"/>
      <c r="Y494" s="2033">
        <v>0</v>
      </c>
      <c r="Z494" s="2033"/>
      <c r="AA494" s="2033"/>
      <c r="AB494" s="2033"/>
      <c r="AC494" s="2033"/>
      <c r="AD494" s="2033" t="s">
        <v>625</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3">
        <v>0</v>
      </c>
      <c r="U495" s="2033"/>
      <c r="V495" s="2033"/>
      <c r="W495" s="2033"/>
      <c r="X495" s="2033"/>
      <c r="Y495" s="2033">
        <v>0</v>
      </c>
      <c r="Z495" s="2033"/>
      <c r="AA495" s="2033"/>
      <c r="AB495" s="2033"/>
      <c r="AC495" s="2033"/>
      <c r="AD495" s="2033" t="s">
        <v>625</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61" t="s">
        <v>414</v>
      </c>
      <c r="R497" s="2162"/>
      <c r="S497" s="2162"/>
      <c r="T497" s="2162"/>
      <c r="U497" s="2162"/>
      <c r="V497" s="2162"/>
      <c r="W497" s="2162"/>
      <c r="X497" s="2162"/>
      <c r="Y497" s="2162"/>
      <c r="Z497" s="2162"/>
      <c r="AA497" s="2162"/>
      <c r="AB497" s="2162"/>
      <c r="AC497" s="2162"/>
      <c r="AD497" s="2162"/>
      <c r="AE497" s="2162"/>
      <c r="AF497" s="2162"/>
      <c r="AG497" s="2162"/>
      <c r="AH497" s="2162"/>
      <c r="AI497" s="2162"/>
      <c r="AJ497" s="2162"/>
      <c r="AK497" s="216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67" t="s">
        <v>2614</v>
      </c>
      <c r="R498" s="2044"/>
      <c r="S498" s="2044"/>
      <c r="T498" s="2044"/>
      <c r="U498" s="2044"/>
      <c r="V498" s="2044"/>
      <c r="W498" s="2044"/>
      <c r="X498" s="2044"/>
      <c r="Y498" s="2044"/>
      <c r="Z498" s="2044"/>
      <c r="AA498" s="2044"/>
      <c r="AB498" s="2044"/>
      <c r="AC498" s="2044"/>
      <c r="AD498" s="2044"/>
      <c r="AE498" s="2044"/>
      <c r="AF498" s="2044"/>
      <c r="AG498" s="2044"/>
      <c r="AH498" s="2044"/>
      <c r="AI498" s="2044"/>
      <c r="AJ498" s="2044"/>
      <c r="AK498" s="212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67" t="s">
        <v>2675</v>
      </c>
      <c r="R499" s="2044"/>
      <c r="S499" s="2044"/>
      <c r="T499" s="2044"/>
      <c r="U499" s="2044"/>
      <c r="V499" s="2044"/>
      <c r="W499" s="2044"/>
      <c r="X499" s="2044"/>
      <c r="Y499" s="2044"/>
      <c r="Z499" s="2044"/>
      <c r="AA499" s="2044"/>
      <c r="AB499" s="2044"/>
      <c r="AC499" s="2044"/>
      <c r="AD499" s="2044"/>
      <c r="AE499" s="2044"/>
      <c r="AF499" s="2044"/>
      <c r="AG499" s="2044"/>
      <c r="AH499" s="2044"/>
      <c r="AI499" s="2044"/>
      <c r="AJ499" s="2044"/>
      <c r="AK499" s="212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67" t="s">
        <v>2676</v>
      </c>
      <c r="R500" s="2044"/>
      <c r="S500" s="2044"/>
      <c r="T500" s="2044"/>
      <c r="U500" s="2044"/>
      <c r="V500" s="2044"/>
      <c r="W500" s="2044"/>
      <c r="X500" s="2044"/>
      <c r="Y500" s="2044"/>
      <c r="Z500" s="2044"/>
      <c r="AA500" s="2044"/>
      <c r="AB500" s="2044"/>
      <c r="AC500" s="2044"/>
      <c r="AD500" s="2044"/>
      <c r="AE500" s="2044"/>
      <c r="AF500" s="2044"/>
      <c r="AG500" s="2044"/>
      <c r="AH500" s="2044"/>
      <c r="AI500" s="2044"/>
      <c r="AJ500" s="2044"/>
      <c r="AK500" s="212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6" t="s">
        <v>418</v>
      </c>
      <c r="C501" s="2207"/>
      <c r="D501" s="2207"/>
      <c r="E501" s="2207"/>
      <c r="F501" s="2207"/>
      <c r="G501" s="2207"/>
      <c r="H501" s="2207"/>
      <c r="I501" s="2207"/>
      <c r="J501" s="2207"/>
      <c r="K501" s="2207"/>
      <c r="L501" s="2207"/>
      <c r="M501" s="2207"/>
      <c r="N501" s="2207"/>
      <c r="O501" s="2207"/>
      <c r="P501" s="2208"/>
      <c r="Q501" s="2179" t="s">
        <v>705</v>
      </c>
      <c r="R501" s="2180"/>
      <c r="S501" s="2409" t="s">
        <v>171</v>
      </c>
      <c r="T501" s="2410"/>
      <c r="U501" s="2410"/>
      <c r="V501" s="2410"/>
      <c r="W501" s="2410"/>
      <c r="X501" s="2410"/>
      <c r="Y501" s="2410"/>
      <c r="Z501" s="2410"/>
      <c r="AA501" s="2410"/>
      <c r="AB501" s="2410"/>
      <c r="AC501" s="2410"/>
      <c r="AD501" s="2410"/>
      <c r="AE501" s="2410"/>
      <c r="AF501" s="2410"/>
      <c r="AG501" s="2410"/>
      <c r="AH501" s="2410"/>
      <c r="AI501" s="2410"/>
      <c r="AJ501" s="2410"/>
      <c r="AK501" s="241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9"/>
      <c r="C502" s="2210"/>
      <c r="D502" s="2210"/>
      <c r="E502" s="2210"/>
      <c r="F502" s="2210"/>
      <c r="G502" s="2210"/>
      <c r="H502" s="2210"/>
      <c r="I502" s="2210"/>
      <c r="J502" s="2210"/>
      <c r="K502" s="2210"/>
      <c r="L502" s="2210"/>
      <c r="M502" s="2210"/>
      <c r="N502" s="2210"/>
      <c r="O502" s="2210"/>
      <c r="P502" s="2211"/>
      <c r="Q502" s="2181"/>
      <c r="R502" s="2182"/>
      <c r="S502" s="2412"/>
      <c r="T502" s="2413"/>
      <c r="U502" s="2413"/>
      <c r="V502" s="2413"/>
      <c r="W502" s="2413"/>
      <c r="X502" s="2413"/>
      <c r="Y502" s="2413"/>
      <c r="Z502" s="2413"/>
      <c r="AA502" s="2413"/>
      <c r="AB502" s="2413"/>
      <c r="AC502" s="2413"/>
      <c r="AD502" s="2413"/>
      <c r="AE502" s="2413"/>
      <c r="AF502" s="2413"/>
      <c r="AG502" s="2413"/>
      <c r="AH502" s="2413"/>
      <c r="AI502" s="2413"/>
      <c r="AJ502" s="2413"/>
      <c r="AK502" s="241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085" t="s">
        <v>705</v>
      </c>
      <c r="R503" s="2086"/>
      <c r="S503" s="2086"/>
      <c r="T503" s="2086"/>
      <c r="U503" s="2086"/>
      <c r="V503" s="2086"/>
      <c r="W503" s="2086"/>
      <c r="X503" s="2086"/>
      <c r="Y503" s="2086"/>
      <c r="Z503" s="2086"/>
      <c r="AA503" s="2086"/>
      <c r="AB503" s="2086"/>
      <c r="AC503" s="2086"/>
      <c r="AD503" s="2086"/>
      <c r="AE503" s="2086"/>
      <c r="AF503" s="2086"/>
      <c r="AG503" s="2086"/>
      <c r="AH503" s="2086"/>
      <c r="AI503" s="2086"/>
      <c r="AJ503" s="2086"/>
      <c r="AK503" s="208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20" t="s">
        <v>2615</v>
      </c>
      <c r="R504" s="2044"/>
      <c r="S504" s="2044"/>
      <c r="T504" s="2044"/>
      <c r="U504" s="2044"/>
      <c r="V504" s="2044"/>
      <c r="W504" s="2044"/>
      <c r="X504" s="2044"/>
      <c r="Y504" s="2044"/>
      <c r="Z504" s="2044"/>
      <c r="AA504" s="2044"/>
      <c r="AB504" s="2044"/>
      <c r="AC504" s="2044"/>
      <c r="AD504" s="2044"/>
      <c r="AE504" s="2044"/>
      <c r="AF504" s="2044"/>
      <c r="AG504" s="2044"/>
      <c r="AH504" s="2044"/>
      <c r="AI504" s="2044"/>
      <c r="AJ504" s="2044"/>
      <c r="AK504" s="212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20" t="s">
        <v>2616</v>
      </c>
      <c r="R505" s="2044"/>
      <c r="S505" s="2044"/>
      <c r="T505" s="2044"/>
      <c r="U505" s="2044"/>
      <c r="V505" s="2044"/>
      <c r="W505" s="2044"/>
      <c r="X505" s="2044"/>
      <c r="Y505" s="2044"/>
      <c r="Z505" s="2044"/>
      <c r="AA505" s="2044"/>
      <c r="AB505" s="2044"/>
      <c r="AC505" s="2044"/>
      <c r="AD505" s="2044"/>
      <c r="AE505" s="2044"/>
      <c r="AF505" s="2044"/>
      <c r="AG505" s="2044"/>
      <c r="AH505" s="2044"/>
      <c r="AI505" s="2044"/>
      <c r="AJ505" s="2044"/>
      <c r="AK505" s="212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20">
        <v>11</v>
      </c>
      <c r="R506" s="2044"/>
      <c r="S506" s="2044"/>
      <c r="T506" s="2044"/>
      <c r="U506" s="2044"/>
      <c r="V506" s="2044"/>
      <c r="W506" s="2044"/>
      <c r="X506" s="2044"/>
      <c r="Y506" s="2044"/>
      <c r="Z506" s="2044"/>
      <c r="AA506" s="2044"/>
      <c r="AB506" s="2044"/>
      <c r="AC506" s="2044"/>
      <c r="AD506" s="2044"/>
      <c r="AE506" s="2044"/>
      <c r="AF506" s="2044"/>
      <c r="AG506" s="2044"/>
      <c r="AH506" s="2044"/>
      <c r="AI506" s="2044"/>
      <c r="AJ506" s="2044"/>
      <c r="AK506" s="212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42">
        <v>11</v>
      </c>
      <c r="N507" s="2143"/>
      <c r="O507" s="2143"/>
      <c r="P507" s="2144"/>
      <c r="Q507" s="1521" t="s">
        <v>2026</v>
      </c>
      <c r="R507" s="1522"/>
      <c r="S507" s="1522"/>
      <c r="T507" s="1522"/>
      <c r="U507" s="1522"/>
      <c r="V507" s="1522"/>
      <c r="W507" s="1522"/>
      <c r="X507" s="1522"/>
      <c r="Y507" s="1522"/>
      <c r="Z507" s="1522"/>
      <c r="AA507" s="1522"/>
      <c r="AB507" s="1522"/>
      <c r="AC507" s="1522"/>
      <c r="AD507" s="1522"/>
      <c r="AE507" s="1522"/>
      <c r="AF507" s="1522"/>
      <c r="AG507" s="1522"/>
      <c r="AH507" s="2145" t="s">
        <v>2638</v>
      </c>
      <c r="AI507" s="2143"/>
      <c r="AJ507" s="2143"/>
      <c r="AK507" s="21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1" t="s">
        <v>422</v>
      </c>
      <c r="AD511" s="2162"/>
      <c r="AE511" s="2162"/>
      <c r="AF511" s="2162"/>
      <c r="AG511" s="2162"/>
      <c r="AH511" s="2162"/>
      <c r="AI511" s="2162"/>
      <c r="AJ511" s="2162"/>
      <c r="AK511" s="216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6" t="s">
        <v>423</v>
      </c>
      <c r="AD512" s="2117"/>
      <c r="AE512" s="2117"/>
      <c r="AF512" s="2117"/>
      <c r="AG512" s="82" t="s">
        <v>424</v>
      </c>
      <c r="AH512" s="2117" t="s">
        <v>425</v>
      </c>
      <c r="AI512" s="2117"/>
      <c r="AJ512" s="2117"/>
      <c r="AK512" s="211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6" t="s">
        <v>426</v>
      </c>
      <c r="C513" s="2027"/>
      <c r="D513" s="2027"/>
      <c r="E513" s="2027"/>
      <c r="F513" s="2027"/>
      <c r="G513" s="2027"/>
      <c r="H513" s="2028"/>
      <c r="I513" s="72" t="s">
        <v>427</v>
      </c>
      <c r="J513" s="72"/>
      <c r="K513" s="72"/>
      <c r="L513" s="72"/>
      <c r="M513" s="72"/>
      <c r="N513" s="72"/>
      <c r="O513" s="72"/>
      <c r="P513" s="72"/>
      <c r="Q513" s="72"/>
      <c r="R513" s="72"/>
      <c r="S513" s="72"/>
      <c r="T513" s="72"/>
      <c r="U513" s="72"/>
      <c r="V513" s="72"/>
      <c r="W513" s="72"/>
      <c r="X513" s="25"/>
      <c r="Y513" s="25"/>
      <c r="AC513" s="2173" t="s">
        <v>625</v>
      </c>
      <c r="AD513" s="2068"/>
      <c r="AE513" s="2068"/>
      <c r="AF513" s="2068"/>
      <c r="AG513" s="75" t="s">
        <v>424</v>
      </c>
      <c r="AH513" s="2061">
        <v>0</v>
      </c>
      <c r="AI513" s="2061"/>
      <c r="AJ513" s="2061"/>
      <c r="AK513" s="206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9"/>
      <c r="C514" s="2030"/>
      <c r="D514" s="2030"/>
      <c r="E514" s="2030"/>
      <c r="F514" s="2030"/>
      <c r="G514" s="2030"/>
      <c r="H514" s="2031"/>
      <c r="I514" s="80" t="s">
        <v>428</v>
      </c>
      <c r="J514" s="80"/>
      <c r="K514" s="80"/>
      <c r="L514" s="80"/>
      <c r="M514" s="80"/>
      <c r="N514" s="80"/>
      <c r="O514" s="80"/>
      <c r="P514" s="80"/>
      <c r="Q514" s="80"/>
      <c r="R514" s="80"/>
      <c r="S514" s="80"/>
      <c r="T514" s="80"/>
      <c r="U514" s="80"/>
      <c r="V514" s="80"/>
      <c r="W514" s="80"/>
      <c r="X514" s="80"/>
      <c r="Y514" s="80"/>
      <c r="Z514" s="80"/>
      <c r="AA514" s="80"/>
      <c r="AB514" s="80"/>
      <c r="AC514" s="2173">
        <v>8</v>
      </c>
      <c r="AD514" s="2068"/>
      <c r="AE514" s="2068"/>
      <c r="AF514" s="2068"/>
      <c r="AG514" s="65" t="s">
        <v>424</v>
      </c>
      <c r="AH514" s="2061">
        <v>2019</v>
      </c>
      <c r="AI514" s="2061"/>
      <c r="AJ514" s="2061"/>
      <c r="AK514" s="206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6" t="s">
        <v>429</v>
      </c>
      <c r="C515" s="2027"/>
      <c r="D515" s="2027"/>
      <c r="E515" s="2027"/>
      <c r="F515" s="2027"/>
      <c r="G515" s="2027"/>
      <c r="H515" s="2028"/>
      <c r="I515" s="72" t="s">
        <v>430</v>
      </c>
      <c r="J515" s="72"/>
      <c r="K515" s="72"/>
      <c r="L515" s="72"/>
      <c r="M515" s="72"/>
      <c r="N515" s="72"/>
      <c r="O515" s="72"/>
      <c r="P515" s="72"/>
      <c r="Q515" s="72"/>
      <c r="R515" s="72"/>
      <c r="S515" s="72"/>
      <c r="T515" s="72"/>
      <c r="U515" s="72"/>
      <c r="V515" s="72"/>
      <c r="W515" s="72"/>
      <c r="X515" s="25"/>
      <c r="Y515" s="25"/>
      <c r="AC515" s="2173" t="s">
        <v>625</v>
      </c>
      <c r="AD515" s="2068"/>
      <c r="AE515" s="2068"/>
      <c r="AF515" s="2068"/>
      <c r="AG515" s="75" t="s">
        <v>424</v>
      </c>
      <c r="AH515" s="2061"/>
      <c r="AI515" s="2061"/>
      <c r="AJ515" s="2061"/>
      <c r="AK515" s="206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9"/>
      <c r="C516" s="2030"/>
      <c r="D516" s="2030"/>
      <c r="E516" s="2030"/>
      <c r="F516" s="2030"/>
      <c r="G516" s="2030"/>
      <c r="H516" s="2031"/>
      <c r="I516" s="25" t="s">
        <v>431</v>
      </c>
      <c r="J516" s="25"/>
      <c r="K516" s="25"/>
      <c r="L516" s="25"/>
      <c r="M516" s="25"/>
      <c r="N516" s="25"/>
      <c r="O516" s="25"/>
      <c r="P516" s="25"/>
      <c r="Q516" s="25"/>
      <c r="R516" s="25"/>
      <c r="S516" s="25"/>
      <c r="T516" s="25"/>
      <c r="U516" s="25"/>
      <c r="V516" s="25"/>
      <c r="W516" s="25"/>
      <c r="X516" s="25"/>
      <c r="Y516" s="25"/>
      <c r="AC516" s="2173" t="s">
        <v>625</v>
      </c>
      <c r="AD516" s="2068"/>
      <c r="AE516" s="2068"/>
      <c r="AF516" s="2068"/>
      <c r="AG516" s="75" t="s">
        <v>424</v>
      </c>
      <c r="AH516" s="2061"/>
      <c r="AI516" s="2061"/>
      <c r="AJ516" s="2061"/>
      <c r="AK516" s="206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9"/>
      <c r="C517" s="2030"/>
      <c r="D517" s="2030"/>
      <c r="E517" s="2030"/>
      <c r="F517" s="2030"/>
      <c r="G517" s="2030"/>
      <c r="H517" s="2031"/>
      <c r="I517" s="25" t="s">
        <v>432</v>
      </c>
      <c r="J517" s="25"/>
      <c r="K517" s="25"/>
      <c r="L517" s="25"/>
      <c r="M517" s="25"/>
      <c r="N517" s="25"/>
      <c r="O517" s="25"/>
      <c r="P517" s="25"/>
      <c r="Q517" s="25"/>
      <c r="R517" s="25"/>
      <c r="S517" s="25"/>
      <c r="T517" s="25"/>
      <c r="U517" s="25"/>
      <c r="V517" s="25"/>
      <c r="W517" s="25"/>
      <c r="X517" s="25"/>
      <c r="Y517" s="25"/>
      <c r="AC517" s="2173" t="s">
        <v>625</v>
      </c>
      <c r="AD517" s="2068"/>
      <c r="AE517" s="2068"/>
      <c r="AF517" s="2068"/>
      <c r="AG517" s="75" t="s">
        <v>424</v>
      </c>
      <c r="AH517" s="2061"/>
      <c r="AI517" s="2061"/>
      <c r="AJ517" s="2061"/>
      <c r="AK517" s="206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9"/>
      <c r="C518" s="2030"/>
      <c r="D518" s="2030"/>
      <c r="E518" s="2030"/>
      <c r="F518" s="2030"/>
      <c r="G518" s="2030"/>
      <c r="H518" s="2031"/>
      <c r="I518" s="25" t="s">
        <v>433</v>
      </c>
      <c r="J518" s="25"/>
      <c r="K518" s="25"/>
      <c r="L518" s="25"/>
      <c r="M518" s="25"/>
      <c r="N518" s="25"/>
      <c r="O518" s="25"/>
      <c r="P518" s="25"/>
      <c r="Q518" s="25"/>
      <c r="R518" s="25"/>
      <c r="S518" s="25"/>
      <c r="T518" s="25"/>
      <c r="U518" s="25"/>
      <c r="V518" s="25"/>
      <c r="W518" s="25"/>
      <c r="X518" s="25"/>
      <c r="Y518" s="25"/>
      <c r="AC518" s="2173">
        <v>1</v>
      </c>
      <c r="AD518" s="2068"/>
      <c r="AE518" s="2068"/>
      <c r="AF518" s="2068"/>
      <c r="AG518" s="75" t="s">
        <v>424</v>
      </c>
      <c r="AH518" s="2061">
        <v>2022</v>
      </c>
      <c r="AI518" s="2061"/>
      <c r="AJ518" s="2061"/>
      <c r="AK518" s="206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9"/>
      <c r="C519" s="2030"/>
      <c r="D519" s="2030"/>
      <c r="E519" s="2030"/>
      <c r="F519" s="2030"/>
      <c r="G519" s="2030"/>
      <c r="H519" s="2031"/>
      <c r="I519" s="177" t="s">
        <v>434</v>
      </c>
      <c r="J519" s="25"/>
      <c r="K519" s="25"/>
      <c r="L519" s="25"/>
      <c r="M519" s="25"/>
      <c r="N519" s="25"/>
      <c r="O519" s="25"/>
      <c r="P519" s="25"/>
      <c r="Q519" s="25"/>
      <c r="R519" s="25"/>
      <c r="S519" s="25"/>
      <c r="T519" s="25"/>
      <c r="U519" s="25"/>
      <c r="V519" s="25"/>
      <c r="W519" s="25"/>
      <c r="X519" s="25"/>
      <c r="Y519" s="25"/>
      <c r="AC519" s="2048">
        <v>1</v>
      </c>
      <c r="AD519" s="2049"/>
      <c r="AE519" s="2049"/>
      <c r="AF519" s="2049"/>
      <c r="AG519" s="75" t="s">
        <v>424</v>
      </c>
      <c r="AH519" s="2061">
        <v>2022</v>
      </c>
      <c r="AI519" s="2061"/>
      <c r="AJ519" s="2061"/>
      <c r="AK519" s="206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9"/>
      <c r="C520" s="2030"/>
      <c r="D520" s="2030"/>
      <c r="E520" s="2030"/>
      <c r="F520" s="2030"/>
      <c r="G520" s="2030"/>
      <c r="H520" s="2031"/>
      <c r="I520" s="1524" t="s">
        <v>175</v>
      </c>
      <c r="J520" s="80"/>
      <c r="K520" s="80"/>
      <c r="L520" s="2171" t="s">
        <v>343</v>
      </c>
      <c r="M520" s="2110"/>
      <c r="N520" s="2110"/>
      <c r="O520" s="2110"/>
      <c r="P520" s="2110"/>
      <c r="Q520" s="2110"/>
      <c r="R520" s="2110"/>
      <c r="S520" s="2110"/>
      <c r="T520" s="2110"/>
      <c r="U520" s="2110"/>
      <c r="V520" s="2110"/>
      <c r="W520" s="2110"/>
      <c r="X520" s="2110"/>
      <c r="Y520" s="2110"/>
      <c r="Z520" s="2110"/>
      <c r="AA520" s="2110"/>
      <c r="AB520" s="2172"/>
      <c r="AC520" s="2173" t="s">
        <v>625</v>
      </c>
      <c r="AD520" s="2068"/>
      <c r="AE520" s="2068"/>
      <c r="AF520" s="2068"/>
      <c r="AG520" s="1495" t="s">
        <v>424</v>
      </c>
      <c r="AH520" s="2061"/>
      <c r="AI520" s="2061"/>
      <c r="AJ520" s="2061"/>
      <c r="AK520" s="206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7" t="s">
        <v>705</v>
      </c>
      <c r="AD521" s="2057"/>
      <c r="AE521" s="2057"/>
      <c r="AF521" s="2057"/>
      <c r="AG521" s="1787"/>
      <c r="AH521" s="2046"/>
      <c r="AI521" s="2046"/>
      <c r="AJ521" s="2046"/>
      <c r="AK521" s="204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8"/>
      <c r="AD522" s="2049"/>
      <c r="AE522" s="2049"/>
      <c r="AF522" s="2050"/>
      <c r="AG522" s="1787"/>
      <c r="AH522" s="2046"/>
      <c r="AI522" s="2046"/>
      <c r="AJ522" s="2046"/>
      <c r="AK522" s="204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51">
        <v>0.25</v>
      </c>
      <c r="AD524" s="2052"/>
      <c r="AE524" s="2052"/>
      <c r="AF524" s="2053"/>
      <c r="AG524" s="1788"/>
      <c r="AH524" s="2054"/>
      <c r="AI524" s="2054"/>
      <c r="AJ524" s="2054"/>
      <c r="AK524" s="20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4" t="s">
        <v>423</v>
      </c>
      <c r="AD525" s="2165"/>
      <c r="AE525" s="2165"/>
      <c r="AF525" s="2165"/>
      <c r="AG525" s="1788" t="s">
        <v>424</v>
      </c>
      <c r="AH525" s="2165" t="s">
        <v>425</v>
      </c>
      <c r="AI525" s="2165"/>
      <c r="AJ525" s="2165"/>
      <c r="AK525" s="216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6" t="s">
        <v>435</v>
      </c>
      <c r="C526" s="2027"/>
      <c r="D526" s="2027"/>
      <c r="E526" s="2027"/>
      <c r="F526" s="2027"/>
      <c r="G526" s="2027"/>
      <c r="H526" s="2028"/>
      <c r="I526" s="72" t="s">
        <v>436</v>
      </c>
      <c r="J526" s="72"/>
      <c r="K526" s="72"/>
      <c r="L526" s="72"/>
      <c r="M526" s="72"/>
      <c r="N526" s="72"/>
      <c r="O526" s="72"/>
      <c r="P526" s="72"/>
      <c r="Q526" s="72"/>
      <c r="R526" s="72"/>
      <c r="S526" s="72"/>
      <c r="T526" s="72"/>
      <c r="U526" s="72"/>
      <c r="V526" s="72"/>
      <c r="W526" s="72"/>
      <c r="X526" s="25"/>
      <c r="Y526" s="25"/>
      <c r="AC526" s="2173">
        <v>5</v>
      </c>
      <c r="AD526" s="2068"/>
      <c r="AE526" s="2068"/>
      <c r="AF526" s="2068"/>
      <c r="AG526" s="75" t="s">
        <v>424</v>
      </c>
      <c r="AH526" s="2061">
        <v>2021</v>
      </c>
      <c r="AI526" s="2061"/>
      <c r="AJ526" s="2061"/>
      <c r="AK526" s="206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9"/>
      <c r="C527" s="2030"/>
      <c r="D527" s="2030"/>
      <c r="E527" s="2030"/>
      <c r="F527" s="2030"/>
      <c r="G527" s="2030"/>
      <c r="H527" s="2031"/>
      <c r="I527" s="25" t="s">
        <v>437</v>
      </c>
      <c r="J527" s="25"/>
      <c r="K527" s="25"/>
      <c r="L527" s="25"/>
      <c r="M527" s="25"/>
      <c r="N527" s="25"/>
      <c r="O527" s="25"/>
      <c r="P527" s="25"/>
      <c r="Q527" s="25"/>
      <c r="R527" s="25"/>
      <c r="S527" s="25"/>
      <c r="T527" s="25"/>
      <c r="U527" s="25"/>
      <c r="V527" s="25"/>
      <c r="W527" s="25"/>
      <c r="X527" s="25"/>
      <c r="Y527" s="25"/>
      <c r="AC527" s="2173">
        <v>5</v>
      </c>
      <c r="AD527" s="2068"/>
      <c r="AE527" s="2068"/>
      <c r="AF527" s="2068"/>
      <c r="AG527" s="75" t="s">
        <v>424</v>
      </c>
      <c r="AH527" s="2061">
        <v>2021</v>
      </c>
      <c r="AI527" s="2061"/>
      <c r="AJ527" s="2061"/>
      <c r="AK527" s="206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9"/>
      <c r="C528" s="2030"/>
      <c r="D528" s="2030"/>
      <c r="E528" s="2030"/>
      <c r="F528" s="2030"/>
      <c r="G528" s="2030"/>
      <c r="H528" s="2031"/>
      <c r="I528" s="80" t="s">
        <v>438</v>
      </c>
      <c r="J528" s="80"/>
      <c r="K528" s="80"/>
      <c r="L528" s="80"/>
      <c r="M528" s="80"/>
      <c r="N528" s="80"/>
      <c r="O528" s="80"/>
      <c r="P528" s="80"/>
      <c r="Q528" s="80"/>
      <c r="R528" s="80"/>
      <c r="S528" s="80"/>
      <c r="T528" s="80"/>
      <c r="U528" s="80"/>
      <c r="V528" s="80"/>
      <c r="W528" s="80"/>
      <c r="X528" s="80"/>
      <c r="Y528" s="80"/>
      <c r="Z528" s="80"/>
      <c r="AA528" s="80"/>
      <c r="AB528" s="80"/>
      <c r="AC528" s="2173">
        <v>1</v>
      </c>
      <c r="AD528" s="2068"/>
      <c r="AE528" s="2068"/>
      <c r="AF528" s="2068"/>
      <c r="AG528" s="65" t="s">
        <v>424</v>
      </c>
      <c r="AH528" s="2061">
        <v>2022</v>
      </c>
      <c r="AI528" s="2061"/>
      <c r="AJ528" s="2061"/>
      <c r="AK528" s="206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6" t="s">
        <v>439</v>
      </c>
      <c r="C529" s="2027"/>
      <c r="D529" s="2027"/>
      <c r="E529" s="2027"/>
      <c r="F529" s="2027"/>
      <c r="G529" s="2027"/>
      <c r="H529" s="2028"/>
      <c r="I529" s="72" t="s">
        <v>436</v>
      </c>
      <c r="J529" s="72"/>
      <c r="K529" s="72"/>
      <c r="L529" s="72"/>
      <c r="M529" s="72"/>
      <c r="N529" s="72"/>
      <c r="O529" s="72"/>
      <c r="P529" s="72"/>
      <c r="Q529" s="72"/>
      <c r="R529" s="72"/>
      <c r="S529" s="72"/>
      <c r="T529" s="72"/>
      <c r="U529" s="72"/>
      <c r="V529" s="72"/>
      <c r="W529" s="72"/>
      <c r="X529" s="72"/>
      <c r="Y529" s="72"/>
      <c r="Z529" s="72"/>
      <c r="AA529" s="72"/>
      <c r="AB529" s="72"/>
      <c r="AC529" s="2048">
        <v>5</v>
      </c>
      <c r="AD529" s="2049"/>
      <c r="AE529" s="2049"/>
      <c r="AF529" s="2049"/>
      <c r="AG529" s="196" t="s">
        <v>424</v>
      </c>
      <c r="AH529" s="2061">
        <v>2021</v>
      </c>
      <c r="AI529" s="2061"/>
      <c r="AJ529" s="2061"/>
      <c r="AK529" s="206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9"/>
      <c r="C530" s="2030"/>
      <c r="D530" s="2030"/>
      <c r="E530" s="2030"/>
      <c r="F530" s="2030"/>
      <c r="G530" s="2030"/>
      <c r="H530" s="2031"/>
      <c r="I530" s="25" t="s">
        <v>437</v>
      </c>
      <c r="J530" s="25"/>
      <c r="K530" s="25"/>
      <c r="L530" s="25"/>
      <c r="M530" s="25"/>
      <c r="N530" s="25"/>
      <c r="O530" s="25"/>
      <c r="P530" s="25"/>
      <c r="Q530" s="25"/>
      <c r="R530" s="25"/>
      <c r="S530" s="25"/>
      <c r="T530" s="25"/>
      <c r="U530" s="25"/>
      <c r="V530" s="25"/>
      <c r="W530" s="25"/>
      <c r="X530" s="25"/>
      <c r="Y530" s="25"/>
      <c r="Z530" s="25"/>
      <c r="AA530" s="25"/>
      <c r="AB530" s="25"/>
      <c r="AC530" s="2173">
        <v>5</v>
      </c>
      <c r="AD530" s="2068"/>
      <c r="AE530" s="2068"/>
      <c r="AF530" s="2068"/>
      <c r="AG530" s="75" t="s">
        <v>424</v>
      </c>
      <c r="AH530" s="2061">
        <v>2021</v>
      </c>
      <c r="AI530" s="2061"/>
      <c r="AJ530" s="2061"/>
      <c r="AK530" s="206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8"/>
      <c r="C531" s="2189"/>
      <c r="D531" s="2189"/>
      <c r="E531" s="2189"/>
      <c r="F531" s="2189"/>
      <c r="G531" s="2189"/>
      <c r="H531" s="2190"/>
      <c r="I531" s="80" t="s">
        <v>438</v>
      </c>
      <c r="J531" s="80"/>
      <c r="K531" s="80"/>
      <c r="L531" s="80"/>
      <c r="M531" s="80"/>
      <c r="N531" s="80"/>
      <c r="O531" s="80"/>
      <c r="P531" s="80"/>
      <c r="Q531" s="80"/>
      <c r="R531" s="80"/>
      <c r="S531" s="80"/>
      <c r="T531" s="80"/>
      <c r="U531" s="80"/>
      <c r="V531" s="80"/>
      <c r="W531" s="80"/>
      <c r="X531" s="80"/>
      <c r="Y531" s="80"/>
      <c r="Z531" s="80"/>
      <c r="AA531" s="80"/>
      <c r="AB531" s="80"/>
      <c r="AC531" s="2173">
        <v>1</v>
      </c>
      <c r="AD531" s="2068"/>
      <c r="AE531" s="2068"/>
      <c r="AF531" s="2068"/>
      <c r="AG531" s="65" t="s">
        <v>424</v>
      </c>
      <c r="AH531" s="2061">
        <v>2022</v>
      </c>
      <c r="AI531" s="2061"/>
      <c r="AJ531" s="2061"/>
      <c r="AK531" s="206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6" t="s">
        <v>440</v>
      </c>
      <c r="C532" s="2027"/>
      <c r="D532" s="2027"/>
      <c r="E532" s="2027"/>
      <c r="F532" s="2027"/>
      <c r="G532" s="2027"/>
      <c r="H532" s="2028"/>
      <c r="I532" s="71" t="s">
        <v>441</v>
      </c>
      <c r="J532" s="72"/>
      <c r="K532" s="72"/>
      <c r="L532" s="72"/>
      <c r="M532" s="72"/>
      <c r="N532" s="72"/>
      <c r="O532" s="2044" t="str">
        <f>C638</f>
        <v>HCIDLA HHH Funding</v>
      </c>
      <c r="P532" s="2044"/>
      <c r="Q532" s="2044"/>
      <c r="R532" s="2044"/>
      <c r="S532" s="2044"/>
      <c r="T532" s="2044"/>
      <c r="U532" s="2044"/>
      <c r="V532" s="2044"/>
      <c r="W532" s="2044"/>
      <c r="X532" s="2044"/>
      <c r="Y532" s="2044"/>
      <c r="Z532" s="2044"/>
      <c r="AA532" s="2044"/>
      <c r="AB532" s="94"/>
      <c r="AC532" s="2048" t="s">
        <v>625</v>
      </c>
      <c r="AD532" s="2049"/>
      <c r="AE532" s="2049"/>
      <c r="AF532" s="2049"/>
      <c r="AG532" s="196" t="s">
        <v>424</v>
      </c>
      <c r="AH532" s="2061"/>
      <c r="AI532" s="2061"/>
      <c r="AJ532" s="2061"/>
      <c r="AK532" s="206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9"/>
      <c r="C533" s="2030"/>
      <c r="D533" s="2030"/>
      <c r="E533" s="2030"/>
      <c r="F533" s="2030"/>
      <c r="G533" s="2030"/>
      <c r="H533" s="2031"/>
      <c r="I533" s="171" t="s">
        <v>442</v>
      </c>
      <c r="J533" s="25"/>
      <c r="K533" s="25"/>
      <c r="L533" s="25"/>
      <c r="M533" s="25"/>
      <c r="N533" s="25"/>
      <c r="O533" s="25"/>
      <c r="P533" s="25"/>
      <c r="Q533" s="25"/>
      <c r="R533" s="25"/>
      <c r="S533" s="25"/>
      <c r="T533" s="25"/>
      <c r="U533" s="25"/>
      <c r="V533" s="25"/>
      <c r="W533" s="25"/>
      <c r="X533" s="25"/>
      <c r="Y533" s="25"/>
      <c r="Z533" s="25"/>
      <c r="AA533" s="25"/>
      <c r="AB533" s="101"/>
      <c r="AC533" s="2173">
        <v>3</v>
      </c>
      <c r="AD533" s="2068"/>
      <c r="AE533" s="2068"/>
      <c r="AF533" s="2068"/>
      <c r="AG533" s="75" t="s">
        <v>424</v>
      </c>
      <c r="AH533" s="2061">
        <v>2019</v>
      </c>
      <c r="AI533" s="2061"/>
      <c r="AJ533" s="2061"/>
      <c r="AK533" s="206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9"/>
      <c r="C534" s="2030"/>
      <c r="D534" s="2030"/>
      <c r="E534" s="2030"/>
      <c r="F534" s="2030"/>
      <c r="G534" s="2030"/>
      <c r="H534" s="2031"/>
      <c r="I534" s="79" t="s">
        <v>443</v>
      </c>
      <c r="J534" s="80"/>
      <c r="K534" s="80"/>
      <c r="L534" s="80"/>
      <c r="M534" s="80"/>
      <c r="N534" s="80"/>
      <c r="O534" s="80"/>
      <c r="P534" s="80"/>
      <c r="Q534" s="80"/>
      <c r="R534" s="80"/>
      <c r="S534" s="80"/>
      <c r="T534" s="80"/>
      <c r="U534" s="80"/>
      <c r="V534" s="80"/>
      <c r="W534" s="80"/>
      <c r="X534" s="80"/>
      <c r="Y534" s="80"/>
      <c r="Z534" s="80"/>
      <c r="AA534" s="80"/>
      <c r="AB534" s="81"/>
      <c r="AC534" s="2173">
        <v>8</v>
      </c>
      <c r="AD534" s="2068"/>
      <c r="AE534" s="2068"/>
      <c r="AF534" s="2068"/>
      <c r="AG534" s="65" t="s">
        <v>424</v>
      </c>
      <c r="AH534" s="2061">
        <v>2019</v>
      </c>
      <c r="AI534" s="2061"/>
      <c r="AJ534" s="2061"/>
      <c r="AK534" s="206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9"/>
      <c r="C535" s="2030"/>
      <c r="D535" s="2030"/>
      <c r="E535" s="2030"/>
      <c r="F535" s="2030"/>
      <c r="G535" s="2030"/>
      <c r="H535" s="2031"/>
      <c r="I535" s="72" t="s">
        <v>444</v>
      </c>
      <c r="J535" s="72"/>
      <c r="K535" s="72"/>
      <c r="L535" s="72"/>
      <c r="M535" s="72"/>
      <c r="N535" s="72"/>
      <c r="O535" s="2042" t="s">
        <v>343</v>
      </c>
      <c r="P535" s="2042"/>
      <c r="Q535" s="2042"/>
      <c r="R535" s="2042"/>
      <c r="S535" s="2042"/>
      <c r="T535" s="2042"/>
      <c r="U535" s="2042"/>
      <c r="V535" s="2042"/>
      <c r="W535" s="2042"/>
      <c r="X535" s="2042"/>
      <c r="Y535" s="2042"/>
      <c r="Z535" s="2042"/>
      <c r="AA535" s="2042"/>
      <c r="AC535" s="2173" t="s">
        <v>625</v>
      </c>
      <c r="AD535" s="2068"/>
      <c r="AE535" s="2068"/>
      <c r="AF535" s="2068"/>
      <c r="AG535" s="75" t="s">
        <v>424</v>
      </c>
      <c r="AH535" s="2061"/>
      <c r="AI535" s="2061"/>
      <c r="AJ535" s="2061"/>
      <c r="AK535" s="206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9"/>
      <c r="C536" s="2030"/>
      <c r="D536" s="2030"/>
      <c r="E536" s="2030"/>
      <c r="F536" s="2030"/>
      <c r="G536" s="2030"/>
      <c r="H536" s="2031"/>
      <c r="I536" s="25" t="s">
        <v>442</v>
      </c>
      <c r="J536" s="25"/>
      <c r="K536" s="25"/>
      <c r="L536" s="25"/>
      <c r="M536" s="25"/>
      <c r="N536" s="25"/>
      <c r="O536" s="25"/>
      <c r="P536" s="25"/>
      <c r="Q536" s="25"/>
      <c r="R536" s="25"/>
      <c r="S536" s="25"/>
      <c r="T536" s="25"/>
      <c r="U536" s="25"/>
      <c r="V536" s="25"/>
      <c r="W536" s="25"/>
      <c r="X536" s="25"/>
      <c r="Y536" s="25"/>
      <c r="AC536" s="2173" t="s">
        <v>625</v>
      </c>
      <c r="AD536" s="2068"/>
      <c r="AE536" s="2068"/>
      <c r="AF536" s="2068"/>
      <c r="AG536" s="75" t="s">
        <v>424</v>
      </c>
      <c r="AH536" s="2061"/>
      <c r="AI536" s="2061"/>
      <c r="AJ536" s="2061"/>
      <c r="AK536" s="206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9"/>
      <c r="C537" s="2030"/>
      <c r="D537" s="2030"/>
      <c r="E537" s="2030"/>
      <c r="F537" s="2030"/>
      <c r="G537" s="2030"/>
      <c r="H537" s="2031"/>
      <c r="I537" s="80" t="s">
        <v>443</v>
      </c>
      <c r="J537" s="80"/>
      <c r="K537" s="80"/>
      <c r="L537" s="80"/>
      <c r="M537" s="80"/>
      <c r="N537" s="80"/>
      <c r="O537" s="80"/>
      <c r="P537" s="80"/>
      <c r="Q537" s="80"/>
      <c r="R537" s="80"/>
      <c r="S537" s="80"/>
      <c r="T537" s="80"/>
      <c r="U537" s="80"/>
      <c r="V537" s="80"/>
      <c r="W537" s="80"/>
      <c r="X537" s="80"/>
      <c r="Y537" s="80"/>
      <c r="Z537" s="80"/>
      <c r="AA537" s="80"/>
      <c r="AB537" s="80"/>
      <c r="AC537" s="2173" t="s">
        <v>625</v>
      </c>
      <c r="AD537" s="2068"/>
      <c r="AE537" s="2068"/>
      <c r="AF537" s="2068"/>
      <c r="AG537" s="65" t="s">
        <v>424</v>
      </c>
      <c r="AH537" s="2061"/>
      <c r="AI537" s="2061"/>
      <c r="AJ537" s="2061"/>
      <c r="AK537" s="206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9"/>
      <c r="C538" s="2030"/>
      <c r="D538" s="2030"/>
      <c r="E538" s="2030"/>
      <c r="F538" s="2030"/>
      <c r="G538" s="2030"/>
      <c r="H538" s="2031"/>
      <c r="I538" s="72" t="s">
        <v>444</v>
      </c>
      <c r="J538" s="72"/>
      <c r="K538" s="72"/>
      <c r="L538" s="72"/>
      <c r="M538" s="72"/>
      <c r="N538" s="72"/>
      <c r="O538" s="2042" t="s">
        <v>343</v>
      </c>
      <c r="P538" s="2042"/>
      <c r="Q538" s="2042"/>
      <c r="R538" s="2042"/>
      <c r="S538" s="2042"/>
      <c r="T538" s="2042"/>
      <c r="U538" s="2042"/>
      <c r="V538" s="2042"/>
      <c r="W538" s="2042"/>
      <c r="X538" s="2042"/>
      <c r="Y538" s="2042"/>
      <c r="Z538" s="2042"/>
      <c r="AA538" s="2042"/>
      <c r="AC538" s="2173" t="s">
        <v>625</v>
      </c>
      <c r="AD538" s="2068"/>
      <c r="AE538" s="2068"/>
      <c r="AF538" s="2068"/>
      <c r="AG538" s="75" t="s">
        <v>424</v>
      </c>
      <c r="AH538" s="2061"/>
      <c r="AI538" s="2061"/>
      <c r="AJ538" s="2061"/>
      <c r="AK538" s="206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9"/>
      <c r="C539" s="2030"/>
      <c r="D539" s="2030"/>
      <c r="E539" s="2030"/>
      <c r="F539" s="2030"/>
      <c r="G539" s="2030"/>
      <c r="H539" s="2031"/>
      <c r="I539" s="25" t="s">
        <v>442</v>
      </c>
      <c r="J539" s="25"/>
      <c r="K539" s="25"/>
      <c r="L539" s="25"/>
      <c r="M539" s="25"/>
      <c r="N539" s="25"/>
      <c r="O539" s="25"/>
      <c r="P539" s="25"/>
      <c r="Q539" s="25"/>
      <c r="R539" s="25"/>
      <c r="S539" s="25"/>
      <c r="T539" s="25"/>
      <c r="U539" s="25"/>
      <c r="V539" s="25"/>
      <c r="W539" s="25"/>
      <c r="X539" s="25"/>
      <c r="Y539" s="25"/>
      <c r="AC539" s="2173" t="s">
        <v>625</v>
      </c>
      <c r="AD539" s="2068"/>
      <c r="AE539" s="2068"/>
      <c r="AF539" s="2068"/>
      <c r="AG539" s="75" t="s">
        <v>424</v>
      </c>
      <c r="AH539" s="2061"/>
      <c r="AI539" s="2061"/>
      <c r="AJ539" s="2061"/>
      <c r="AK539" s="206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9"/>
      <c r="C540" s="2030"/>
      <c r="D540" s="2030"/>
      <c r="E540" s="2030"/>
      <c r="F540" s="2030"/>
      <c r="G540" s="2030"/>
      <c r="H540" s="2031"/>
      <c r="I540" s="80" t="s">
        <v>443</v>
      </c>
      <c r="J540" s="80"/>
      <c r="K540" s="80"/>
      <c r="L540" s="80"/>
      <c r="M540" s="80"/>
      <c r="N540" s="80"/>
      <c r="O540" s="80"/>
      <c r="P540" s="80"/>
      <c r="Q540" s="80"/>
      <c r="R540" s="80"/>
      <c r="S540" s="80"/>
      <c r="T540" s="80"/>
      <c r="U540" s="80"/>
      <c r="V540" s="80"/>
      <c r="W540" s="80"/>
      <c r="X540" s="80"/>
      <c r="Y540" s="80"/>
      <c r="Z540" s="80"/>
      <c r="AA540" s="80"/>
      <c r="AB540" s="80"/>
      <c r="AC540" s="2173" t="s">
        <v>625</v>
      </c>
      <c r="AD540" s="2068"/>
      <c r="AE540" s="2068"/>
      <c r="AF540" s="2068"/>
      <c r="AG540" s="65" t="s">
        <v>424</v>
      </c>
      <c r="AH540" s="2061"/>
      <c r="AI540" s="2061"/>
      <c r="AJ540" s="2061"/>
      <c r="AK540" s="206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9"/>
      <c r="C541" s="2030"/>
      <c r="D541" s="2030"/>
      <c r="E541" s="2030"/>
      <c r="F541" s="2030"/>
      <c r="G541" s="2030"/>
      <c r="H541" s="2031"/>
      <c r="I541" s="72" t="s">
        <v>444</v>
      </c>
      <c r="J541" s="72"/>
      <c r="K541" s="72"/>
      <c r="L541" s="72"/>
      <c r="M541" s="72"/>
      <c r="N541" s="72"/>
      <c r="O541" s="2042" t="s">
        <v>343</v>
      </c>
      <c r="P541" s="2042"/>
      <c r="Q541" s="2042"/>
      <c r="R541" s="2042"/>
      <c r="S541" s="2042"/>
      <c r="T541" s="2042"/>
      <c r="U541" s="2042"/>
      <c r="V541" s="2042"/>
      <c r="W541" s="2042"/>
      <c r="X541" s="2042"/>
      <c r="Y541" s="2042"/>
      <c r="Z541" s="2042"/>
      <c r="AA541" s="2042"/>
      <c r="AC541" s="2173" t="s">
        <v>625</v>
      </c>
      <c r="AD541" s="2068"/>
      <c r="AE541" s="2068"/>
      <c r="AF541" s="2068"/>
      <c r="AG541" s="75" t="s">
        <v>424</v>
      </c>
      <c r="AH541" s="2061"/>
      <c r="AI541" s="2061"/>
      <c r="AJ541" s="2061"/>
      <c r="AK541" s="206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9"/>
      <c r="C542" s="2030"/>
      <c r="D542" s="2030"/>
      <c r="E542" s="2030"/>
      <c r="F542" s="2030"/>
      <c r="G542" s="2030"/>
      <c r="H542" s="2031"/>
      <c r="I542" s="25" t="s">
        <v>442</v>
      </c>
      <c r="J542" s="25"/>
      <c r="K542" s="25"/>
      <c r="L542" s="25"/>
      <c r="M542" s="25"/>
      <c r="N542" s="25"/>
      <c r="O542" s="25"/>
      <c r="P542" s="25"/>
      <c r="Q542" s="25"/>
      <c r="R542" s="25"/>
      <c r="S542" s="25"/>
      <c r="T542" s="25"/>
      <c r="U542" s="25"/>
      <c r="V542" s="25"/>
      <c r="W542" s="25"/>
      <c r="X542" s="25"/>
      <c r="Y542" s="25"/>
      <c r="AC542" s="2173" t="s">
        <v>625</v>
      </c>
      <c r="AD542" s="2068"/>
      <c r="AE542" s="2068"/>
      <c r="AF542" s="2068"/>
      <c r="AG542" s="75" t="s">
        <v>424</v>
      </c>
      <c r="AH542" s="2061"/>
      <c r="AI542" s="2061"/>
      <c r="AJ542" s="2061"/>
      <c r="AK542" s="206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9"/>
      <c r="C543" s="2030"/>
      <c r="D543" s="2030"/>
      <c r="E543" s="2030"/>
      <c r="F543" s="2030"/>
      <c r="G543" s="2030"/>
      <c r="H543" s="2031"/>
      <c r="I543" s="80" t="s">
        <v>443</v>
      </c>
      <c r="J543" s="80"/>
      <c r="K543" s="80"/>
      <c r="L543" s="80"/>
      <c r="M543" s="80"/>
      <c r="N543" s="80"/>
      <c r="O543" s="80"/>
      <c r="P543" s="80"/>
      <c r="Q543" s="80"/>
      <c r="R543" s="80"/>
      <c r="S543" s="80"/>
      <c r="T543" s="80"/>
      <c r="U543" s="80"/>
      <c r="V543" s="80"/>
      <c r="W543" s="80"/>
      <c r="X543" s="80"/>
      <c r="Y543" s="80"/>
      <c r="Z543" s="80"/>
      <c r="AA543" s="80"/>
      <c r="AB543" s="80"/>
      <c r="AC543" s="2173" t="s">
        <v>625</v>
      </c>
      <c r="AD543" s="2068"/>
      <c r="AE543" s="2068"/>
      <c r="AF543" s="2068"/>
      <c r="AG543" s="65" t="s">
        <v>424</v>
      </c>
      <c r="AH543" s="2061"/>
      <c r="AI543" s="2061"/>
      <c r="AJ543" s="2061"/>
      <c r="AK543" s="206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9"/>
      <c r="C544" s="2030"/>
      <c r="D544" s="2030"/>
      <c r="E544" s="2030"/>
      <c r="F544" s="2030"/>
      <c r="G544" s="2030"/>
      <c r="H544" s="2031"/>
      <c r="I544" s="72" t="s">
        <v>444</v>
      </c>
      <c r="J544" s="72"/>
      <c r="K544" s="72"/>
      <c r="L544" s="72"/>
      <c r="M544" s="72"/>
      <c r="N544" s="72"/>
      <c r="O544" s="2042" t="s">
        <v>343</v>
      </c>
      <c r="P544" s="2042"/>
      <c r="Q544" s="2042"/>
      <c r="R544" s="2042"/>
      <c r="S544" s="2042"/>
      <c r="T544" s="2042"/>
      <c r="U544" s="2042"/>
      <c r="V544" s="2042"/>
      <c r="W544" s="2042"/>
      <c r="X544" s="2042"/>
      <c r="Y544" s="2042"/>
      <c r="Z544" s="2042"/>
      <c r="AA544" s="2042"/>
      <c r="AC544" s="2173" t="s">
        <v>625</v>
      </c>
      <c r="AD544" s="2068"/>
      <c r="AE544" s="2068"/>
      <c r="AF544" s="2068"/>
      <c r="AG544" s="75" t="s">
        <v>424</v>
      </c>
      <c r="AH544" s="2061"/>
      <c r="AI544" s="2061"/>
      <c r="AJ544" s="2061"/>
      <c r="AK544" s="206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9"/>
      <c r="C545" s="2030"/>
      <c r="D545" s="2030"/>
      <c r="E545" s="2030"/>
      <c r="F545" s="2030"/>
      <c r="G545" s="2030"/>
      <c r="H545" s="2031"/>
      <c r="I545" s="25" t="s">
        <v>442</v>
      </c>
      <c r="J545" s="25"/>
      <c r="K545" s="25"/>
      <c r="L545" s="25"/>
      <c r="M545" s="25"/>
      <c r="N545" s="25"/>
      <c r="O545" s="25"/>
      <c r="P545" s="25"/>
      <c r="Q545" s="25"/>
      <c r="R545" s="25"/>
      <c r="S545" s="25"/>
      <c r="T545" s="25"/>
      <c r="U545" s="25"/>
      <c r="V545" s="25"/>
      <c r="W545" s="25"/>
      <c r="X545" s="25"/>
      <c r="Y545" s="25"/>
      <c r="AC545" s="2173" t="s">
        <v>625</v>
      </c>
      <c r="AD545" s="2068"/>
      <c r="AE545" s="2068"/>
      <c r="AF545" s="2068"/>
      <c r="AG545" s="65" t="s">
        <v>424</v>
      </c>
      <c r="AH545" s="2061"/>
      <c r="AI545" s="2061"/>
      <c r="AJ545" s="2061"/>
      <c r="AK545" s="206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9"/>
      <c r="C546" s="2030"/>
      <c r="D546" s="2030"/>
      <c r="E546" s="2030"/>
      <c r="F546" s="2030"/>
      <c r="G546" s="2030"/>
      <c r="H546" s="2031"/>
      <c r="I546" s="80" t="s">
        <v>443</v>
      </c>
      <c r="J546" s="80"/>
      <c r="K546" s="80"/>
      <c r="L546" s="80"/>
      <c r="M546" s="80"/>
      <c r="N546" s="80"/>
      <c r="O546" s="80"/>
      <c r="P546" s="80"/>
      <c r="Q546" s="80"/>
      <c r="R546" s="80"/>
      <c r="S546" s="80"/>
      <c r="T546" s="80"/>
      <c r="U546" s="80"/>
      <c r="V546" s="80"/>
      <c r="W546" s="80"/>
      <c r="X546" s="80"/>
      <c r="Y546" s="80"/>
      <c r="Z546" s="80"/>
      <c r="AA546" s="80"/>
      <c r="AB546" s="80"/>
      <c r="AC546" s="2173" t="s">
        <v>625</v>
      </c>
      <c r="AD546" s="2068"/>
      <c r="AE546" s="2068"/>
      <c r="AF546" s="2068"/>
      <c r="AG546" s="75" t="s">
        <v>424</v>
      </c>
      <c r="AH546" s="2061"/>
      <c r="AI546" s="2061"/>
      <c r="AJ546" s="2061"/>
      <c r="AK546" s="206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9"/>
      <c r="C547" s="2030"/>
      <c r="D547" s="2030"/>
      <c r="E547" s="2030"/>
      <c r="F547" s="2030"/>
      <c r="G547" s="2030"/>
      <c r="H547" s="2031"/>
      <c r="I547" s="72" t="s">
        <v>444</v>
      </c>
      <c r="J547" s="72"/>
      <c r="K547" s="72"/>
      <c r="L547" s="72"/>
      <c r="M547" s="72"/>
      <c r="N547" s="72"/>
      <c r="O547" s="2042" t="s">
        <v>343</v>
      </c>
      <c r="P547" s="2042"/>
      <c r="Q547" s="2042"/>
      <c r="R547" s="2042"/>
      <c r="S547" s="2042"/>
      <c r="T547" s="2042"/>
      <c r="U547" s="2042"/>
      <c r="V547" s="2042"/>
      <c r="W547" s="2042"/>
      <c r="X547" s="2042"/>
      <c r="Y547" s="2042"/>
      <c r="Z547" s="2042"/>
      <c r="AA547" s="2042"/>
      <c r="AC547" s="2173" t="s">
        <v>625</v>
      </c>
      <c r="AD547" s="2068"/>
      <c r="AE547" s="2068"/>
      <c r="AF547" s="2068"/>
      <c r="AG547" s="65" t="s">
        <v>424</v>
      </c>
      <c r="AH547" s="2061"/>
      <c r="AI547" s="2061"/>
      <c r="AJ547" s="2061"/>
      <c r="AK547" s="206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9"/>
      <c r="C548" s="2030"/>
      <c r="D548" s="2030"/>
      <c r="E548" s="2030"/>
      <c r="F548" s="2030"/>
      <c r="G548" s="2030"/>
      <c r="H548" s="2031"/>
      <c r="I548" s="25" t="s">
        <v>442</v>
      </c>
      <c r="J548" s="25"/>
      <c r="K548" s="25"/>
      <c r="L548" s="25"/>
      <c r="M548" s="25"/>
      <c r="N548" s="25"/>
      <c r="O548" s="25"/>
      <c r="P548" s="25"/>
      <c r="Q548" s="25"/>
      <c r="R548" s="25"/>
      <c r="S548" s="25"/>
      <c r="T548" s="25"/>
      <c r="U548" s="25"/>
      <c r="V548" s="25"/>
      <c r="W548" s="25"/>
      <c r="X548" s="25"/>
      <c r="Y548" s="25"/>
      <c r="AC548" s="2173" t="s">
        <v>625</v>
      </c>
      <c r="AD548" s="2068"/>
      <c r="AE548" s="2068"/>
      <c r="AF548" s="2068"/>
      <c r="AG548" s="75" t="s">
        <v>424</v>
      </c>
      <c r="AH548" s="2061"/>
      <c r="AI548" s="2061"/>
      <c r="AJ548" s="2061"/>
      <c r="AK548" s="206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9"/>
      <c r="C549" s="2030"/>
      <c r="D549" s="2030"/>
      <c r="E549" s="2030"/>
      <c r="F549" s="2030"/>
      <c r="G549" s="2030"/>
      <c r="H549" s="2031"/>
      <c r="I549" s="80" t="s">
        <v>443</v>
      </c>
      <c r="J549" s="80"/>
      <c r="K549" s="80"/>
      <c r="L549" s="80"/>
      <c r="M549" s="80"/>
      <c r="N549" s="80"/>
      <c r="O549" s="80"/>
      <c r="P549" s="80"/>
      <c r="Q549" s="80"/>
      <c r="R549" s="80"/>
      <c r="S549" s="80"/>
      <c r="T549" s="80"/>
      <c r="U549" s="80"/>
      <c r="V549" s="80"/>
      <c r="W549" s="80"/>
      <c r="X549" s="80"/>
      <c r="Y549" s="80"/>
      <c r="Z549" s="80"/>
      <c r="AA549" s="80"/>
      <c r="AB549" s="80"/>
      <c r="AC549" s="2173" t="s">
        <v>625</v>
      </c>
      <c r="AD549" s="2068"/>
      <c r="AE549" s="2068"/>
      <c r="AF549" s="2068"/>
      <c r="AG549" s="65" t="s">
        <v>424</v>
      </c>
      <c r="AH549" s="2061"/>
      <c r="AI549" s="2061"/>
      <c r="AJ549" s="2061"/>
      <c r="AK549" s="206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9"/>
      <c r="C550" s="2030"/>
      <c r="D550" s="2030"/>
      <c r="E550" s="2030"/>
      <c r="F550" s="2030"/>
      <c r="G550" s="2030"/>
      <c r="H550" s="2031"/>
      <c r="I550" s="72" t="s">
        <v>594</v>
      </c>
      <c r="J550" s="72"/>
      <c r="K550" s="72"/>
      <c r="L550" s="72"/>
      <c r="M550" s="72"/>
      <c r="N550" s="72"/>
      <c r="O550" s="72"/>
      <c r="P550" s="72"/>
      <c r="Q550" s="72"/>
      <c r="R550" s="72"/>
      <c r="S550" s="72"/>
      <c r="T550" s="72"/>
      <c r="U550" s="72"/>
      <c r="V550" s="72"/>
      <c r="W550" s="72"/>
      <c r="X550" s="25"/>
      <c r="Y550" s="25"/>
      <c r="AC550" s="2173">
        <v>1</v>
      </c>
      <c r="AD550" s="2068"/>
      <c r="AE550" s="2068"/>
      <c r="AF550" s="2068"/>
      <c r="AG550" s="65" t="s">
        <v>424</v>
      </c>
      <c r="AH550" s="2061">
        <v>2022</v>
      </c>
      <c r="AI550" s="2061"/>
      <c r="AJ550" s="2061"/>
      <c r="AK550" s="206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9"/>
      <c r="C551" s="2030"/>
      <c r="D551" s="2030"/>
      <c r="E551" s="2030"/>
      <c r="F551" s="2030"/>
      <c r="G551" s="2030"/>
      <c r="H551" s="2031"/>
      <c r="I551" s="25" t="s">
        <v>595</v>
      </c>
      <c r="J551" s="25"/>
      <c r="K551" s="25"/>
      <c r="L551" s="25"/>
      <c r="M551" s="25"/>
      <c r="N551" s="25"/>
      <c r="O551" s="25"/>
      <c r="P551" s="25"/>
      <c r="Q551" s="25"/>
      <c r="R551" s="25"/>
      <c r="S551" s="25"/>
      <c r="T551" s="25"/>
      <c r="U551" s="25"/>
      <c r="V551" s="25"/>
      <c r="W551" s="25"/>
      <c r="X551" s="25"/>
      <c r="Y551" s="25"/>
      <c r="AC551" s="2173">
        <v>1</v>
      </c>
      <c r="AD551" s="2068"/>
      <c r="AE551" s="2068"/>
      <c r="AF551" s="2068"/>
      <c r="AG551" s="75" t="s">
        <v>424</v>
      </c>
      <c r="AH551" s="2061">
        <v>2022</v>
      </c>
      <c r="AI551" s="2061"/>
      <c r="AJ551" s="2061"/>
      <c r="AK551" s="206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9"/>
      <c r="C552" s="2030"/>
      <c r="D552" s="2030"/>
      <c r="E552" s="2030"/>
      <c r="F552" s="2030"/>
      <c r="G552" s="2030"/>
      <c r="H552" s="2031"/>
      <c r="I552" s="25" t="s">
        <v>596</v>
      </c>
      <c r="J552" s="25"/>
      <c r="K552" s="25"/>
      <c r="L552" s="25"/>
      <c r="M552" s="25"/>
      <c r="N552" s="25"/>
      <c r="O552" s="25"/>
      <c r="P552" s="25"/>
      <c r="Q552" s="25"/>
      <c r="R552" s="25"/>
      <c r="S552" s="25"/>
      <c r="T552" s="25"/>
      <c r="U552" s="25"/>
      <c r="V552" s="25"/>
      <c r="W552" s="25"/>
      <c r="X552" s="25"/>
      <c r="Y552" s="25"/>
      <c r="AC552" s="2173">
        <v>6</v>
      </c>
      <c r="AD552" s="2068"/>
      <c r="AE552" s="2068"/>
      <c r="AF552" s="2068"/>
      <c r="AG552" s="65" t="s">
        <v>424</v>
      </c>
      <c r="AH552" s="2061">
        <v>2023</v>
      </c>
      <c r="AI552" s="2061"/>
      <c r="AJ552" s="2061"/>
      <c r="AK552" s="206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9"/>
      <c r="C553" s="2030"/>
      <c r="D553" s="2030"/>
      <c r="E553" s="2030"/>
      <c r="F553" s="2030"/>
      <c r="G553" s="2030"/>
      <c r="H553" s="2031"/>
      <c r="I553" s="25" t="s">
        <v>597</v>
      </c>
      <c r="J553" s="25"/>
      <c r="K553" s="25"/>
      <c r="L553" s="25"/>
      <c r="M553" s="25"/>
      <c r="N553" s="25"/>
      <c r="O553" s="25"/>
      <c r="P553" s="25"/>
      <c r="Q553" s="25"/>
      <c r="R553" s="25"/>
      <c r="S553" s="25"/>
      <c r="T553" s="25"/>
      <c r="U553" s="25"/>
      <c r="V553" s="25"/>
      <c r="W553" s="25"/>
      <c r="X553" s="25"/>
      <c r="Y553" s="25"/>
      <c r="AC553" s="2173">
        <v>6</v>
      </c>
      <c r="AD553" s="2068"/>
      <c r="AE553" s="2068"/>
      <c r="AF553" s="2068"/>
      <c r="AG553" s="65" t="s">
        <v>424</v>
      </c>
      <c r="AH553" s="2061">
        <v>2023</v>
      </c>
      <c r="AI553" s="2061"/>
      <c r="AJ553" s="2061"/>
      <c r="AK553" s="206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8"/>
      <c r="C554" s="2189"/>
      <c r="D554" s="2189"/>
      <c r="E554" s="2189"/>
      <c r="F554" s="2189"/>
      <c r="G554" s="2189"/>
      <c r="H554" s="2190"/>
      <c r="I554" s="80" t="s">
        <v>481</v>
      </c>
      <c r="J554" s="80"/>
      <c r="K554" s="80"/>
      <c r="L554" s="80"/>
      <c r="M554" s="80"/>
      <c r="N554" s="80"/>
      <c r="O554" s="80"/>
      <c r="P554" s="80"/>
      <c r="Q554" s="80"/>
      <c r="R554" s="80"/>
      <c r="S554" s="80"/>
      <c r="T554" s="80"/>
      <c r="U554" s="80"/>
      <c r="V554" s="80"/>
      <c r="W554" s="80"/>
      <c r="X554" s="80"/>
      <c r="Y554" s="80"/>
      <c r="Z554" s="80"/>
      <c r="AA554" s="80"/>
      <c r="AB554" s="80"/>
      <c r="AC554" s="2173">
        <v>11</v>
      </c>
      <c r="AD554" s="2068"/>
      <c r="AE554" s="2068"/>
      <c r="AF554" s="2068"/>
      <c r="AG554" s="65" t="s">
        <v>424</v>
      </c>
      <c r="AH554" s="2061">
        <v>2023</v>
      </c>
      <c r="AI554" s="2061"/>
      <c r="AJ554" s="2061"/>
      <c r="AK554" s="206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575</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83" t="s">
        <v>483</v>
      </c>
      <c r="C563" s="2186"/>
      <c r="D563" s="2186"/>
      <c r="E563" s="2186"/>
      <c r="F563" s="2186"/>
      <c r="G563" s="2186"/>
      <c r="H563" s="2186"/>
      <c r="I563" s="2186"/>
      <c r="J563" s="2186"/>
      <c r="K563" s="2186"/>
      <c r="L563" s="2186"/>
      <c r="M563" s="2186"/>
      <c r="N563" s="2186"/>
      <c r="O563" s="2186"/>
      <c r="P563" s="2187"/>
      <c r="Q563" s="2183" t="s">
        <v>2378</v>
      </c>
      <c r="R563" s="2184"/>
      <c r="S563" s="2185"/>
      <c r="T563" s="2183" t="s">
        <v>2376</v>
      </c>
      <c r="U563" s="2184"/>
      <c r="V563" s="2185"/>
      <c r="W563" s="2183" t="s">
        <v>484</v>
      </c>
      <c r="X563" s="2184"/>
      <c r="Y563" s="2185"/>
      <c r="Z563" s="2183" t="s">
        <v>2377</v>
      </c>
      <c r="AA563" s="2184"/>
      <c r="AB563" s="2184"/>
      <c r="AC563" s="2184"/>
      <c r="AD563" s="2184"/>
      <c r="AE563" s="2183" t="s">
        <v>2150</v>
      </c>
      <c r="AF563" s="2184"/>
      <c r="AG563" s="2184"/>
      <c r="AH563" s="2185"/>
      <c r="AI563" s="2183" t="s">
        <v>2151</v>
      </c>
      <c r="AJ563" s="2184"/>
      <c r="AK563" s="2184"/>
      <c r="AL563" s="2185"/>
      <c r="AM563" s="2183" t="s">
        <v>485</v>
      </c>
      <c r="AN563" s="2184"/>
      <c r="AO563" s="2184"/>
      <c r="AP563" s="2184"/>
      <c r="AQ563" s="2184"/>
      <c r="AR563" s="2184"/>
      <c r="AS563" s="218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4" t="s">
        <v>2617</v>
      </c>
      <c r="D564" s="2174"/>
      <c r="E564" s="2174"/>
      <c r="F564" s="2174"/>
      <c r="G564" s="2174"/>
      <c r="H564" s="2174"/>
      <c r="I564" s="2174"/>
      <c r="J564" s="2174"/>
      <c r="K564" s="2174"/>
      <c r="L564" s="2174"/>
      <c r="M564" s="2174"/>
      <c r="N564" s="2174"/>
      <c r="O564" s="2174"/>
      <c r="P564" s="2175"/>
      <c r="Q564" s="2169">
        <v>28</v>
      </c>
      <c r="R564" s="2169"/>
      <c r="S564" s="2170"/>
      <c r="T564" s="2168"/>
      <c r="U564" s="2169"/>
      <c r="V564" s="2170"/>
      <c r="W564" s="2176">
        <v>3.5000000000000003E-2</v>
      </c>
      <c r="X564" s="2177"/>
      <c r="Y564" s="2178"/>
      <c r="Z564" s="2056" t="s">
        <v>2619</v>
      </c>
      <c r="AA564" s="2056"/>
      <c r="AB564" s="2056"/>
      <c r="AC564" s="2056"/>
      <c r="AD564" s="2056"/>
      <c r="AE564" s="2037">
        <v>1</v>
      </c>
      <c r="AF564" s="2038"/>
      <c r="AG564" s="2038"/>
      <c r="AH564" s="2039"/>
      <c r="AI564" s="2058"/>
      <c r="AJ564" s="2059"/>
      <c r="AK564" s="2059"/>
      <c r="AL564" s="2060"/>
      <c r="AM564" s="2034">
        <v>20148091</v>
      </c>
      <c r="AN564" s="2035"/>
      <c r="AO564" s="2035"/>
      <c r="AP564" s="2035"/>
      <c r="AQ564" s="2035"/>
      <c r="AR564" s="2035"/>
      <c r="AS564" s="2036"/>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4" t="s">
        <v>2618</v>
      </c>
      <c r="D565" s="2174"/>
      <c r="E565" s="2174"/>
      <c r="F565" s="2174"/>
      <c r="G565" s="2174"/>
      <c r="H565" s="2174"/>
      <c r="I565" s="2174"/>
      <c r="J565" s="2174"/>
      <c r="K565" s="2174"/>
      <c r="L565" s="2174"/>
      <c r="M565" s="2174"/>
      <c r="N565" s="2174"/>
      <c r="O565" s="2174"/>
      <c r="P565" s="2175"/>
      <c r="Q565" s="2168">
        <v>28</v>
      </c>
      <c r="R565" s="2169"/>
      <c r="S565" s="2170"/>
      <c r="T565" s="2168"/>
      <c r="U565" s="2169"/>
      <c r="V565" s="2170"/>
      <c r="W565" s="2176">
        <v>4.4999999999999998E-2</v>
      </c>
      <c r="X565" s="2177"/>
      <c r="Y565" s="2178"/>
      <c r="Z565" s="2056" t="s">
        <v>2619</v>
      </c>
      <c r="AA565" s="2056"/>
      <c r="AB565" s="2056"/>
      <c r="AC565" s="2056"/>
      <c r="AD565" s="2056"/>
      <c r="AE565" s="2037">
        <v>2</v>
      </c>
      <c r="AF565" s="2038"/>
      <c r="AG565" s="2038"/>
      <c r="AH565" s="2039"/>
      <c r="AI565" s="2058"/>
      <c r="AJ565" s="2059"/>
      <c r="AK565" s="2059"/>
      <c r="AL565" s="2060"/>
      <c r="AM565" s="2034">
        <v>5043818</v>
      </c>
      <c r="AN565" s="2035"/>
      <c r="AO565" s="2035"/>
      <c r="AP565" s="2035"/>
      <c r="AQ565" s="2035"/>
      <c r="AR565" s="2035"/>
      <c r="AS565" s="203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4" t="s">
        <v>2621</v>
      </c>
      <c r="D566" s="2174"/>
      <c r="E566" s="2174"/>
      <c r="F566" s="2174"/>
      <c r="G566" s="2174"/>
      <c r="H566" s="2174"/>
      <c r="I566" s="2174"/>
      <c r="J566" s="2174"/>
      <c r="K566" s="2174"/>
      <c r="L566" s="2174"/>
      <c r="M566" s="2174"/>
      <c r="N566" s="2174"/>
      <c r="O566" s="2174"/>
      <c r="P566" s="2175"/>
      <c r="Q566" s="2168">
        <v>660</v>
      </c>
      <c r="R566" s="2169"/>
      <c r="S566" s="2170"/>
      <c r="T566" s="2168"/>
      <c r="U566" s="2169"/>
      <c r="V566" s="2170"/>
      <c r="W566" s="2176">
        <v>0.03</v>
      </c>
      <c r="X566" s="2177"/>
      <c r="Y566" s="2178"/>
      <c r="Z566" s="2056" t="s">
        <v>2620</v>
      </c>
      <c r="AA566" s="2056"/>
      <c r="AB566" s="2056"/>
      <c r="AC566" s="2056"/>
      <c r="AD566" s="2056"/>
      <c r="AE566" s="2037">
        <v>3</v>
      </c>
      <c r="AF566" s="2038"/>
      <c r="AG566" s="2038"/>
      <c r="AH566" s="2039"/>
      <c r="AI566" s="2058"/>
      <c r="AJ566" s="2059"/>
      <c r="AK566" s="2059"/>
      <c r="AL566" s="2060"/>
      <c r="AM566" s="2034">
        <v>6226560</v>
      </c>
      <c r="AN566" s="2035"/>
      <c r="AO566" s="2035"/>
      <c r="AP566" s="2035"/>
      <c r="AQ566" s="2035"/>
      <c r="AR566" s="2035"/>
      <c r="AS566" s="203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74" t="s">
        <v>2622</v>
      </c>
      <c r="D567" s="2174"/>
      <c r="E567" s="2174"/>
      <c r="F567" s="2174"/>
      <c r="G567" s="2174"/>
      <c r="H567" s="2174"/>
      <c r="I567" s="2174"/>
      <c r="J567" s="2174"/>
      <c r="K567" s="2174"/>
      <c r="L567" s="2174"/>
      <c r="M567" s="2174"/>
      <c r="N567" s="2174"/>
      <c r="O567" s="2174"/>
      <c r="P567" s="2175"/>
      <c r="Q567" s="2168"/>
      <c r="R567" s="2169"/>
      <c r="S567" s="2170"/>
      <c r="T567" s="2168"/>
      <c r="U567" s="2169"/>
      <c r="V567" s="2170"/>
      <c r="W567" s="2176"/>
      <c r="X567" s="2177"/>
      <c r="Y567" s="2178"/>
      <c r="Z567" s="2056" t="s">
        <v>625</v>
      </c>
      <c r="AA567" s="2056"/>
      <c r="AB567" s="2056"/>
      <c r="AC567" s="2056"/>
      <c r="AD567" s="2056"/>
      <c r="AE567" s="2037"/>
      <c r="AF567" s="2038"/>
      <c r="AG567" s="2038"/>
      <c r="AH567" s="2039"/>
      <c r="AI567" s="2058"/>
      <c r="AJ567" s="2059"/>
      <c r="AK567" s="2059"/>
      <c r="AL567" s="2060"/>
      <c r="AM567" s="2034">
        <v>6860336</v>
      </c>
      <c r="AN567" s="2035"/>
      <c r="AO567" s="2035"/>
      <c r="AP567" s="2035"/>
      <c r="AQ567" s="2035"/>
      <c r="AR567" s="2035"/>
      <c r="AS567" s="203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74"/>
      <c r="D568" s="2174"/>
      <c r="E568" s="2174"/>
      <c r="F568" s="2174"/>
      <c r="G568" s="2174"/>
      <c r="H568" s="2174"/>
      <c r="I568" s="2174"/>
      <c r="J568" s="2174"/>
      <c r="K568" s="2174"/>
      <c r="L568" s="2174"/>
      <c r="M568" s="2174"/>
      <c r="N568" s="2174"/>
      <c r="O568" s="2174"/>
      <c r="P568" s="2175"/>
      <c r="Q568" s="2168"/>
      <c r="R568" s="2169"/>
      <c r="S568" s="2170"/>
      <c r="T568" s="2168"/>
      <c r="U568" s="2169"/>
      <c r="V568" s="2170"/>
      <c r="W568" s="2176"/>
      <c r="X568" s="2177"/>
      <c r="Y568" s="2178"/>
      <c r="Z568" s="2056" t="s">
        <v>1383</v>
      </c>
      <c r="AA568" s="2056"/>
      <c r="AB568" s="2056"/>
      <c r="AC568" s="2056"/>
      <c r="AD568" s="2056"/>
      <c r="AE568" s="2037"/>
      <c r="AF568" s="2038"/>
      <c r="AG568" s="2038"/>
      <c r="AH568" s="2039"/>
      <c r="AI568" s="2058"/>
      <c r="AJ568" s="2059"/>
      <c r="AK568" s="2059"/>
      <c r="AL568" s="2060"/>
      <c r="AM568" s="2034"/>
      <c r="AN568" s="2035"/>
      <c r="AO568" s="2035"/>
      <c r="AP568" s="2035"/>
      <c r="AQ568" s="2035"/>
      <c r="AR568" s="2035"/>
      <c r="AS568" s="203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74"/>
      <c r="D569" s="2174"/>
      <c r="E569" s="2174"/>
      <c r="F569" s="2174"/>
      <c r="G569" s="2174"/>
      <c r="H569" s="2174"/>
      <c r="I569" s="2174"/>
      <c r="J569" s="2174"/>
      <c r="K569" s="2174"/>
      <c r="L569" s="2174"/>
      <c r="M569" s="2174"/>
      <c r="N569" s="2174"/>
      <c r="O569" s="2174"/>
      <c r="P569" s="2175"/>
      <c r="Q569" s="2168"/>
      <c r="R569" s="2169"/>
      <c r="S569" s="2170"/>
      <c r="T569" s="2168"/>
      <c r="U569" s="2169"/>
      <c r="V569" s="2170"/>
      <c r="W569" s="2176"/>
      <c r="X569" s="2177"/>
      <c r="Y569" s="2178"/>
      <c r="Z569" s="2056" t="s">
        <v>1383</v>
      </c>
      <c r="AA569" s="2056"/>
      <c r="AB569" s="2056"/>
      <c r="AC569" s="2056"/>
      <c r="AD569" s="2056"/>
      <c r="AE569" s="2037"/>
      <c r="AF569" s="2038"/>
      <c r="AG569" s="2038"/>
      <c r="AH569" s="2039"/>
      <c r="AI569" s="2058"/>
      <c r="AJ569" s="2059"/>
      <c r="AK569" s="2059"/>
      <c r="AL569" s="2060"/>
      <c r="AM569" s="2034"/>
      <c r="AN569" s="2035"/>
      <c r="AO569" s="2035"/>
      <c r="AP569" s="2035"/>
      <c r="AQ569" s="2035"/>
      <c r="AR569" s="2035"/>
      <c r="AS569" s="203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74"/>
      <c r="D570" s="2174"/>
      <c r="E570" s="2174"/>
      <c r="F570" s="2174"/>
      <c r="G570" s="2174"/>
      <c r="H570" s="2174"/>
      <c r="I570" s="2174"/>
      <c r="J570" s="2174"/>
      <c r="K570" s="2174"/>
      <c r="L570" s="2174"/>
      <c r="M570" s="2174"/>
      <c r="N570" s="2174"/>
      <c r="O570" s="2174"/>
      <c r="P570" s="2175"/>
      <c r="Q570" s="2168"/>
      <c r="R570" s="2169"/>
      <c r="S570" s="2170"/>
      <c r="T570" s="2168"/>
      <c r="U570" s="2169"/>
      <c r="V570" s="2170"/>
      <c r="W570" s="2176"/>
      <c r="X570" s="2177"/>
      <c r="Y570" s="2178"/>
      <c r="Z570" s="2056" t="s">
        <v>1383</v>
      </c>
      <c r="AA570" s="2056"/>
      <c r="AB570" s="2056"/>
      <c r="AC570" s="2056"/>
      <c r="AD570" s="2056"/>
      <c r="AE570" s="2037"/>
      <c r="AF570" s="2038"/>
      <c r="AG570" s="2038"/>
      <c r="AH570" s="2039"/>
      <c r="AI570" s="2058"/>
      <c r="AJ570" s="2059"/>
      <c r="AK570" s="2059"/>
      <c r="AL570" s="2060"/>
      <c r="AM570" s="2034"/>
      <c r="AN570" s="2035"/>
      <c r="AO570" s="2035"/>
      <c r="AP570" s="2035"/>
      <c r="AQ570" s="2035"/>
      <c r="AR570" s="2035"/>
      <c r="AS570" s="203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74"/>
      <c r="D571" s="2174"/>
      <c r="E571" s="2174"/>
      <c r="F571" s="2174"/>
      <c r="G571" s="2174"/>
      <c r="H571" s="2174"/>
      <c r="I571" s="2174"/>
      <c r="J571" s="2174"/>
      <c r="K571" s="2174"/>
      <c r="L571" s="2174"/>
      <c r="M571" s="2174"/>
      <c r="N571" s="2174"/>
      <c r="O571" s="2174"/>
      <c r="P571" s="2175"/>
      <c r="Q571" s="2168"/>
      <c r="R571" s="2169"/>
      <c r="S571" s="2170"/>
      <c r="T571" s="2168"/>
      <c r="U571" s="2169"/>
      <c r="V571" s="2170"/>
      <c r="W571" s="2176"/>
      <c r="X571" s="2177"/>
      <c r="Y571" s="2178"/>
      <c r="Z571" s="2056" t="s">
        <v>1383</v>
      </c>
      <c r="AA571" s="2056"/>
      <c r="AB571" s="2056"/>
      <c r="AC571" s="2056"/>
      <c r="AD571" s="2056"/>
      <c r="AE571" s="2037"/>
      <c r="AF571" s="2038"/>
      <c r="AG571" s="2038"/>
      <c r="AH571" s="2039"/>
      <c r="AI571" s="2058"/>
      <c r="AJ571" s="2059"/>
      <c r="AK571" s="2059"/>
      <c r="AL571" s="2060"/>
      <c r="AM571" s="2034"/>
      <c r="AN571" s="2035"/>
      <c r="AO571" s="2035"/>
      <c r="AP571" s="2035"/>
      <c r="AQ571" s="2035"/>
      <c r="AR571" s="2035"/>
      <c r="AS571" s="2036"/>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74"/>
      <c r="D572" s="2174"/>
      <c r="E572" s="2174"/>
      <c r="F572" s="2174"/>
      <c r="G572" s="2174"/>
      <c r="H572" s="2174"/>
      <c r="I572" s="2174"/>
      <c r="J572" s="2174"/>
      <c r="K572" s="2174"/>
      <c r="L572" s="2174"/>
      <c r="M572" s="2174"/>
      <c r="N572" s="2174"/>
      <c r="O572" s="2174"/>
      <c r="P572" s="2175"/>
      <c r="Q572" s="2168"/>
      <c r="R572" s="2169"/>
      <c r="S572" s="2170"/>
      <c r="T572" s="2168"/>
      <c r="U572" s="2169"/>
      <c r="V572" s="2170"/>
      <c r="W572" s="2176"/>
      <c r="X572" s="2177"/>
      <c r="Y572" s="2178"/>
      <c r="Z572" s="2056" t="s">
        <v>1383</v>
      </c>
      <c r="AA572" s="2056"/>
      <c r="AB572" s="2056"/>
      <c r="AC572" s="2056"/>
      <c r="AD572" s="2056"/>
      <c r="AE572" s="2037"/>
      <c r="AF572" s="2038"/>
      <c r="AG572" s="2038"/>
      <c r="AH572" s="2039"/>
      <c r="AI572" s="2058"/>
      <c r="AJ572" s="2059"/>
      <c r="AK572" s="2059"/>
      <c r="AL572" s="2060"/>
      <c r="AM572" s="2034"/>
      <c r="AN572" s="2035"/>
      <c r="AO572" s="2035"/>
      <c r="AP572" s="2035"/>
      <c r="AQ572" s="2035"/>
      <c r="AR572" s="2035"/>
      <c r="AS572" s="2036"/>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74"/>
      <c r="D573" s="2174"/>
      <c r="E573" s="2174"/>
      <c r="F573" s="2174"/>
      <c r="G573" s="2174"/>
      <c r="H573" s="2174"/>
      <c r="I573" s="2174"/>
      <c r="J573" s="2174"/>
      <c r="K573" s="2174"/>
      <c r="L573" s="2174"/>
      <c r="M573" s="2174"/>
      <c r="N573" s="2174"/>
      <c r="O573" s="2174"/>
      <c r="P573" s="2175"/>
      <c r="Q573" s="2168"/>
      <c r="R573" s="2169"/>
      <c r="S573" s="2170"/>
      <c r="T573" s="2168"/>
      <c r="U573" s="2169"/>
      <c r="V573" s="2170"/>
      <c r="W573" s="2176"/>
      <c r="X573" s="2177"/>
      <c r="Y573" s="2178"/>
      <c r="Z573" s="2056" t="s">
        <v>1383</v>
      </c>
      <c r="AA573" s="2056"/>
      <c r="AB573" s="2056"/>
      <c r="AC573" s="2056"/>
      <c r="AD573" s="2056"/>
      <c r="AE573" s="2037"/>
      <c r="AF573" s="2038"/>
      <c r="AG573" s="2038"/>
      <c r="AH573" s="2039"/>
      <c r="AI573" s="2058"/>
      <c r="AJ573" s="2059"/>
      <c r="AK573" s="2059"/>
      <c r="AL573" s="2060"/>
      <c r="AM573" s="2034"/>
      <c r="AN573" s="2035"/>
      <c r="AO573" s="2035"/>
      <c r="AP573" s="2035"/>
      <c r="AQ573" s="2035"/>
      <c r="AR573" s="2035"/>
      <c r="AS573" s="203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74"/>
      <c r="D574" s="2174"/>
      <c r="E574" s="2174"/>
      <c r="F574" s="2174"/>
      <c r="G574" s="2174"/>
      <c r="H574" s="2174"/>
      <c r="I574" s="2174"/>
      <c r="J574" s="2174"/>
      <c r="K574" s="2174"/>
      <c r="L574" s="2174"/>
      <c r="M574" s="2174"/>
      <c r="N574" s="2174"/>
      <c r="O574" s="2174"/>
      <c r="P574" s="2175"/>
      <c r="Q574" s="2168"/>
      <c r="R574" s="2169"/>
      <c r="S574" s="2170"/>
      <c r="T574" s="2168"/>
      <c r="U574" s="2169"/>
      <c r="V574" s="2170"/>
      <c r="W574" s="2176"/>
      <c r="X574" s="2177"/>
      <c r="Y574" s="2178"/>
      <c r="Z574" s="2056" t="s">
        <v>1383</v>
      </c>
      <c r="AA574" s="2056"/>
      <c r="AB574" s="2056"/>
      <c r="AC574" s="2056"/>
      <c r="AD574" s="2056"/>
      <c r="AE574" s="2037"/>
      <c r="AF574" s="2038"/>
      <c r="AG574" s="2038"/>
      <c r="AH574" s="2039"/>
      <c r="AI574" s="2058"/>
      <c r="AJ574" s="2059"/>
      <c r="AK574" s="2059"/>
      <c r="AL574" s="2060"/>
      <c r="AM574" s="2034"/>
      <c r="AN574" s="2035"/>
      <c r="AO574" s="2035"/>
      <c r="AP574" s="2035"/>
      <c r="AQ574" s="2035"/>
      <c r="AR574" s="2035"/>
      <c r="AS574" s="203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74"/>
      <c r="D575" s="2174"/>
      <c r="E575" s="2174"/>
      <c r="F575" s="2174"/>
      <c r="G575" s="2174"/>
      <c r="H575" s="2174"/>
      <c r="I575" s="2174"/>
      <c r="J575" s="2174"/>
      <c r="K575" s="2174"/>
      <c r="L575" s="2174"/>
      <c r="M575" s="2174"/>
      <c r="N575" s="2174"/>
      <c r="O575" s="2174"/>
      <c r="P575" s="2175"/>
      <c r="Q575" s="2168"/>
      <c r="R575" s="2169"/>
      <c r="S575" s="2170"/>
      <c r="T575" s="2168"/>
      <c r="U575" s="2169"/>
      <c r="V575" s="2170"/>
      <c r="W575" s="2176"/>
      <c r="X575" s="2177"/>
      <c r="Y575" s="2178"/>
      <c r="Z575" s="2056" t="s">
        <v>1383</v>
      </c>
      <c r="AA575" s="2056"/>
      <c r="AB575" s="2056"/>
      <c r="AC575" s="2056"/>
      <c r="AD575" s="2056"/>
      <c r="AE575" s="2037"/>
      <c r="AF575" s="2038"/>
      <c r="AG575" s="2038"/>
      <c r="AH575" s="2039"/>
      <c r="AI575" s="2058"/>
      <c r="AJ575" s="2059"/>
      <c r="AK575" s="2059"/>
      <c r="AL575" s="2060"/>
      <c r="AM575" s="2034"/>
      <c r="AN575" s="2035"/>
      <c r="AO575" s="2035"/>
      <c r="AP575" s="2035"/>
      <c r="AQ575" s="2035"/>
      <c r="AR575" s="2035"/>
      <c r="AS575" s="203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4" t="s">
        <v>132</v>
      </c>
      <c r="C576" s="2195"/>
      <c r="D576" s="2195"/>
      <c r="E576" s="2195"/>
      <c r="F576" s="2195"/>
      <c r="G576" s="2195"/>
      <c r="H576" s="2195"/>
      <c r="I576" s="2195"/>
      <c r="J576" s="2195"/>
      <c r="K576" s="2195"/>
      <c r="L576" s="2195"/>
      <c r="M576" s="2195"/>
      <c r="N576" s="2195"/>
      <c r="O576" s="2195"/>
      <c r="P576" s="2195"/>
      <c r="Q576" s="2195"/>
      <c r="R576" s="2195"/>
      <c r="S576" s="2195"/>
      <c r="T576" s="2195"/>
      <c r="U576" s="2196"/>
      <c r="V576" s="2195"/>
      <c r="W576" s="2195"/>
      <c r="X576" s="2195"/>
      <c r="Y576" s="2195"/>
      <c r="Z576" s="2195"/>
      <c r="AA576" s="2195"/>
      <c r="AB576" s="2195"/>
      <c r="AC576" s="2195"/>
      <c r="AD576" s="2195"/>
      <c r="AE576" s="2195"/>
      <c r="AF576" s="2195"/>
      <c r="AG576" s="2195"/>
      <c r="AH576" s="2195"/>
      <c r="AI576" s="2195"/>
      <c r="AJ576" s="2195"/>
      <c r="AK576" s="2195"/>
      <c r="AL576" s="2197"/>
      <c r="AM576" s="2148">
        <f>SUM(AM564:AS575)</f>
        <v>38278805</v>
      </c>
      <c r="AN576" s="2149"/>
      <c r="AO576" s="2149"/>
      <c r="AP576" s="2149"/>
      <c r="AQ576" s="2149"/>
      <c r="AR576" s="2149"/>
      <c r="AS576" s="215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3" t="str">
        <f>C564</f>
        <v>Construction Loan (Tax Exempt) - Banner Bank</v>
      </c>
      <c r="H578" s="2043"/>
      <c r="I578" s="2043"/>
      <c r="J578" s="2043"/>
      <c r="K578" s="2043"/>
      <c r="L578" s="2043"/>
      <c r="M578" s="2043"/>
      <c r="N578" s="2043"/>
      <c r="O578" s="2043"/>
      <c r="P578" s="2043"/>
      <c r="Q578" s="2043"/>
      <c r="R578" s="2043"/>
      <c r="S578" s="14"/>
      <c r="T578" s="87" t="s">
        <v>118</v>
      </c>
      <c r="U578" s="12" t="s">
        <v>495</v>
      </c>
      <c r="Z578" s="2043" t="str">
        <f>C565</f>
        <v>Taxable Construction Loan - Banner Bank</v>
      </c>
      <c r="AA578" s="2043"/>
      <c r="AB578" s="2043"/>
      <c r="AC578" s="2043"/>
      <c r="AD578" s="2043"/>
      <c r="AE578" s="2043"/>
      <c r="AF578" s="2043"/>
      <c r="AG578" s="2043"/>
      <c r="AH578" s="2043"/>
      <c r="AI578" s="2043"/>
      <c r="AJ578" s="2043"/>
      <c r="AK578" s="20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2" t="s">
        <v>2623</v>
      </c>
      <c r="H579" s="2042"/>
      <c r="I579" s="2042"/>
      <c r="J579" s="2042"/>
      <c r="K579" s="2042"/>
      <c r="L579" s="2042"/>
      <c r="M579" s="2042"/>
      <c r="N579" s="2042"/>
      <c r="O579" s="2042"/>
      <c r="P579" s="2042"/>
      <c r="Q579" s="2042"/>
      <c r="R579" s="2042"/>
      <c r="S579" s="14"/>
      <c r="T579" s="35"/>
      <c r="U579" s="12" t="s">
        <v>90</v>
      </c>
      <c r="Z579" s="2041" t="str">
        <f>G579</f>
        <v>701 B Street</v>
      </c>
      <c r="AA579" s="2042"/>
      <c r="AB579" s="2042"/>
      <c r="AC579" s="2042"/>
      <c r="AD579" s="2042"/>
      <c r="AE579" s="2042"/>
      <c r="AF579" s="2042"/>
      <c r="AG579" s="2042"/>
      <c r="AH579" s="2042"/>
      <c r="AI579" s="2042"/>
      <c r="AJ579" s="2042"/>
      <c r="AK579" s="2042"/>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2" t="s">
        <v>769</v>
      </c>
      <c r="H580" s="2042"/>
      <c r="I580" s="2042"/>
      <c r="J580" s="2042"/>
      <c r="K580" s="2042"/>
      <c r="L580" s="2042"/>
      <c r="M580" s="2042"/>
      <c r="N580" s="2042"/>
      <c r="O580" s="2042"/>
      <c r="P580" s="2042"/>
      <c r="Q580" s="2042"/>
      <c r="R580" s="2042"/>
      <c r="S580" s="88"/>
      <c r="T580" s="35"/>
      <c r="U580" s="12" t="s">
        <v>614</v>
      </c>
      <c r="Z580" s="2044" t="s">
        <v>769</v>
      </c>
      <c r="AA580" s="2044"/>
      <c r="AB580" s="2044"/>
      <c r="AC580" s="2044"/>
      <c r="AD580" s="2044"/>
      <c r="AE580" s="2044"/>
      <c r="AF580" s="2044"/>
      <c r="AG580" s="2044"/>
      <c r="AH580" s="2044"/>
      <c r="AI580" s="2044"/>
      <c r="AJ580" s="2044"/>
      <c r="AK580" s="2044"/>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2624</v>
      </c>
      <c r="H581" s="2042"/>
      <c r="I581" s="2042"/>
      <c r="J581" s="2042"/>
      <c r="K581" s="2042"/>
      <c r="L581" s="2042"/>
      <c r="M581" s="2042"/>
      <c r="N581" s="2042"/>
      <c r="O581" s="2042"/>
      <c r="P581" s="2042"/>
      <c r="Q581" s="2042"/>
      <c r="R581" s="2042"/>
      <c r="S581" s="14"/>
      <c r="T581" s="35"/>
      <c r="U581" s="12" t="s">
        <v>17</v>
      </c>
      <c r="Z581" s="2044" t="str">
        <f>G581</f>
        <v>Waheed Karim</v>
      </c>
      <c r="AA581" s="2044"/>
      <c r="AB581" s="2044"/>
      <c r="AC581" s="2044"/>
      <c r="AD581" s="2044"/>
      <c r="AE581" s="2044"/>
      <c r="AF581" s="2044"/>
      <c r="AG581" s="2044"/>
      <c r="AH581" s="2044"/>
      <c r="AI581" s="2044"/>
      <c r="AJ581" s="2044"/>
      <c r="AK581" s="204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11" t="s">
        <v>2625</v>
      </c>
      <c r="H582" s="2111"/>
      <c r="I582" s="2111"/>
      <c r="J582" s="2111"/>
      <c r="K582" s="2111"/>
      <c r="L582" s="2111"/>
      <c r="O582" s="137" t="s">
        <v>212</v>
      </c>
      <c r="P582" s="2174" t="s">
        <v>625</v>
      </c>
      <c r="Q582" s="2032"/>
      <c r="R582" s="2032"/>
      <c r="S582" s="16"/>
      <c r="T582" s="35"/>
      <c r="U582" s="12" t="s">
        <v>325</v>
      </c>
      <c r="Z582" s="2111" t="str">
        <f>G582</f>
        <v>(619) 231-8500</v>
      </c>
      <c r="AA582" s="2111"/>
      <c r="AB582" s="2111"/>
      <c r="AC582" s="2111"/>
      <c r="AD582" s="2111"/>
      <c r="AE582" s="2111"/>
      <c r="AH582" s="137" t="s">
        <v>212</v>
      </c>
      <c r="AI582" s="2174" t="s">
        <v>625</v>
      </c>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2" t="s">
        <v>2626</v>
      </c>
      <c r="I583" s="2042"/>
      <c r="J583" s="2042"/>
      <c r="K583" s="2042"/>
      <c r="L583" s="2042"/>
      <c r="M583" s="2042"/>
      <c r="N583" s="2042"/>
      <c r="O583" s="2042"/>
      <c r="P583" s="2042"/>
      <c r="Q583" s="2042"/>
      <c r="R583" s="2042"/>
      <c r="S583" s="14"/>
      <c r="T583" s="35"/>
      <c r="U583" s="12" t="s">
        <v>18</v>
      </c>
      <c r="AA583" s="2041" t="s">
        <v>2626</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8" t="s">
        <v>2684</v>
      </c>
      <c r="N584" s="2198"/>
      <c r="O584" s="2198"/>
      <c r="P584" s="2198"/>
      <c r="Q584" s="2198"/>
      <c r="R584" s="2198"/>
      <c r="S584" s="14"/>
      <c r="T584" s="35"/>
      <c r="U584" s="509" t="s">
        <v>1384</v>
      </c>
      <c r="V584" s="719"/>
      <c r="W584" s="719"/>
      <c r="X584" s="719"/>
      <c r="Y584" s="719"/>
      <c r="Z584" s="719"/>
      <c r="AA584" s="14"/>
      <c r="AB584" s="14"/>
      <c r="AC584" s="14"/>
      <c r="AD584" s="14"/>
      <c r="AE584" s="14"/>
      <c r="AF584" s="2198" t="s">
        <v>2685</v>
      </c>
      <c r="AG584" s="2198"/>
      <c r="AH584" s="2198"/>
      <c r="AI584" s="2198"/>
      <c r="AJ584" s="2198"/>
      <c r="AK584" s="219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0" t="s">
        <v>577</v>
      </c>
      <c r="O585" s="2040"/>
      <c r="T585" s="35"/>
      <c r="U585" s="12" t="s">
        <v>20</v>
      </c>
      <c r="AG585" s="2040" t="s">
        <v>577</v>
      </c>
      <c r="AH585" s="204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3" t="str">
        <f>C566</f>
        <v>HCIDLA HHH Funding</v>
      </c>
      <c r="H587" s="2043"/>
      <c r="I587" s="2043"/>
      <c r="J587" s="2043"/>
      <c r="K587" s="2043"/>
      <c r="L587" s="2043"/>
      <c r="M587" s="2043"/>
      <c r="N587" s="2043"/>
      <c r="O587" s="2043"/>
      <c r="P587" s="2043"/>
      <c r="Q587" s="2043"/>
      <c r="R587" s="2043"/>
      <c r="T587" s="87" t="s">
        <v>615</v>
      </c>
      <c r="U587" s="12" t="s">
        <v>495</v>
      </c>
      <c r="Z587" s="2043" t="str">
        <f>C567</f>
        <v xml:space="preserve">Tax Credit Equity Investor - WNC Inc. </v>
      </c>
      <c r="AA587" s="2043"/>
      <c r="AB587" s="2043"/>
      <c r="AC587" s="2043"/>
      <c r="AD587" s="2043"/>
      <c r="AE587" s="2043"/>
      <c r="AF587" s="2043"/>
      <c r="AG587" s="2043"/>
      <c r="AH587" s="2043"/>
      <c r="AI587" s="2043"/>
      <c r="AJ587" s="2043"/>
      <c r="AK587" s="20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2" t="s">
        <v>2627</v>
      </c>
      <c r="H588" s="2042"/>
      <c r="I588" s="2042"/>
      <c r="J588" s="2042"/>
      <c r="K588" s="2042"/>
      <c r="L588" s="2042"/>
      <c r="M588" s="2042"/>
      <c r="N588" s="2042"/>
      <c r="O588" s="2042"/>
      <c r="P588" s="2042"/>
      <c r="Q588" s="2042"/>
      <c r="R588" s="2042"/>
      <c r="T588" s="35"/>
      <c r="U588" s="12" t="s">
        <v>90</v>
      </c>
      <c r="Z588" s="2041" t="s">
        <v>2629</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4" t="s">
        <v>526</v>
      </c>
      <c r="H589" s="2044"/>
      <c r="I589" s="2044"/>
      <c r="J589" s="2044"/>
      <c r="K589" s="2044"/>
      <c r="L589" s="2044"/>
      <c r="M589" s="2044"/>
      <c r="N589" s="2044"/>
      <c r="O589" s="2044"/>
      <c r="P589" s="2044"/>
      <c r="Q589" s="2044"/>
      <c r="R589" s="2044"/>
      <c r="T589" s="35"/>
      <c r="U589" s="12" t="s">
        <v>614</v>
      </c>
      <c r="Z589" s="2044" t="s">
        <v>2532</v>
      </c>
      <c r="AA589" s="2044"/>
      <c r="AB589" s="2044"/>
      <c r="AC589" s="2044"/>
      <c r="AD589" s="2044"/>
      <c r="AE589" s="2044"/>
      <c r="AF589" s="2044"/>
      <c r="AG589" s="2044"/>
      <c r="AH589" s="2044"/>
      <c r="AI589" s="2044"/>
      <c r="AJ589" s="2044"/>
      <c r="AK589" s="204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4" t="s">
        <v>2686</v>
      </c>
      <c r="H590" s="2044"/>
      <c r="I590" s="2044"/>
      <c r="J590" s="2044"/>
      <c r="K590" s="2044"/>
      <c r="L590" s="2044"/>
      <c r="M590" s="2044"/>
      <c r="N590" s="2044"/>
      <c r="O590" s="2044"/>
      <c r="P590" s="2044"/>
      <c r="Q590" s="2044"/>
      <c r="R590" s="2044"/>
      <c r="T590" s="35"/>
      <c r="U590" s="12" t="s">
        <v>17</v>
      </c>
      <c r="Z590" s="2044" t="s">
        <v>2587</v>
      </c>
      <c r="AA590" s="2044"/>
      <c r="AB590" s="2044"/>
      <c r="AC590" s="2044"/>
      <c r="AD590" s="2044"/>
      <c r="AE590" s="2044"/>
      <c r="AF590" s="2044"/>
      <c r="AG590" s="2044"/>
      <c r="AH590" s="2044"/>
      <c r="AI590" s="2044"/>
      <c r="AJ590" s="2044"/>
      <c r="AK590" s="204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11" t="s">
        <v>2628</v>
      </c>
      <c r="H591" s="2111"/>
      <c r="I591" s="2111"/>
      <c r="J591" s="2111"/>
      <c r="K591" s="2111"/>
      <c r="L591" s="2111"/>
      <c r="O591" s="137" t="s">
        <v>212</v>
      </c>
      <c r="P591" s="2174" t="s">
        <v>625</v>
      </c>
      <c r="Q591" s="2032"/>
      <c r="R591" s="2032"/>
      <c r="T591" s="35"/>
      <c r="U591" s="12" t="s">
        <v>325</v>
      </c>
      <c r="Z591" s="2111" t="s">
        <v>2630</v>
      </c>
      <c r="AA591" s="2111"/>
      <c r="AB591" s="2111"/>
      <c r="AC591" s="2111"/>
      <c r="AD591" s="2111"/>
      <c r="AE591" s="2111"/>
      <c r="AH591" s="137" t="s">
        <v>212</v>
      </c>
      <c r="AI591" s="2174" t="s">
        <v>625</v>
      </c>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2" t="s">
        <v>2626</v>
      </c>
      <c r="I592" s="2042"/>
      <c r="J592" s="2042"/>
      <c r="K592" s="2042"/>
      <c r="L592" s="2042"/>
      <c r="M592" s="2042"/>
      <c r="N592" s="2042"/>
      <c r="O592" s="2042"/>
      <c r="P592" s="2042"/>
      <c r="Q592" s="2042"/>
      <c r="R592" s="2042"/>
      <c r="T592" s="35"/>
      <c r="U592" s="12" t="s">
        <v>18</v>
      </c>
      <c r="AA592" s="2042" t="s">
        <v>2631</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0" t="s">
        <v>577</v>
      </c>
      <c r="O593" s="2040"/>
      <c r="T593" s="35"/>
      <c r="U593" s="12" t="s">
        <v>20</v>
      </c>
      <c r="AG593" s="2040" t="s">
        <v>577</v>
      </c>
      <c r="AH593" s="204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3">
        <f>C568</f>
        <v>0</v>
      </c>
      <c r="H595" s="2043"/>
      <c r="I595" s="2043"/>
      <c r="J595" s="2043"/>
      <c r="K595" s="2043"/>
      <c r="L595" s="2043"/>
      <c r="M595" s="2043"/>
      <c r="N595" s="2043"/>
      <c r="O595" s="2043"/>
      <c r="P595" s="2043"/>
      <c r="Q595" s="2043"/>
      <c r="R595" s="2043"/>
      <c r="T595" s="87" t="s">
        <v>618</v>
      </c>
      <c r="U595" s="12" t="s">
        <v>495</v>
      </c>
      <c r="Z595" s="2043">
        <f>C569</f>
        <v>0</v>
      </c>
      <c r="AA595" s="2043"/>
      <c r="AB595" s="2043"/>
      <c r="AC595" s="2043"/>
      <c r="AD595" s="2043"/>
      <c r="AE595" s="2043"/>
      <c r="AF595" s="2043"/>
      <c r="AG595" s="2043"/>
      <c r="AH595" s="2043"/>
      <c r="AI595" s="2043"/>
      <c r="AJ595" s="2043"/>
      <c r="AK595" s="20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2"/>
      <c r="H596" s="2042"/>
      <c r="I596" s="2042"/>
      <c r="J596" s="2042"/>
      <c r="K596" s="2042"/>
      <c r="L596" s="2042"/>
      <c r="M596" s="2042"/>
      <c r="N596" s="2042"/>
      <c r="O596" s="2042"/>
      <c r="P596" s="2042"/>
      <c r="Q596" s="2042"/>
      <c r="R596" s="2042"/>
      <c r="T596" s="35"/>
      <c r="U596" s="12" t="s">
        <v>90</v>
      </c>
      <c r="Z596" s="2042"/>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2"/>
      <c r="H597" s="2042"/>
      <c r="I597" s="2042"/>
      <c r="J597" s="2042"/>
      <c r="K597" s="2042"/>
      <c r="L597" s="2042"/>
      <c r="M597" s="2042"/>
      <c r="N597" s="2042"/>
      <c r="O597" s="2042"/>
      <c r="P597" s="2042"/>
      <c r="Q597" s="2042"/>
      <c r="R597" s="2042"/>
      <c r="T597" s="35"/>
      <c r="U597" s="12" t="s">
        <v>614</v>
      </c>
      <c r="Z597" s="2044"/>
      <c r="AA597" s="2044"/>
      <c r="AB597" s="2044"/>
      <c r="AC597" s="2044"/>
      <c r="AD597" s="2044"/>
      <c r="AE597" s="2044"/>
      <c r="AF597" s="2044"/>
      <c r="AG597" s="2044"/>
      <c r="AH597" s="2044"/>
      <c r="AI597" s="2044"/>
      <c r="AJ597" s="2044"/>
      <c r="AK597" s="204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2"/>
      <c r="H598" s="2042"/>
      <c r="I598" s="2042"/>
      <c r="J598" s="2042"/>
      <c r="K598" s="2042"/>
      <c r="L598" s="2042"/>
      <c r="M598" s="2042"/>
      <c r="N598" s="2042"/>
      <c r="O598" s="2042"/>
      <c r="P598" s="2042"/>
      <c r="Q598" s="2042"/>
      <c r="R598" s="2042"/>
      <c r="T598" s="35"/>
      <c r="U598" s="12" t="s">
        <v>17</v>
      </c>
      <c r="Z598" s="2044"/>
      <c r="AA598" s="2044"/>
      <c r="AB598" s="2044"/>
      <c r="AC598" s="2044"/>
      <c r="AD598" s="2044"/>
      <c r="AE598" s="2044"/>
      <c r="AF598" s="2044"/>
      <c r="AG598" s="2044"/>
      <c r="AH598" s="2044"/>
      <c r="AI598" s="2044"/>
      <c r="AJ598" s="2044"/>
      <c r="AK598" s="204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9"/>
      <c r="H599" s="2069"/>
      <c r="I599" s="2069"/>
      <c r="J599" s="2069"/>
      <c r="K599" s="2069"/>
      <c r="L599" s="2069"/>
      <c r="O599" s="137" t="s">
        <v>212</v>
      </c>
      <c r="P599" s="2032"/>
      <c r="Q599" s="2032"/>
      <c r="R599" s="2032"/>
      <c r="T599" s="35"/>
      <c r="U599" s="12" t="s">
        <v>325</v>
      </c>
      <c r="Z599" s="2069"/>
      <c r="AA599" s="2069"/>
      <c r="AB599" s="2069"/>
      <c r="AC599" s="2069"/>
      <c r="AD599" s="2069"/>
      <c r="AE599" s="2069"/>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2"/>
      <c r="I600" s="2042"/>
      <c r="J600" s="2042"/>
      <c r="K600" s="2042"/>
      <c r="L600" s="2042"/>
      <c r="M600" s="2042"/>
      <c r="N600" s="2042"/>
      <c r="O600" s="2042"/>
      <c r="P600" s="2042"/>
      <c r="Q600" s="2042"/>
      <c r="R600" s="2042"/>
      <c r="T600" s="35"/>
      <c r="U600" s="12" t="s">
        <v>18</v>
      </c>
      <c r="AA600" s="2042"/>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0" t="s">
        <v>705</v>
      </c>
      <c r="O601" s="2040"/>
      <c r="T601" s="35"/>
      <c r="U601" s="12" t="s">
        <v>20</v>
      </c>
      <c r="AG601" s="2040" t="s">
        <v>705</v>
      </c>
      <c r="AH601" s="204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3">
        <f>C570</f>
        <v>0</v>
      </c>
      <c r="H603" s="2043"/>
      <c r="I603" s="2043"/>
      <c r="J603" s="2043"/>
      <c r="K603" s="2043"/>
      <c r="L603" s="2043"/>
      <c r="M603" s="2043"/>
      <c r="N603" s="2043"/>
      <c r="O603" s="2043"/>
      <c r="P603" s="2043"/>
      <c r="Q603" s="2043"/>
      <c r="R603" s="2043"/>
      <c r="T603" s="87" t="s">
        <v>487</v>
      </c>
      <c r="U603" s="12" t="s">
        <v>495</v>
      </c>
      <c r="Z603" s="2043">
        <f>C571</f>
        <v>0</v>
      </c>
      <c r="AA603" s="2043"/>
      <c r="AB603" s="2043"/>
      <c r="AC603" s="2043"/>
      <c r="AD603" s="2043"/>
      <c r="AE603" s="2043"/>
      <c r="AF603" s="2043"/>
      <c r="AG603" s="2043"/>
      <c r="AH603" s="2043"/>
      <c r="AI603" s="2043"/>
      <c r="AJ603" s="2043"/>
      <c r="AK603" s="20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2"/>
      <c r="H604" s="2042"/>
      <c r="I604" s="2042"/>
      <c r="J604" s="2042"/>
      <c r="K604" s="2042"/>
      <c r="L604" s="2042"/>
      <c r="M604" s="2042"/>
      <c r="N604" s="2042"/>
      <c r="O604" s="2042"/>
      <c r="P604" s="2042"/>
      <c r="Q604" s="2042"/>
      <c r="R604" s="2042"/>
      <c r="T604" s="35"/>
      <c r="U604" s="12" t="s">
        <v>90</v>
      </c>
      <c r="Z604" s="2042"/>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2"/>
      <c r="H605" s="2042"/>
      <c r="I605" s="2042"/>
      <c r="J605" s="2042"/>
      <c r="K605" s="2042"/>
      <c r="L605" s="2042"/>
      <c r="M605" s="2042"/>
      <c r="N605" s="2042"/>
      <c r="O605" s="2042"/>
      <c r="P605" s="2042"/>
      <c r="Q605" s="2042"/>
      <c r="R605" s="2042"/>
      <c r="T605" s="35"/>
      <c r="U605" s="12" t="s">
        <v>614</v>
      </c>
      <c r="Z605" s="2044"/>
      <c r="AA605" s="2044"/>
      <c r="AB605" s="2044"/>
      <c r="AC605" s="2044"/>
      <c r="AD605" s="2044"/>
      <c r="AE605" s="2044"/>
      <c r="AF605" s="2044"/>
      <c r="AG605" s="2044"/>
      <c r="AH605" s="2044"/>
      <c r="AI605" s="2044"/>
      <c r="AJ605" s="2044"/>
      <c r="AK605" s="204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2"/>
      <c r="H606" s="2042"/>
      <c r="I606" s="2042"/>
      <c r="J606" s="2042"/>
      <c r="K606" s="2042"/>
      <c r="L606" s="2042"/>
      <c r="M606" s="2042"/>
      <c r="N606" s="2042"/>
      <c r="O606" s="2042"/>
      <c r="P606" s="2042"/>
      <c r="Q606" s="2042"/>
      <c r="R606" s="2042"/>
      <c r="T606" s="35"/>
      <c r="U606" s="12" t="s">
        <v>17</v>
      </c>
      <c r="Z606" s="2044"/>
      <c r="AA606" s="2044"/>
      <c r="AB606" s="2044"/>
      <c r="AC606" s="2044"/>
      <c r="AD606" s="2044"/>
      <c r="AE606" s="2044"/>
      <c r="AF606" s="2044"/>
      <c r="AG606" s="2044"/>
      <c r="AH606" s="2044"/>
      <c r="AI606" s="2044"/>
      <c r="AJ606" s="2044"/>
      <c r="AK606" s="204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9"/>
      <c r="H607" s="2069"/>
      <c r="I607" s="2069"/>
      <c r="J607" s="2069"/>
      <c r="K607" s="2069"/>
      <c r="L607" s="2069"/>
      <c r="M607" s="12"/>
      <c r="N607" s="12"/>
      <c r="O607" s="137" t="s">
        <v>212</v>
      </c>
      <c r="P607" s="2032"/>
      <c r="Q607" s="2032"/>
      <c r="R607" s="2032"/>
      <c r="S607" s="12"/>
      <c r="T607" s="35"/>
      <c r="U607" s="12" t="s">
        <v>325</v>
      </c>
      <c r="V607" s="12"/>
      <c r="W607" s="12"/>
      <c r="X607" s="12"/>
      <c r="Y607" s="12"/>
      <c r="Z607" s="2069"/>
      <c r="AA607" s="2069"/>
      <c r="AB607" s="2069"/>
      <c r="AC607" s="2069"/>
      <c r="AD607" s="2069"/>
      <c r="AE607" s="2069"/>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2"/>
      <c r="I608" s="2042"/>
      <c r="J608" s="2042"/>
      <c r="K608" s="2042"/>
      <c r="L608" s="2042"/>
      <c r="M608" s="2042"/>
      <c r="N608" s="2042"/>
      <c r="O608" s="2042"/>
      <c r="P608" s="2042"/>
      <c r="Q608" s="2042"/>
      <c r="R608" s="2042"/>
      <c r="S608" s="12"/>
      <c r="T608" s="35"/>
      <c r="U608" s="12" t="s">
        <v>18</v>
      </c>
      <c r="V608" s="12"/>
      <c r="W608" s="12"/>
      <c r="X608" s="12"/>
      <c r="Y608" s="12"/>
      <c r="Z608" s="12"/>
      <c r="AA608" s="2042"/>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0" t="s">
        <v>705</v>
      </c>
      <c r="O609" s="2040"/>
      <c r="P609" s="12"/>
      <c r="Q609" s="12"/>
      <c r="R609" s="12"/>
      <c r="S609" s="12"/>
      <c r="T609" s="35"/>
      <c r="U609" s="12" t="s">
        <v>20</v>
      </c>
      <c r="V609" s="12"/>
      <c r="W609" s="12"/>
      <c r="X609" s="12"/>
      <c r="Y609" s="12"/>
      <c r="Z609" s="12"/>
      <c r="AA609" s="12"/>
      <c r="AB609" s="12"/>
      <c r="AC609" s="12"/>
      <c r="AD609" s="12"/>
      <c r="AE609" s="12"/>
      <c r="AF609" s="12"/>
      <c r="AG609" s="2040" t="s">
        <v>705</v>
      </c>
      <c r="AH609" s="204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8"/>
      <c r="BH609" s="2020"/>
      <c r="BI609" s="185" t="s">
        <v>507</v>
      </c>
      <c r="BJ609" s="186"/>
      <c r="BK609" s="2018"/>
      <c r="BL609" s="2020"/>
      <c r="BM609" s="58"/>
      <c r="BN609" s="2391" t="s">
        <v>667</v>
      </c>
      <c r="BO609" s="2392"/>
      <c r="BP609" s="2392"/>
      <c r="BQ609" s="2392"/>
      <c r="BR609" s="2393"/>
      <c r="BS609" s="2193" t="s">
        <v>334</v>
      </c>
      <c r="BT609" s="2193"/>
      <c r="BU609" s="2193"/>
      <c r="BV609" s="2193"/>
      <c r="BW609" s="2193"/>
      <c r="BX609" s="2193" t="s">
        <v>168</v>
      </c>
      <c r="BY609" s="2193"/>
      <c r="BZ609" s="2193"/>
      <c r="CA609" s="2193"/>
      <c r="CB609" s="2193"/>
      <c r="CC609" s="2193" t="s">
        <v>169</v>
      </c>
      <c r="CD609" s="2193"/>
      <c r="CE609" s="2193"/>
      <c r="CF609" s="2193"/>
      <c r="CG609" s="2193"/>
      <c r="CH609" s="2193" t="s">
        <v>492</v>
      </c>
      <c r="CI609" s="2193"/>
      <c r="CJ609" s="2193"/>
      <c r="CK609" s="2193"/>
      <c r="CL609" s="2193"/>
      <c r="CM609" s="2193" t="s">
        <v>31</v>
      </c>
      <c r="CN609" s="2193"/>
      <c r="CO609" s="2193"/>
      <c r="CP609" s="2193"/>
      <c r="CQ609" s="2193"/>
      <c r="CR609" s="1804"/>
      <c r="CS609" s="2193" t="s">
        <v>667</v>
      </c>
      <c r="CT609" s="2193"/>
      <c r="CU609" s="2193"/>
      <c r="CV609" s="2193"/>
      <c r="CW609" s="2193"/>
      <c r="CX609" s="2193" t="s">
        <v>334</v>
      </c>
      <c r="CY609" s="2193"/>
      <c r="CZ609" s="2193"/>
      <c r="DA609" s="2193"/>
      <c r="DB609" s="2193"/>
      <c r="DC609" s="2193" t="s">
        <v>168</v>
      </c>
      <c r="DD609" s="2193"/>
      <c r="DE609" s="2193"/>
      <c r="DF609" s="2193"/>
      <c r="DG609" s="2193"/>
      <c r="DH609" s="2193" t="s">
        <v>169</v>
      </c>
      <c r="DI609" s="2193"/>
      <c r="DJ609" s="2193"/>
      <c r="DK609" s="2193"/>
      <c r="DL609" s="2193"/>
      <c r="DM609" s="2193" t="s">
        <v>492</v>
      </c>
      <c r="DN609" s="2193"/>
      <c r="DO609" s="2193"/>
      <c r="DP609" s="2193"/>
      <c r="DQ609" s="2193"/>
      <c r="DR609" s="2193" t="s">
        <v>31</v>
      </c>
      <c r="DS609" s="2193"/>
      <c r="DT609" s="2193"/>
      <c r="DU609" s="2193"/>
      <c r="DV609" s="2193"/>
      <c r="DX609" s="2193" t="s">
        <v>667</v>
      </c>
      <c r="DY609" s="2193"/>
      <c r="DZ609" s="2193"/>
      <c r="EA609" s="2193"/>
      <c r="EB609" s="2193"/>
      <c r="EC609" s="2193" t="s">
        <v>334</v>
      </c>
      <c r="ED609" s="2193"/>
      <c r="EE609" s="2193"/>
      <c r="EF609" s="2193"/>
      <c r="EG609" s="2193"/>
      <c r="EH609" s="2193" t="s">
        <v>168</v>
      </c>
      <c r="EI609" s="2193"/>
      <c r="EJ609" s="2193"/>
      <c r="EK609" s="2193"/>
      <c r="EL609" s="2193"/>
      <c r="EM609" s="2193" t="s">
        <v>169</v>
      </c>
      <c r="EN609" s="2193"/>
      <c r="EO609" s="2193"/>
      <c r="EP609" s="2193"/>
      <c r="EQ609" s="2193"/>
      <c r="ER609" s="2193" t="s">
        <v>492</v>
      </c>
      <c r="ES609" s="2193"/>
      <c r="ET609" s="2193"/>
      <c r="EU609" s="2193"/>
      <c r="EV609" s="2193"/>
      <c r="EW609" s="2193" t="s">
        <v>31</v>
      </c>
      <c r="EX609" s="2193"/>
      <c r="EY609" s="2193"/>
      <c r="EZ609" s="2193"/>
      <c r="FA609" s="219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1">
        <f t="shared" ref="BE610:BE634" si="2">IF(AND(AH728&lt;=0.5,AH728&gt;=0.36),1,0)</f>
        <v>0</v>
      </c>
      <c r="BF610" s="2022"/>
      <c r="BG610" s="2018">
        <f t="shared" ref="BG610:BG634" si="3">IF(BE610=1,G728,0)</f>
        <v>0</v>
      </c>
      <c r="BH610" s="2020"/>
      <c r="BI610" s="2021">
        <f t="shared" ref="BI610:BI634" si="4">IF(AND(AH728&lt;=0.35,AH728&gt;0),1,0)</f>
        <v>1</v>
      </c>
      <c r="BJ610" s="2022"/>
      <c r="BK610" s="2018">
        <f t="shared" ref="BK610:BK634" si="5">IF(BI610=1,G728,0)</f>
        <v>32</v>
      </c>
      <c r="BL610" s="2020"/>
      <c r="BM610" s="58"/>
      <c r="BN610" s="2015">
        <f t="shared" ref="BN610:BN634" si="6">IF(B728="SRO/Studio",G728,0)</f>
        <v>32</v>
      </c>
      <c r="BO610" s="2016"/>
      <c r="BP610" s="2016"/>
      <c r="BQ610" s="2016"/>
      <c r="BR610" s="2017"/>
      <c r="BS610" s="2014">
        <f t="shared" ref="BS610:BS634" si="7">IF(B728="1 Bedroom",G728,0)</f>
        <v>0</v>
      </c>
      <c r="BT610" s="2014"/>
      <c r="BU610" s="2014"/>
      <c r="BV610" s="2014"/>
      <c r="BW610" s="2014"/>
      <c r="BX610" s="2014">
        <f t="shared" ref="BX610:BX634" si="8">IF(B728="2 Bedrooms",G728,0)</f>
        <v>0</v>
      </c>
      <c r="BY610" s="2014"/>
      <c r="BZ610" s="2014"/>
      <c r="CA610" s="2014"/>
      <c r="CB610" s="2014"/>
      <c r="CC610" s="2014">
        <f t="shared" ref="CC610:CC634" si="9">IF(B728="3 Bedrooms",G728,0)</f>
        <v>0</v>
      </c>
      <c r="CD610" s="2014"/>
      <c r="CE610" s="2014"/>
      <c r="CF610" s="2014"/>
      <c r="CG610" s="2014"/>
      <c r="CH610" s="2014">
        <f t="shared" ref="CH610:CH634" si="10">IF(B728="4 Bedrooms",G728,0)</f>
        <v>0</v>
      </c>
      <c r="CI610" s="2014"/>
      <c r="CJ610" s="2014"/>
      <c r="CK610" s="2014"/>
      <c r="CL610" s="2014"/>
      <c r="CM610" s="2014">
        <f t="shared" ref="CM610:CM634" si="11">IF(B728="5 Bedrooms",G728,0)</f>
        <v>0</v>
      </c>
      <c r="CN610" s="2014"/>
      <c r="CO610" s="2014"/>
      <c r="CP610" s="2014"/>
      <c r="CQ610" s="2014"/>
      <c r="CR610" s="265"/>
      <c r="CS610" s="2382">
        <f t="shared" ref="CS610:CS634" si="12">IF(AND(B728="SRO/Studio",AH728&lt;=0.3),G728,0)</f>
        <v>32</v>
      </c>
      <c r="CT610" s="2382"/>
      <c r="CU610" s="2382"/>
      <c r="CV610" s="2382"/>
      <c r="CW610" s="2382"/>
      <c r="CX610" s="2382">
        <f t="shared" ref="CX610:CX634" si="13">IF(AND(B728="1 Bedroom",AH728&lt;=0.3),G728,0)</f>
        <v>0</v>
      </c>
      <c r="CY610" s="2382"/>
      <c r="CZ610" s="2382"/>
      <c r="DA610" s="2382"/>
      <c r="DB610" s="2382"/>
      <c r="DC610" s="2382">
        <f t="shared" ref="DC610:DC634" si="14">IF(AND(B728="2 Bedrooms",AH728&lt;=0.3),G728,0)</f>
        <v>0</v>
      </c>
      <c r="DD610" s="2382"/>
      <c r="DE610" s="2382"/>
      <c r="DF610" s="2382"/>
      <c r="DG610" s="2382"/>
      <c r="DH610" s="2382">
        <f t="shared" ref="DH610:DH634" si="15">IF(AND(B728="3 Bedrooms",AH728&lt;=0.3),G728,0)</f>
        <v>0</v>
      </c>
      <c r="DI610" s="2382"/>
      <c r="DJ610" s="2382"/>
      <c r="DK610" s="2382"/>
      <c r="DL610" s="2382"/>
      <c r="DM610" s="2382">
        <f t="shared" ref="DM610:DM634" si="16">IF(AND(B728="4 Bedrooms",AH728&lt;=0.3),G728,0)</f>
        <v>0</v>
      </c>
      <c r="DN610" s="2382"/>
      <c r="DO610" s="2382"/>
      <c r="DP610" s="2382"/>
      <c r="DQ610" s="2382"/>
      <c r="DR610" s="2382">
        <f t="shared" ref="DR610:DR634" si="17">IF(AND(B728="5 Bedrooms",AH728&lt;=0.3),G728,0)</f>
        <v>0</v>
      </c>
      <c r="DS610" s="2382"/>
      <c r="DT610" s="2382"/>
      <c r="DU610" s="2382"/>
      <c r="DV610" s="2382"/>
      <c r="DX610" s="2021">
        <f t="shared" ref="DX610:DX634" si="18">IF(BN610&gt;0,O728," ")</f>
        <v>621</v>
      </c>
      <c r="DY610" s="2192"/>
      <c r="DZ610" s="2192"/>
      <c r="EA610" s="2192"/>
      <c r="EB610" s="2022"/>
      <c r="EC610" s="2021" t="str">
        <f t="shared" ref="EC610:EC634" si="19">IF(BS610&gt;0,O728," ")</f>
        <v xml:space="preserve"> </v>
      </c>
      <c r="ED610" s="2192"/>
      <c r="EE610" s="2192"/>
      <c r="EF610" s="2192"/>
      <c r="EG610" s="2022"/>
      <c r="EH610" s="2021" t="str">
        <f t="shared" ref="EH610:EH634" si="20">IF(BX610&gt;0,O728," ")</f>
        <v xml:space="preserve"> </v>
      </c>
      <c r="EI610" s="2192"/>
      <c r="EJ610" s="2192"/>
      <c r="EK610" s="2192"/>
      <c r="EL610" s="2022"/>
      <c r="EM610" s="2021" t="str">
        <f t="shared" ref="EM610:EM634" si="21">IF(CC610&gt;0,O728," ")</f>
        <v xml:space="preserve"> </v>
      </c>
      <c r="EN610" s="2192"/>
      <c r="EO610" s="2192"/>
      <c r="EP610" s="2192"/>
      <c r="EQ610" s="2022"/>
      <c r="ER610" s="2021" t="str">
        <f t="shared" ref="ER610:ER634" si="22">IF(CH610&gt;0,O728," ")</f>
        <v xml:space="preserve"> </v>
      </c>
      <c r="ES610" s="2192"/>
      <c r="ET610" s="2192"/>
      <c r="EU610" s="2192"/>
      <c r="EV610" s="2022"/>
      <c r="EW610" s="2021" t="str">
        <f t="shared" ref="EW610:EW634" si="23">IF(CM610&gt;0,O728," ")</f>
        <v xml:space="preserve"> </v>
      </c>
      <c r="EX610" s="2192"/>
      <c r="EY610" s="2192"/>
      <c r="EZ610" s="2192"/>
      <c r="FA610" s="2022"/>
    </row>
    <row r="611" spans="1:157" s="7" customFormat="1" ht="12.75">
      <c r="A611" s="87" t="s">
        <v>493</v>
      </c>
      <c r="B611" s="12" t="s">
        <v>495</v>
      </c>
      <c r="C611" s="12"/>
      <c r="D611" s="12"/>
      <c r="E611" s="12"/>
      <c r="F611" s="12"/>
      <c r="G611" s="2043">
        <f>C572</f>
        <v>0</v>
      </c>
      <c r="H611" s="2043"/>
      <c r="I611" s="2043"/>
      <c r="J611" s="2043"/>
      <c r="K611" s="2043"/>
      <c r="L611" s="2043"/>
      <c r="M611" s="2043"/>
      <c r="N611" s="2043"/>
      <c r="O611" s="2043"/>
      <c r="P611" s="2043"/>
      <c r="Q611" s="2043"/>
      <c r="R611" s="2043"/>
      <c r="S611" s="12"/>
      <c r="T611" s="87" t="s">
        <v>680</v>
      </c>
      <c r="U611" s="12" t="s">
        <v>495</v>
      </c>
      <c r="V611" s="12"/>
      <c r="W611" s="12"/>
      <c r="X611" s="12"/>
      <c r="Y611" s="12"/>
      <c r="Z611" s="2043">
        <f>C573</f>
        <v>0</v>
      </c>
      <c r="AA611" s="2043"/>
      <c r="AB611" s="2043"/>
      <c r="AC611" s="2043"/>
      <c r="AD611" s="2043"/>
      <c r="AE611" s="2043"/>
      <c r="AF611" s="2043"/>
      <c r="AG611" s="2043"/>
      <c r="AH611" s="2043"/>
      <c r="AI611" s="2043"/>
      <c r="AJ611" s="2043"/>
      <c r="AK611" s="2043"/>
      <c r="AL611" s="12"/>
      <c r="AM611" s="39"/>
      <c r="AN611" s="39"/>
      <c r="AO611" s="39"/>
      <c r="AP611" s="39"/>
      <c r="AQ611" s="39"/>
      <c r="AR611" s="39"/>
      <c r="AS611" s="39"/>
      <c r="AT611" s="39"/>
      <c r="AU611" s="39"/>
      <c r="AV611" s="39"/>
      <c r="AW611" s="39"/>
      <c r="AX611" s="39"/>
      <c r="AY611" s="39"/>
      <c r="BA611" s="7" t="s">
        <v>168</v>
      </c>
      <c r="BB611" s="58"/>
      <c r="BC611" s="58"/>
      <c r="BD611" s="58"/>
      <c r="BE611" s="2021">
        <f t="shared" si="2"/>
        <v>0</v>
      </c>
      <c r="BF611" s="2022"/>
      <c r="BG611" s="2018">
        <f t="shared" si="3"/>
        <v>0</v>
      </c>
      <c r="BH611" s="2020"/>
      <c r="BI611" s="2021">
        <f t="shared" si="4"/>
        <v>0</v>
      </c>
      <c r="BJ611" s="2022"/>
      <c r="BK611" s="2018">
        <f t="shared" si="5"/>
        <v>0</v>
      </c>
      <c r="BL611" s="2020"/>
      <c r="BM611" s="58"/>
      <c r="BN611" s="2015">
        <f t="shared" si="6"/>
        <v>2</v>
      </c>
      <c r="BO611" s="2016"/>
      <c r="BP611" s="2016"/>
      <c r="BQ611" s="2016"/>
      <c r="BR611" s="2017"/>
      <c r="BS611" s="2014">
        <f t="shared" si="7"/>
        <v>0</v>
      </c>
      <c r="BT611" s="2014"/>
      <c r="BU611" s="2014"/>
      <c r="BV611" s="2014"/>
      <c r="BW611" s="2014"/>
      <c r="BX611" s="2014">
        <f t="shared" si="8"/>
        <v>0</v>
      </c>
      <c r="BY611" s="2014"/>
      <c r="BZ611" s="2014"/>
      <c r="CA611" s="2014"/>
      <c r="CB611" s="2014"/>
      <c r="CC611" s="2014">
        <f t="shared" si="9"/>
        <v>0</v>
      </c>
      <c r="CD611" s="2014"/>
      <c r="CE611" s="2014"/>
      <c r="CF611" s="2014"/>
      <c r="CG611" s="2014"/>
      <c r="CH611" s="2014">
        <f t="shared" si="10"/>
        <v>0</v>
      </c>
      <c r="CI611" s="2014"/>
      <c r="CJ611" s="2014"/>
      <c r="CK611" s="2014"/>
      <c r="CL611" s="2014"/>
      <c r="CM611" s="2014">
        <f t="shared" si="11"/>
        <v>0</v>
      </c>
      <c r="CN611" s="2014"/>
      <c r="CO611" s="2014"/>
      <c r="CP611" s="2014"/>
      <c r="CQ611" s="2014"/>
      <c r="CR611" s="265"/>
      <c r="CS611" s="2382">
        <f t="shared" si="12"/>
        <v>0</v>
      </c>
      <c r="CT611" s="2382"/>
      <c r="CU611" s="2382"/>
      <c r="CV611" s="2382"/>
      <c r="CW611" s="2382"/>
      <c r="CX611" s="2382">
        <f t="shared" si="13"/>
        <v>0</v>
      </c>
      <c r="CY611" s="2382"/>
      <c r="CZ611" s="2382"/>
      <c r="DA611" s="2382"/>
      <c r="DB611" s="2382"/>
      <c r="DC611" s="2382">
        <f t="shared" si="14"/>
        <v>0</v>
      </c>
      <c r="DD611" s="2382"/>
      <c r="DE611" s="2382"/>
      <c r="DF611" s="2382"/>
      <c r="DG611" s="2382"/>
      <c r="DH611" s="2382">
        <f t="shared" si="15"/>
        <v>0</v>
      </c>
      <c r="DI611" s="2382"/>
      <c r="DJ611" s="2382"/>
      <c r="DK611" s="2382"/>
      <c r="DL611" s="2382"/>
      <c r="DM611" s="2382">
        <f t="shared" si="16"/>
        <v>0</v>
      </c>
      <c r="DN611" s="2382"/>
      <c r="DO611" s="2382"/>
      <c r="DP611" s="2382"/>
      <c r="DQ611" s="2382"/>
      <c r="DR611" s="2382">
        <f t="shared" si="17"/>
        <v>0</v>
      </c>
      <c r="DS611" s="2382"/>
      <c r="DT611" s="2382"/>
      <c r="DU611" s="2382"/>
      <c r="DV611" s="2382"/>
      <c r="DX611" s="2021">
        <f t="shared" si="18"/>
        <v>1208</v>
      </c>
      <c r="DY611" s="2192"/>
      <c r="DZ611" s="2192"/>
      <c r="EA611" s="2192"/>
      <c r="EB611" s="2022"/>
      <c r="EC611" s="2021" t="str">
        <f t="shared" si="19"/>
        <v xml:space="preserve"> </v>
      </c>
      <c r="ED611" s="2192"/>
      <c r="EE611" s="2192"/>
      <c r="EF611" s="2192"/>
      <c r="EG611" s="2022"/>
      <c r="EH611" s="2021" t="str">
        <f t="shared" si="20"/>
        <v xml:space="preserve"> </v>
      </c>
      <c r="EI611" s="2192"/>
      <c r="EJ611" s="2192"/>
      <c r="EK611" s="2192"/>
      <c r="EL611" s="2022"/>
      <c r="EM611" s="2021" t="str">
        <f t="shared" si="21"/>
        <v xml:space="preserve"> </v>
      </c>
      <c r="EN611" s="2192"/>
      <c r="EO611" s="2192"/>
      <c r="EP611" s="2192"/>
      <c r="EQ611" s="2022"/>
      <c r="ER611" s="2021" t="str">
        <f t="shared" si="22"/>
        <v xml:space="preserve"> </v>
      </c>
      <c r="ES611" s="2192"/>
      <c r="ET611" s="2192"/>
      <c r="EU611" s="2192"/>
      <c r="EV611" s="2022"/>
      <c r="EW611" s="2021" t="str">
        <f t="shared" si="23"/>
        <v xml:space="preserve"> </v>
      </c>
      <c r="EX611" s="2192"/>
      <c r="EY611" s="2192"/>
      <c r="EZ611" s="2192"/>
      <c r="FA611" s="2022"/>
    </row>
    <row r="612" spans="1:157" ht="12.75">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21">
        <f t="shared" si="2"/>
        <v>0</v>
      </c>
      <c r="BF612" s="2022"/>
      <c r="BG612" s="2018">
        <f t="shared" si="3"/>
        <v>0</v>
      </c>
      <c r="BH612" s="2020"/>
      <c r="BI612" s="2021">
        <f t="shared" si="4"/>
        <v>1</v>
      </c>
      <c r="BJ612" s="2022"/>
      <c r="BK612" s="2018">
        <f t="shared" si="5"/>
        <v>2</v>
      </c>
      <c r="BL612" s="2020"/>
      <c r="BM612" s="58"/>
      <c r="BN612" s="2015">
        <f t="shared" si="6"/>
        <v>0</v>
      </c>
      <c r="BO612" s="2016"/>
      <c r="BP612" s="2016"/>
      <c r="BQ612" s="2016"/>
      <c r="BR612" s="2017"/>
      <c r="BS612" s="2014">
        <f t="shared" si="7"/>
        <v>2</v>
      </c>
      <c r="BT612" s="2014"/>
      <c r="BU612" s="2014"/>
      <c r="BV612" s="2014"/>
      <c r="BW612" s="2014"/>
      <c r="BX612" s="2014">
        <f t="shared" si="8"/>
        <v>0</v>
      </c>
      <c r="BY612" s="2014"/>
      <c r="BZ612" s="2014"/>
      <c r="CA612" s="2014"/>
      <c r="CB612" s="2014"/>
      <c r="CC612" s="2014">
        <f t="shared" si="9"/>
        <v>0</v>
      </c>
      <c r="CD612" s="2014"/>
      <c r="CE612" s="2014"/>
      <c r="CF612" s="2014"/>
      <c r="CG612" s="2014"/>
      <c r="CH612" s="2014">
        <f t="shared" si="10"/>
        <v>0</v>
      </c>
      <c r="CI612" s="2014"/>
      <c r="CJ612" s="2014"/>
      <c r="CK612" s="2014"/>
      <c r="CL612" s="2014"/>
      <c r="CM612" s="2014">
        <f t="shared" si="11"/>
        <v>0</v>
      </c>
      <c r="CN612" s="2014"/>
      <c r="CO612" s="2014"/>
      <c r="CP612" s="2014"/>
      <c r="CQ612" s="2014"/>
      <c r="CR612" s="265"/>
      <c r="CS612" s="2382">
        <f t="shared" si="12"/>
        <v>0</v>
      </c>
      <c r="CT612" s="2382"/>
      <c r="CU612" s="2382"/>
      <c r="CV612" s="2382"/>
      <c r="CW612" s="2382"/>
      <c r="CX612" s="2382">
        <f t="shared" si="13"/>
        <v>2</v>
      </c>
      <c r="CY612" s="2382"/>
      <c r="CZ612" s="2382"/>
      <c r="DA612" s="2382"/>
      <c r="DB612" s="2382"/>
      <c r="DC612" s="2382">
        <f t="shared" si="14"/>
        <v>0</v>
      </c>
      <c r="DD612" s="2382"/>
      <c r="DE612" s="2382"/>
      <c r="DF612" s="2382"/>
      <c r="DG612" s="2382"/>
      <c r="DH612" s="2382">
        <f t="shared" si="15"/>
        <v>0</v>
      </c>
      <c r="DI612" s="2382"/>
      <c r="DJ612" s="2382"/>
      <c r="DK612" s="2382"/>
      <c r="DL612" s="2382"/>
      <c r="DM612" s="2382">
        <f t="shared" si="16"/>
        <v>0</v>
      </c>
      <c r="DN612" s="2382"/>
      <c r="DO612" s="2382"/>
      <c r="DP612" s="2382"/>
      <c r="DQ612" s="2382"/>
      <c r="DR612" s="2382">
        <f t="shared" si="17"/>
        <v>0</v>
      </c>
      <c r="DS612" s="2382"/>
      <c r="DT612" s="2382"/>
      <c r="DU612" s="2382"/>
      <c r="DV612" s="2382"/>
      <c r="DX612" s="2021" t="str">
        <f t="shared" si="18"/>
        <v xml:space="preserve"> </v>
      </c>
      <c r="DY612" s="2192"/>
      <c r="DZ612" s="2192"/>
      <c r="EA612" s="2192"/>
      <c r="EB612" s="2022"/>
      <c r="EC612" s="2021">
        <f t="shared" si="19"/>
        <v>665</v>
      </c>
      <c r="ED612" s="2192"/>
      <c r="EE612" s="2192"/>
      <c r="EF612" s="2192"/>
      <c r="EG612" s="2022"/>
      <c r="EH612" s="2021" t="str">
        <f t="shared" si="20"/>
        <v xml:space="preserve"> </v>
      </c>
      <c r="EI612" s="2192"/>
      <c r="EJ612" s="2192"/>
      <c r="EK612" s="2192"/>
      <c r="EL612" s="2022"/>
      <c r="EM612" s="2021" t="str">
        <f t="shared" si="21"/>
        <v xml:space="preserve"> </v>
      </c>
      <c r="EN612" s="2192"/>
      <c r="EO612" s="2192"/>
      <c r="EP612" s="2192"/>
      <c r="EQ612" s="2022"/>
      <c r="ER612" s="2021" t="str">
        <f t="shared" si="22"/>
        <v xml:space="preserve"> </v>
      </c>
      <c r="ES612" s="2192"/>
      <c r="ET612" s="2192"/>
      <c r="EU612" s="2192"/>
      <c r="EV612" s="2022"/>
      <c r="EW612" s="2021" t="str">
        <f t="shared" si="23"/>
        <v xml:space="preserve"> </v>
      </c>
      <c r="EX612" s="2192"/>
      <c r="EY612" s="2192"/>
      <c r="EZ612" s="2192"/>
      <c r="FA612" s="2022"/>
    </row>
    <row r="613" spans="1:157" ht="12.75">
      <c r="A613" s="35"/>
      <c r="B613" s="12" t="s">
        <v>614</v>
      </c>
      <c r="G613" s="2042"/>
      <c r="H613" s="2042"/>
      <c r="I613" s="2042"/>
      <c r="J613" s="2042"/>
      <c r="K613" s="2042"/>
      <c r="L613" s="2042"/>
      <c r="M613" s="2042"/>
      <c r="N613" s="2042"/>
      <c r="O613" s="2042"/>
      <c r="P613" s="2042"/>
      <c r="Q613" s="2042"/>
      <c r="R613" s="2042"/>
      <c r="T613" s="35"/>
      <c r="U613" s="12" t="s">
        <v>614</v>
      </c>
      <c r="Z613" s="2044"/>
      <c r="AA613" s="2044"/>
      <c r="AB613" s="2044"/>
      <c r="AC613" s="2044"/>
      <c r="AD613" s="2044"/>
      <c r="AE613" s="2044"/>
      <c r="AF613" s="2044"/>
      <c r="AG613" s="2044"/>
      <c r="AH613" s="2044"/>
      <c r="AI613" s="2044"/>
      <c r="AJ613" s="2044"/>
      <c r="AK613" s="2044"/>
      <c r="BA613" s="7" t="s">
        <v>170</v>
      </c>
      <c r="BB613" s="58"/>
      <c r="BC613" s="58"/>
      <c r="BD613" s="58"/>
      <c r="BE613" s="2021">
        <f t="shared" si="2"/>
        <v>0</v>
      </c>
      <c r="BF613" s="2022"/>
      <c r="BG613" s="2018">
        <f t="shared" si="3"/>
        <v>0</v>
      </c>
      <c r="BH613" s="2020"/>
      <c r="BI613" s="2021">
        <f t="shared" si="4"/>
        <v>0</v>
      </c>
      <c r="BJ613" s="2022"/>
      <c r="BK613" s="2018">
        <f t="shared" si="5"/>
        <v>0</v>
      </c>
      <c r="BL613" s="2020"/>
      <c r="BM613" s="58"/>
      <c r="BN613" s="2015">
        <f t="shared" si="6"/>
        <v>0</v>
      </c>
      <c r="BO613" s="2016"/>
      <c r="BP613" s="2016"/>
      <c r="BQ613" s="2016"/>
      <c r="BR613" s="2017"/>
      <c r="BS613" s="2014">
        <f t="shared" si="7"/>
        <v>7</v>
      </c>
      <c r="BT613" s="2014"/>
      <c r="BU613" s="2014"/>
      <c r="BV613" s="2014"/>
      <c r="BW613" s="2014"/>
      <c r="BX613" s="2014">
        <f t="shared" si="8"/>
        <v>0</v>
      </c>
      <c r="BY613" s="2014"/>
      <c r="BZ613" s="2014"/>
      <c r="CA613" s="2014"/>
      <c r="CB613" s="2014"/>
      <c r="CC613" s="2014">
        <f t="shared" si="9"/>
        <v>0</v>
      </c>
      <c r="CD613" s="2014"/>
      <c r="CE613" s="2014"/>
      <c r="CF613" s="2014"/>
      <c r="CG613" s="2014"/>
      <c r="CH613" s="2014">
        <f t="shared" si="10"/>
        <v>0</v>
      </c>
      <c r="CI613" s="2014"/>
      <c r="CJ613" s="2014"/>
      <c r="CK613" s="2014"/>
      <c r="CL613" s="2014"/>
      <c r="CM613" s="2014">
        <f t="shared" si="11"/>
        <v>0</v>
      </c>
      <c r="CN613" s="2014"/>
      <c r="CO613" s="2014"/>
      <c r="CP613" s="2014"/>
      <c r="CQ613" s="2014"/>
      <c r="CR613" s="265"/>
      <c r="CS613" s="2382">
        <f t="shared" si="12"/>
        <v>0</v>
      </c>
      <c r="CT613" s="2382"/>
      <c r="CU613" s="2382"/>
      <c r="CV613" s="2382"/>
      <c r="CW613" s="2382"/>
      <c r="CX613" s="2382">
        <f t="shared" si="13"/>
        <v>0</v>
      </c>
      <c r="CY613" s="2382"/>
      <c r="CZ613" s="2382"/>
      <c r="DA613" s="2382"/>
      <c r="DB613" s="2382"/>
      <c r="DC613" s="2382">
        <f t="shared" si="14"/>
        <v>0</v>
      </c>
      <c r="DD613" s="2382"/>
      <c r="DE613" s="2382"/>
      <c r="DF613" s="2382"/>
      <c r="DG613" s="2382"/>
      <c r="DH613" s="2382">
        <f t="shared" si="15"/>
        <v>0</v>
      </c>
      <c r="DI613" s="2382"/>
      <c r="DJ613" s="2382"/>
      <c r="DK613" s="2382"/>
      <c r="DL613" s="2382"/>
      <c r="DM613" s="2382">
        <f t="shared" si="16"/>
        <v>0</v>
      </c>
      <c r="DN613" s="2382"/>
      <c r="DO613" s="2382"/>
      <c r="DP613" s="2382"/>
      <c r="DQ613" s="2382"/>
      <c r="DR613" s="2382">
        <f t="shared" si="17"/>
        <v>0</v>
      </c>
      <c r="DS613" s="2382"/>
      <c r="DT613" s="2382"/>
      <c r="DU613" s="2382"/>
      <c r="DV613" s="2382"/>
      <c r="DX613" s="2021" t="str">
        <f t="shared" si="18"/>
        <v xml:space="preserve"> </v>
      </c>
      <c r="DY613" s="2192"/>
      <c r="DZ613" s="2192"/>
      <c r="EA613" s="2192"/>
      <c r="EB613" s="2022"/>
      <c r="EC613" s="2021">
        <f t="shared" si="19"/>
        <v>1286</v>
      </c>
      <c r="ED613" s="2192"/>
      <c r="EE613" s="2192"/>
      <c r="EF613" s="2192"/>
      <c r="EG613" s="2022"/>
      <c r="EH613" s="2021" t="str">
        <f t="shared" si="20"/>
        <v xml:space="preserve"> </v>
      </c>
      <c r="EI613" s="2192"/>
      <c r="EJ613" s="2192"/>
      <c r="EK613" s="2192"/>
      <c r="EL613" s="2022"/>
      <c r="EM613" s="2021" t="str">
        <f t="shared" si="21"/>
        <v xml:space="preserve"> </v>
      </c>
      <c r="EN613" s="2192"/>
      <c r="EO613" s="2192"/>
      <c r="EP613" s="2192"/>
      <c r="EQ613" s="2022"/>
      <c r="ER613" s="2021" t="str">
        <f t="shared" si="22"/>
        <v xml:space="preserve"> </v>
      </c>
      <c r="ES613" s="2192"/>
      <c r="ET613" s="2192"/>
      <c r="EU613" s="2192"/>
      <c r="EV613" s="2022"/>
      <c r="EW613" s="2021" t="str">
        <f t="shared" si="23"/>
        <v xml:space="preserve"> </v>
      </c>
      <c r="EX613" s="2192"/>
      <c r="EY613" s="2192"/>
      <c r="EZ613" s="2192"/>
      <c r="FA613" s="2022"/>
    </row>
    <row r="614" spans="1:157" ht="12.75">
      <c r="A614" s="35"/>
      <c r="B614" s="12" t="s">
        <v>17</v>
      </c>
      <c r="G614" s="2042"/>
      <c r="H614" s="2042"/>
      <c r="I614" s="2042"/>
      <c r="J614" s="2042"/>
      <c r="K614" s="2042"/>
      <c r="L614" s="2042"/>
      <c r="M614" s="2042"/>
      <c r="N614" s="2042"/>
      <c r="O614" s="2042"/>
      <c r="P614" s="2042"/>
      <c r="Q614" s="2042"/>
      <c r="R614" s="2042"/>
      <c r="T614" s="35"/>
      <c r="U614" s="12" t="s">
        <v>17</v>
      </c>
      <c r="Z614" s="2044"/>
      <c r="AA614" s="2044"/>
      <c r="AB614" s="2044"/>
      <c r="AC614" s="2044"/>
      <c r="AD614" s="2044"/>
      <c r="AE614" s="2044"/>
      <c r="AF614" s="2044"/>
      <c r="AG614" s="2044"/>
      <c r="AH614" s="2044"/>
      <c r="AI614" s="2044"/>
      <c r="AJ614" s="2044"/>
      <c r="AK614" s="2044"/>
      <c r="BA614" s="7" t="s">
        <v>31</v>
      </c>
      <c r="BB614" s="58"/>
      <c r="BC614" s="58"/>
      <c r="BD614" s="58"/>
      <c r="BE614" s="2021">
        <f t="shared" si="2"/>
        <v>0</v>
      </c>
      <c r="BF614" s="2022"/>
      <c r="BG614" s="2018">
        <f t="shared" si="3"/>
        <v>0</v>
      </c>
      <c r="BH614" s="2020"/>
      <c r="BI614" s="2021">
        <f t="shared" si="4"/>
        <v>0</v>
      </c>
      <c r="BJ614" s="2022"/>
      <c r="BK614" s="2018">
        <f t="shared" si="5"/>
        <v>0</v>
      </c>
      <c r="BL614" s="2020"/>
      <c r="BM614" s="58"/>
      <c r="BN614" s="2015">
        <f t="shared" si="6"/>
        <v>0</v>
      </c>
      <c r="BO614" s="2016"/>
      <c r="BP614" s="2016"/>
      <c r="BQ614" s="2016"/>
      <c r="BR614" s="2017"/>
      <c r="BS614" s="2014">
        <f t="shared" si="7"/>
        <v>6</v>
      </c>
      <c r="BT614" s="2014"/>
      <c r="BU614" s="2014"/>
      <c r="BV614" s="2014"/>
      <c r="BW614" s="2014"/>
      <c r="BX614" s="2014">
        <f t="shared" si="8"/>
        <v>0</v>
      </c>
      <c r="BY614" s="2014"/>
      <c r="BZ614" s="2014"/>
      <c r="CA614" s="2014"/>
      <c r="CB614" s="2014"/>
      <c r="CC614" s="2014">
        <f t="shared" si="9"/>
        <v>0</v>
      </c>
      <c r="CD614" s="2014"/>
      <c r="CE614" s="2014"/>
      <c r="CF614" s="2014"/>
      <c r="CG614" s="2014"/>
      <c r="CH614" s="2014">
        <f t="shared" si="10"/>
        <v>0</v>
      </c>
      <c r="CI614" s="2014"/>
      <c r="CJ614" s="2014"/>
      <c r="CK614" s="2014"/>
      <c r="CL614" s="2014"/>
      <c r="CM614" s="2014">
        <f t="shared" si="11"/>
        <v>0</v>
      </c>
      <c r="CN614" s="2014"/>
      <c r="CO614" s="2014"/>
      <c r="CP614" s="2014"/>
      <c r="CQ614" s="2014"/>
      <c r="CR614" s="265"/>
      <c r="CS614" s="2382">
        <f t="shared" si="12"/>
        <v>0</v>
      </c>
      <c r="CT614" s="2382"/>
      <c r="CU614" s="2382"/>
      <c r="CV614" s="2382"/>
      <c r="CW614" s="2382"/>
      <c r="CX614" s="2382">
        <f t="shared" si="13"/>
        <v>0</v>
      </c>
      <c r="CY614" s="2382"/>
      <c r="CZ614" s="2382"/>
      <c r="DA614" s="2382"/>
      <c r="DB614" s="2382"/>
      <c r="DC614" s="2382">
        <f t="shared" si="14"/>
        <v>0</v>
      </c>
      <c r="DD614" s="2382"/>
      <c r="DE614" s="2382"/>
      <c r="DF614" s="2382"/>
      <c r="DG614" s="2382"/>
      <c r="DH614" s="2382">
        <f t="shared" si="15"/>
        <v>0</v>
      </c>
      <c r="DI614" s="2382"/>
      <c r="DJ614" s="2382"/>
      <c r="DK614" s="2382"/>
      <c r="DL614" s="2382"/>
      <c r="DM614" s="2382">
        <f t="shared" si="16"/>
        <v>0</v>
      </c>
      <c r="DN614" s="2382"/>
      <c r="DO614" s="2382"/>
      <c r="DP614" s="2382"/>
      <c r="DQ614" s="2382"/>
      <c r="DR614" s="2382">
        <f t="shared" si="17"/>
        <v>0</v>
      </c>
      <c r="DS614" s="2382"/>
      <c r="DT614" s="2382"/>
      <c r="DU614" s="2382"/>
      <c r="DV614" s="2382"/>
      <c r="DX614" s="2021" t="str">
        <f t="shared" si="18"/>
        <v xml:space="preserve"> </v>
      </c>
      <c r="DY614" s="2192"/>
      <c r="DZ614" s="2192"/>
      <c r="EA614" s="2192"/>
      <c r="EB614" s="2022"/>
      <c r="EC614" s="2021">
        <f t="shared" si="19"/>
        <v>1286</v>
      </c>
      <c r="ED614" s="2192"/>
      <c r="EE614" s="2192"/>
      <c r="EF614" s="2192"/>
      <c r="EG614" s="2022"/>
      <c r="EH614" s="2021" t="str">
        <f t="shared" si="20"/>
        <v xml:space="preserve"> </v>
      </c>
      <c r="EI614" s="2192"/>
      <c r="EJ614" s="2192"/>
      <c r="EK614" s="2192"/>
      <c r="EL614" s="2022"/>
      <c r="EM614" s="2021" t="str">
        <f t="shared" si="21"/>
        <v xml:space="preserve"> </v>
      </c>
      <c r="EN614" s="2192"/>
      <c r="EO614" s="2192"/>
      <c r="EP614" s="2192"/>
      <c r="EQ614" s="2022"/>
      <c r="ER614" s="2021" t="str">
        <f t="shared" si="22"/>
        <v xml:space="preserve"> </v>
      </c>
      <c r="ES614" s="2192"/>
      <c r="ET614" s="2192"/>
      <c r="EU614" s="2192"/>
      <c r="EV614" s="2022"/>
      <c r="EW614" s="2021" t="str">
        <f t="shared" si="23"/>
        <v xml:space="preserve"> </v>
      </c>
      <c r="EX614" s="2192"/>
      <c r="EY614" s="2192"/>
      <c r="EZ614" s="2192"/>
      <c r="FA614" s="2022"/>
    </row>
    <row r="615" spans="1:157" ht="12.75">
      <c r="A615" s="35"/>
      <c r="B615" s="12" t="s">
        <v>325</v>
      </c>
      <c r="G615" s="2069"/>
      <c r="H615" s="2069"/>
      <c r="I615" s="2069"/>
      <c r="J615" s="2069"/>
      <c r="K615" s="2069"/>
      <c r="L615" s="2069"/>
      <c r="O615" s="137" t="s">
        <v>212</v>
      </c>
      <c r="P615" s="2032"/>
      <c r="Q615" s="2032"/>
      <c r="R615" s="2032"/>
      <c r="T615" s="35"/>
      <c r="U615" s="12" t="s">
        <v>325</v>
      </c>
      <c r="Z615" s="2069"/>
      <c r="AA615" s="2069"/>
      <c r="AB615" s="2069"/>
      <c r="AC615" s="2069"/>
      <c r="AD615" s="2069"/>
      <c r="AE615" s="2069"/>
      <c r="AH615" s="137" t="s">
        <v>212</v>
      </c>
      <c r="AI615" s="2032"/>
      <c r="AJ615" s="2032"/>
      <c r="AK615" s="2032"/>
      <c r="AZ615" s="58"/>
      <c r="BA615" s="58"/>
      <c r="BB615" s="58"/>
      <c r="BC615" s="58"/>
      <c r="BD615" s="58"/>
      <c r="BE615" s="2021">
        <f t="shared" si="2"/>
        <v>0</v>
      </c>
      <c r="BF615" s="2022"/>
      <c r="BG615" s="2018">
        <f t="shared" si="3"/>
        <v>0</v>
      </c>
      <c r="BH615" s="2020"/>
      <c r="BI615" s="2021">
        <f t="shared" si="4"/>
        <v>0</v>
      </c>
      <c r="BJ615" s="2022"/>
      <c r="BK615" s="2018">
        <f t="shared" si="5"/>
        <v>0</v>
      </c>
      <c r="BL615" s="2020"/>
      <c r="BM615" s="58"/>
      <c r="BN615" s="2015">
        <f t="shared" si="6"/>
        <v>0</v>
      </c>
      <c r="BO615" s="2016"/>
      <c r="BP615" s="2016"/>
      <c r="BQ615" s="2016"/>
      <c r="BR615" s="2017"/>
      <c r="BS615" s="2014">
        <f t="shared" si="7"/>
        <v>0</v>
      </c>
      <c r="BT615" s="2014"/>
      <c r="BU615" s="2014"/>
      <c r="BV615" s="2014"/>
      <c r="BW615" s="2014"/>
      <c r="BX615" s="2014">
        <f t="shared" si="8"/>
        <v>4</v>
      </c>
      <c r="BY615" s="2014"/>
      <c r="BZ615" s="2014"/>
      <c r="CA615" s="2014"/>
      <c r="CB615" s="2014"/>
      <c r="CC615" s="2014">
        <f t="shared" si="9"/>
        <v>0</v>
      </c>
      <c r="CD615" s="2014"/>
      <c r="CE615" s="2014"/>
      <c r="CF615" s="2014"/>
      <c r="CG615" s="2014"/>
      <c r="CH615" s="2014">
        <f t="shared" si="10"/>
        <v>0</v>
      </c>
      <c r="CI615" s="2014"/>
      <c r="CJ615" s="2014"/>
      <c r="CK615" s="2014"/>
      <c r="CL615" s="2014"/>
      <c r="CM615" s="2014">
        <f t="shared" si="11"/>
        <v>0</v>
      </c>
      <c r="CN615" s="2014"/>
      <c r="CO615" s="2014"/>
      <c r="CP615" s="2014"/>
      <c r="CQ615" s="2014"/>
      <c r="CR615" s="265"/>
      <c r="CS615" s="2382">
        <f t="shared" si="12"/>
        <v>0</v>
      </c>
      <c r="CT615" s="2382"/>
      <c r="CU615" s="2382"/>
      <c r="CV615" s="2382"/>
      <c r="CW615" s="2382"/>
      <c r="CX615" s="2382">
        <f t="shared" si="13"/>
        <v>0</v>
      </c>
      <c r="CY615" s="2382"/>
      <c r="CZ615" s="2382"/>
      <c r="DA615" s="2382"/>
      <c r="DB615" s="2382"/>
      <c r="DC615" s="2382">
        <f t="shared" si="14"/>
        <v>0</v>
      </c>
      <c r="DD615" s="2382"/>
      <c r="DE615" s="2382"/>
      <c r="DF615" s="2382"/>
      <c r="DG615" s="2382"/>
      <c r="DH615" s="2382">
        <f t="shared" si="15"/>
        <v>0</v>
      </c>
      <c r="DI615" s="2382"/>
      <c r="DJ615" s="2382"/>
      <c r="DK615" s="2382"/>
      <c r="DL615" s="2382"/>
      <c r="DM615" s="2382">
        <f t="shared" si="16"/>
        <v>0</v>
      </c>
      <c r="DN615" s="2382"/>
      <c r="DO615" s="2382"/>
      <c r="DP615" s="2382"/>
      <c r="DQ615" s="2382"/>
      <c r="DR615" s="2382">
        <f t="shared" si="17"/>
        <v>0</v>
      </c>
      <c r="DS615" s="2382"/>
      <c r="DT615" s="2382"/>
      <c r="DU615" s="2382"/>
      <c r="DV615" s="2382"/>
      <c r="DX615" s="2021" t="str">
        <f t="shared" si="18"/>
        <v xml:space="preserve"> </v>
      </c>
      <c r="DY615" s="2192"/>
      <c r="DZ615" s="2192"/>
      <c r="EA615" s="2192"/>
      <c r="EB615" s="2022"/>
      <c r="EC615" s="2021" t="str">
        <f t="shared" si="19"/>
        <v xml:space="preserve"> </v>
      </c>
      <c r="ED615" s="2192"/>
      <c r="EE615" s="2192"/>
      <c r="EF615" s="2192"/>
      <c r="EG615" s="2022"/>
      <c r="EH615" s="2021">
        <f t="shared" si="20"/>
        <v>1540</v>
      </c>
      <c r="EI615" s="2192"/>
      <c r="EJ615" s="2192"/>
      <c r="EK615" s="2192"/>
      <c r="EL615" s="2022"/>
      <c r="EM615" s="2021" t="str">
        <f t="shared" si="21"/>
        <v xml:space="preserve"> </v>
      </c>
      <c r="EN615" s="2192"/>
      <c r="EO615" s="2192"/>
      <c r="EP615" s="2192"/>
      <c r="EQ615" s="2022"/>
      <c r="ER615" s="2021" t="str">
        <f t="shared" si="22"/>
        <v xml:space="preserve"> </v>
      </c>
      <c r="ES615" s="2192"/>
      <c r="ET615" s="2192"/>
      <c r="EU615" s="2192"/>
      <c r="EV615" s="2022"/>
      <c r="EW615" s="2021" t="str">
        <f t="shared" si="23"/>
        <v xml:space="preserve"> </v>
      </c>
      <c r="EX615" s="2192"/>
      <c r="EY615" s="2192"/>
      <c r="EZ615" s="2192"/>
      <c r="FA615" s="2022"/>
    </row>
    <row r="616" spans="1:157" ht="12.75">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21">
        <f t="shared" si="2"/>
        <v>0</v>
      </c>
      <c r="BF616" s="2022"/>
      <c r="BG616" s="2018">
        <f t="shared" si="3"/>
        <v>0</v>
      </c>
      <c r="BH616" s="2020"/>
      <c r="BI616" s="2021">
        <f t="shared" si="4"/>
        <v>0</v>
      </c>
      <c r="BJ616" s="2022"/>
      <c r="BK616" s="2018">
        <f t="shared" si="5"/>
        <v>0</v>
      </c>
      <c r="BL616" s="2020"/>
      <c r="BM616" s="58"/>
      <c r="BN616" s="2015">
        <f t="shared" si="6"/>
        <v>0</v>
      </c>
      <c r="BO616" s="2016"/>
      <c r="BP616" s="2016"/>
      <c r="BQ616" s="2016"/>
      <c r="BR616" s="2017"/>
      <c r="BS616" s="2014">
        <f t="shared" si="7"/>
        <v>0</v>
      </c>
      <c r="BT616" s="2014"/>
      <c r="BU616" s="2014"/>
      <c r="BV616" s="2014"/>
      <c r="BW616" s="2014"/>
      <c r="BX616" s="2014">
        <f t="shared" si="8"/>
        <v>5</v>
      </c>
      <c r="BY616" s="2014"/>
      <c r="BZ616" s="2014"/>
      <c r="CA616" s="2014"/>
      <c r="CB616" s="2014"/>
      <c r="CC616" s="2014">
        <f t="shared" si="9"/>
        <v>0</v>
      </c>
      <c r="CD616" s="2014"/>
      <c r="CE616" s="2014"/>
      <c r="CF616" s="2014"/>
      <c r="CG616" s="2014"/>
      <c r="CH616" s="2014">
        <f t="shared" si="10"/>
        <v>0</v>
      </c>
      <c r="CI616" s="2014"/>
      <c r="CJ616" s="2014"/>
      <c r="CK616" s="2014"/>
      <c r="CL616" s="2014"/>
      <c r="CM616" s="2014">
        <f t="shared" si="11"/>
        <v>0</v>
      </c>
      <c r="CN616" s="2014"/>
      <c r="CO616" s="2014"/>
      <c r="CP616" s="2014"/>
      <c r="CQ616" s="2014"/>
      <c r="CR616" s="265"/>
      <c r="CS616" s="2382">
        <f t="shared" si="12"/>
        <v>0</v>
      </c>
      <c r="CT616" s="2382"/>
      <c r="CU616" s="2382"/>
      <c r="CV616" s="2382"/>
      <c r="CW616" s="2382"/>
      <c r="CX616" s="2382">
        <f t="shared" si="13"/>
        <v>0</v>
      </c>
      <c r="CY616" s="2382"/>
      <c r="CZ616" s="2382"/>
      <c r="DA616" s="2382"/>
      <c r="DB616" s="2382"/>
      <c r="DC616" s="2382">
        <f t="shared" si="14"/>
        <v>0</v>
      </c>
      <c r="DD616" s="2382"/>
      <c r="DE616" s="2382"/>
      <c r="DF616" s="2382"/>
      <c r="DG616" s="2382"/>
      <c r="DH616" s="2382">
        <f t="shared" si="15"/>
        <v>0</v>
      </c>
      <c r="DI616" s="2382"/>
      <c r="DJ616" s="2382"/>
      <c r="DK616" s="2382"/>
      <c r="DL616" s="2382"/>
      <c r="DM616" s="2382">
        <f t="shared" si="16"/>
        <v>0</v>
      </c>
      <c r="DN616" s="2382"/>
      <c r="DO616" s="2382"/>
      <c r="DP616" s="2382"/>
      <c r="DQ616" s="2382"/>
      <c r="DR616" s="2382">
        <f t="shared" si="17"/>
        <v>0</v>
      </c>
      <c r="DS616" s="2382"/>
      <c r="DT616" s="2382"/>
      <c r="DU616" s="2382"/>
      <c r="DV616" s="2382"/>
      <c r="DX616" s="2021" t="str">
        <f t="shared" si="18"/>
        <v xml:space="preserve"> </v>
      </c>
      <c r="DY616" s="2192"/>
      <c r="DZ616" s="2192"/>
      <c r="EA616" s="2192"/>
      <c r="EB616" s="2022"/>
      <c r="EC616" s="2021" t="str">
        <f t="shared" si="19"/>
        <v xml:space="preserve"> </v>
      </c>
      <c r="ED616" s="2192"/>
      <c r="EE616" s="2192"/>
      <c r="EF616" s="2192"/>
      <c r="EG616" s="2022"/>
      <c r="EH616" s="2021">
        <f t="shared" si="20"/>
        <v>1540</v>
      </c>
      <c r="EI616" s="2192"/>
      <c r="EJ616" s="2192"/>
      <c r="EK616" s="2192"/>
      <c r="EL616" s="2022"/>
      <c r="EM616" s="2021" t="str">
        <f t="shared" si="21"/>
        <v xml:space="preserve"> </v>
      </c>
      <c r="EN616" s="2192"/>
      <c r="EO616" s="2192"/>
      <c r="EP616" s="2192"/>
      <c r="EQ616" s="2022"/>
      <c r="ER616" s="2021" t="str">
        <f t="shared" si="22"/>
        <v xml:space="preserve"> </v>
      </c>
      <c r="ES616" s="2192"/>
      <c r="ET616" s="2192"/>
      <c r="EU616" s="2192"/>
      <c r="EV616" s="2022"/>
      <c r="EW616" s="2021" t="str">
        <f t="shared" si="23"/>
        <v xml:space="preserve"> </v>
      </c>
      <c r="EX616" s="2192"/>
      <c r="EY616" s="2192"/>
      <c r="EZ616" s="2192"/>
      <c r="FA616" s="2022"/>
    </row>
    <row r="617" spans="1:157" ht="12.75">
      <c r="A617" s="35"/>
      <c r="B617" s="12" t="s">
        <v>20</v>
      </c>
      <c r="N617" s="2040" t="s">
        <v>705</v>
      </c>
      <c r="O617" s="2040"/>
      <c r="T617" s="35"/>
      <c r="U617" s="12" t="s">
        <v>20</v>
      </c>
      <c r="AG617" s="2040" t="s">
        <v>705</v>
      </c>
      <c r="AH617" s="2040"/>
      <c r="AZ617" s="58"/>
      <c r="BA617" s="58"/>
      <c r="BB617" s="58"/>
      <c r="BC617" s="58"/>
      <c r="BD617" s="58"/>
      <c r="BE617" s="2021">
        <f t="shared" si="2"/>
        <v>0</v>
      </c>
      <c r="BF617" s="2022"/>
      <c r="BG617" s="2018">
        <f t="shared" si="3"/>
        <v>0</v>
      </c>
      <c r="BH617" s="2020"/>
      <c r="BI617" s="2021">
        <f t="shared" si="4"/>
        <v>0</v>
      </c>
      <c r="BJ617" s="2022"/>
      <c r="BK617" s="2018">
        <f t="shared" si="5"/>
        <v>0</v>
      </c>
      <c r="BL617" s="2020"/>
      <c r="BM617" s="58"/>
      <c r="BN617" s="2015">
        <f t="shared" si="6"/>
        <v>0</v>
      </c>
      <c r="BO617" s="2016"/>
      <c r="BP617" s="2016"/>
      <c r="BQ617" s="2016"/>
      <c r="BR617" s="2017"/>
      <c r="BS617" s="2014">
        <f t="shared" si="7"/>
        <v>0</v>
      </c>
      <c r="BT617" s="2014"/>
      <c r="BU617" s="2014"/>
      <c r="BV617" s="2014"/>
      <c r="BW617" s="2014"/>
      <c r="BX617" s="2014">
        <f t="shared" si="8"/>
        <v>0</v>
      </c>
      <c r="BY617" s="2014"/>
      <c r="BZ617" s="2014"/>
      <c r="CA617" s="2014"/>
      <c r="CB617" s="2014"/>
      <c r="CC617" s="2014">
        <f t="shared" si="9"/>
        <v>1</v>
      </c>
      <c r="CD617" s="2014"/>
      <c r="CE617" s="2014"/>
      <c r="CF617" s="2014"/>
      <c r="CG617" s="2014"/>
      <c r="CH617" s="2014">
        <f t="shared" si="10"/>
        <v>0</v>
      </c>
      <c r="CI617" s="2014"/>
      <c r="CJ617" s="2014"/>
      <c r="CK617" s="2014"/>
      <c r="CL617" s="2014"/>
      <c r="CM617" s="2014">
        <f t="shared" si="11"/>
        <v>0</v>
      </c>
      <c r="CN617" s="2014"/>
      <c r="CO617" s="2014"/>
      <c r="CP617" s="2014"/>
      <c r="CQ617" s="2014"/>
      <c r="CR617" s="265"/>
      <c r="CS617" s="2382">
        <f t="shared" si="12"/>
        <v>0</v>
      </c>
      <c r="CT617" s="2382"/>
      <c r="CU617" s="2382"/>
      <c r="CV617" s="2382"/>
      <c r="CW617" s="2382"/>
      <c r="CX617" s="2382">
        <f t="shared" si="13"/>
        <v>0</v>
      </c>
      <c r="CY617" s="2382"/>
      <c r="CZ617" s="2382"/>
      <c r="DA617" s="2382"/>
      <c r="DB617" s="2382"/>
      <c r="DC617" s="2382">
        <f t="shared" si="14"/>
        <v>0</v>
      </c>
      <c r="DD617" s="2382"/>
      <c r="DE617" s="2382"/>
      <c r="DF617" s="2382"/>
      <c r="DG617" s="2382"/>
      <c r="DH617" s="2382">
        <f t="shared" si="15"/>
        <v>0</v>
      </c>
      <c r="DI617" s="2382"/>
      <c r="DJ617" s="2382"/>
      <c r="DK617" s="2382"/>
      <c r="DL617" s="2382"/>
      <c r="DM617" s="2382">
        <f t="shared" si="16"/>
        <v>0</v>
      </c>
      <c r="DN617" s="2382"/>
      <c r="DO617" s="2382"/>
      <c r="DP617" s="2382"/>
      <c r="DQ617" s="2382"/>
      <c r="DR617" s="2382">
        <f t="shared" si="17"/>
        <v>0</v>
      </c>
      <c r="DS617" s="2382"/>
      <c r="DT617" s="2382"/>
      <c r="DU617" s="2382"/>
      <c r="DV617" s="2382"/>
      <c r="DX617" s="2021" t="str">
        <f t="shared" si="18"/>
        <v xml:space="preserve"> </v>
      </c>
      <c r="DY617" s="2192"/>
      <c r="DZ617" s="2192"/>
      <c r="EA617" s="2192"/>
      <c r="EB617" s="2022"/>
      <c r="EC617" s="2021" t="str">
        <f t="shared" si="19"/>
        <v xml:space="preserve"> </v>
      </c>
      <c r="ED617" s="2192"/>
      <c r="EE617" s="2192"/>
      <c r="EF617" s="2192"/>
      <c r="EG617" s="2022"/>
      <c r="EH617" s="2021" t="str">
        <f t="shared" si="20"/>
        <v xml:space="preserve"> </v>
      </c>
      <c r="EI617" s="2192"/>
      <c r="EJ617" s="2192"/>
      <c r="EK617" s="2192"/>
      <c r="EL617" s="2022"/>
      <c r="EM617" s="2021">
        <f t="shared" si="21"/>
        <v>1778</v>
      </c>
      <c r="EN617" s="2192"/>
      <c r="EO617" s="2192"/>
      <c r="EP617" s="2192"/>
      <c r="EQ617" s="2022"/>
      <c r="ER617" s="2021" t="str">
        <f t="shared" si="22"/>
        <v xml:space="preserve"> </v>
      </c>
      <c r="ES617" s="2192"/>
      <c r="ET617" s="2192"/>
      <c r="EU617" s="2192"/>
      <c r="EV617" s="2022"/>
      <c r="EW617" s="2021" t="str">
        <f t="shared" si="23"/>
        <v xml:space="preserve"> </v>
      </c>
      <c r="EX617" s="2192"/>
      <c r="EY617" s="2192"/>
      <c r="EZ617" s="2192"/>
      <c r="FA617" s="202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2"/>
        <v>0</v>
      </c>
      <c r="BF618" s="2022"/>
      <c r="BG618" s="2018">
        <f t="shared" si="3"/>
        <v>0</v>
      </c>
      <c r="BH618" s="2020"/>
      <c r="BI618" s="2021">
        <f t="shared" si="4"/>
        <v>0</v>
      </c>
      <c r="BJ618" s="2022"/>
      <c r="BK618" s="2018">
        <f t="shared" si="5"/>
        <v>0</v>
      </c>
      <c r="BL618" s="2020"/>
      <c r="BM618" s="58"/>
      <c r="BN618" s="2015">
        <f t="shared" si="6"/>
        <v>0</v>
      </c>
      <c r="BO618" s="2016"/>
      <c r="BP618" s="2016"/>
      <c r="BQ618" s="2016"/>
      <c r="BR618" s="2017"/>
      <c r="BS618" s="2014">
        <f t="shared" si="7"/>
        <v>0</v>
      </c>
      <c r="BT618" s="2014"/>
      <c r="BU618" s="2014"/>
      <c r="BV618" s="2014"/>
      <c r="BW618" s="2014"/>
      <c r="BX618" s="2014">
        <f t="shared" si="8"/>
        <v>0</v>
      </c>
      <c r="BY618" s="2014"/>
      <c r="BZ618" s="2014"/>
      <c r="CA618" s="2014"/>
      <c r="CB618" s="2014"/>
      <c r="CC618" s="2014">
        <f t="shared" si="9"/>
        <v>1</v>
      </c>
      <c r="CD618" s="2014"/>
      <c r="CE618" s="2014"/>
      <c r="CF618" s="2014"/>
      <c r="CG618" s="2014"/>
      <c r="CH618" s="2014">
        <f t="shared" si="10"/>
        <v>0</v>
      </c>
      <c r="CI618" s="2014"/>
      <c r="CJ618" s="2014"/>
      <c r="CK618" s="2014"/>
      <c r="CL618" s="2014"/>
      <c r="CM618" s="2014">
        <f t="shared" si="11"/>
        <v>0</v>
      </c>
      <c r="CN618" s="2014"/>
      <c r="CO618" s="2014"/>
      <c r="CP618" s="2014"/>
      <c r="CQ618" s="2014"/>
      <c r="CR618" s="265"/>
      <c r="CS618" s="2382">
        <f t="shared" si="12"/>
        <v>0</v>
      </c>
      <c r="CT618" s="2382"/>
      <c r="CU618" s="2382"/>
      <c r="CV618" s="2382"/>
      <c r="CW618" s="2382"/>
      <c r="CX618" s="2382">
        <f t="shared" si="13"/>
        <v>0</v>
      </c>
      <c r="CY618" s="2382"/>
      <c r="CZ618" s="2382"/>
      <c r="DA618" s="2382"/>
      <c r="DB618" s="2382"/>
      <c r="DC618" s="2382">
        <f t="shared" si="14"/>
        <v>0</v>
      </c>
      <c r="DD618" s="2382"/>
      <c r="DE618" s="2382"/>
      <c r="DF618" s="2382"/>
      <c r="DG618" s="2382"/>
      <c r="DH618" s="2382">
        <f t="shared" si="15"/>
        <v>0</v>
      </c>
      <c r="DI618" s="2382"/>
      <c r="DJ618" s="2382"/>
      <c r="DK618" s="2382"/>
      <c r="DL618" s="2382"/>
      <c r="DM618" s="2382">
        <f t="shared" si="16"/>
        <v>0</v>
      </c>
      <c r="DN618" s="2382"/>
      <c r="DO618" s="2382"/>
      <c r="DP618" s="2382"/>
      <c r="DQ618" s="2382"/>
      <c r="DR618" s="2382">
        <f t="shared" si="17"/>
        <v>0</v>
      </c>
      <c r="DS618" s="2382"/>
      <c r="DT618" s="2382"/>
      <c r="DU618" s="2382"/>
      <c r="DV618" s="2382"/>
      <c r="DX618" s="2021" t="str">
        <f t="shared" si="18"/>
        <v xml:space="preserve"> </v>
      </c>
      <c r="DY618" s="2192"/>
      <c r="DZ618" s="2192"/>
      <c r="EA618" s="2192"/>
      <c r="EB618" s="2022"/>
      <c r="EC618" s="2021" t="str">
        <f t="shared" si="19"/>
        <v xml:space="preserve"> </v>
      </c>
      <c r="ED618" s="2192"/>
      <c r="EE618" s="2192"/>
      <c r="EF618" s="2192"/>
      <c r="EG618" s="2022"/>
      <c r="EH618" s="2021" t="str">
        <f t="shared" si="20"/>
        <v xml:space="preserve"> </v>
      </c>
      <c r="EI618" s="2192"/>
      <c r="EJ618" s="2192"/>
      <c r="EK618" s="2192"/>
      <c r="EL618" s="2022"/>
      <c r="EM618" s="2021">
        <f t="shared" si="21"/>
        <v>1778</v>
      </c>
      <c r="EN618" s="2192"/>
      <c r="EO618" s="2192"/>
      <c r="EP618" s="2192"/>
      <c r="EQ618" s="2022"/>
      <c r="ER618" s="2021" t="str">
        <f t="shared" si="22"/>
        <v xml:space="preserve"> </v>
      </c>
      <c r="ES618" s="2192"/>
      <c r="ET618" s="2192"/>
      <c r="EU618" s="2192"/>
      <c r="EV618" s="2022"/>
      <c r="EW618" s="2021" t="str">
        <f t="shared" si="23"/>
        <v xml:space="preserve"> </v>
      </c>
      <c r="EX618" s="2192"/>
      <c r="EY618" s="2192"/>
      <c r="EZ618" s="2192"/>
      <c r="FA618" s="2022"/>
    </row>
    <row r="619" spans="1:157" s="7" customFormat="1" ht="12.75">
      <c r="A619" s="87" t="s">
        <v>372</v>
      </c>
      <c r="B619" s="12" t="s">
        <v>495</v>
      </c>
      <c r="C619" s="12"/>
      <c r="D619" s="12"/>
      <c r="E619" s="12"/>
      <c r="F619" s="12"/>
      <c r="G619" s="2043">
        <f>C574</f>
        <v>0</v>
      </c>
      <c r="H619" s="2043"/>
      <c r="I619" s="2043"/>
      <c r="J619" s="2043"/>
      <c r="K619" s="2043"/>
      <c r="L619" s="2043"/>
      <c r="M619" s="2043"/>
      <c r="N619" s="2043"/>
      <c r="O619" s="2043"/>
      <c r="P619" s="2043"/>
      <c r="Q619" s="2043"/>
      <c r="R619" s="2043"/>
      <c r="S619" s="12"/>
      <c r="T619" s="87" t="s">
        <v>373</v>
      </c>
      <c r="U619" s="12" t="s">
        <v>495</v>
      </c>
      <c r="V619" s="12"/>
      <c r="W619" s="12"/>
      <c r="X619" s="12"/>
      <c r="Y619" s="12"/>
      <c r="Z619" s="2043">
        <f>C575</f>
        <v>0</v>
      </c>
      <c r="AA619" s="2043"/>
      <c r="AB619" s="2043"/>
      <c r="AC619" s="2043"/>
      <c r="AD619" s="2043"/>
      <c r="AE619" s="2043"/>
      <c r="AF619" s="2043"/>
      <c r="AG619" s="2043"/>
      <c r="AH619" s="2043"/>
      <c r="AI619" s="2043"/>
      <c r="AJ619" s="2043"/>
      <c r="AK619" s="2043"/>
      <c r="AL619" s="12"/>
      <c r="AM619" s="39"/>
      <c r="AN619" s="39"/>
      <c r="AO619" s="39"/>
      <c r="AP619" s="39"/>
      <c r="AQ619" s="39"/>
      <c r="AR619" s="39"/>
      <c r="AS619" s="39"/>
      <c r="AT619" s="39"/>
      <c r="AU619" s="39"/>
      <c r="AV619" s="39"/>
      <c r="AW619" s="39"/>
      <c r="AX619" s="39"/>
      <c r="AY619" s="39"/>
      <c r="AZ619" s="58"/>
      <c r="BA619" s="58"/>
      <c r="BB619" s="58"/>
      <c r="BC619" s="58"/>
      <c r="BD619" s="58"/>
      <c r="BE619" s="2021">
        <f t="shared" si="2"/>
        <v>0</v>
      </c>
      <c r="BF619" s="2022"/>
      <c r="BG619" s="2018">
        <f t="shared" si="3"/>
        <v>0</v>
      </c>
      <c r="BH619" s="2020"/>
      <c r="BI619" s="2021">
        <f t="shared" si="4"/>
        <v>0</v>
      </c>
      <c r="BJ619" s="2022"/>
      <c r="BK619" s="2018">
        <f t="shared" si="5"/>
        <v>0</v>
      </c>
      <c r="BL619" s="2020"/>
      <c r="BM619" s="58"/>
      <c r="BN619" s="2015">
        <f t="shared" si="6"/>
        <v>0</v>
      </c>
      <c r="BO619" s="2016"/>
      <c r="BP619" s="2016"/>
      <c r="BQ619" s="2016"/>
      <c r="BR619" s="2017"/>
      <c r="BS619" s="2014">
        <f t="shared" si="7"/>
        <v>0</v>
      </c>
      <c r="BT619" s="2014"/>
      <c r="BU619" s="2014"/>
      <c r="BV619" s="2014"/>
      <c r="BW619" s="2014"/>
      <c r="BX619" s="2014">
        <f t="shared" si="8"/>
        <v>0</v>
      </c>
      <c r="BY619" s="2014"/>
      <c r="BZ619" s="2014"/>
      <c r="CA619" s="2014"/>
      <c r="CB619" s="2014"/>
      <c r="CC619" s="2014">
        <f t="shared" si="9"/>
        <v>0</v>
      </c>
      <c r="CD619" s="2014"/>
      <c r="CE619" s="2014"/>
      <c r="CF619" s="2014"/>
      <c r="CG619" s="2014"/>
      <c r="CH619" s="2014">
        <f t="shared" si="10"/>
        <v>0</v>
      </c>
      <c r="CI619" s="2014"/>
      <c r="CJ619" s="2014"/>
      <c r="CK619" s="2014"/>
      <c r="CL619" s="2014"/>
      <c r="CM619" s="2014">
        <f t="shared" si="11"/>
        <v>0</v>
      </c>
      <c r="CN619" s="2014"/>
      <c r="CO619" s="2014"/>
      <c r="CP619" s="2014"/>
      <c r="CQ619" s="2014"/>
      <c r="CR619" s="265"/>
      <c r="CS619" s="2382">
        <f t="shared" si="12"/>
        <v>0</v>
      </c>
      <c r="CT619" s="2382"/>
      <c r="CU619" s="2382"/>
      <c r="CV619" s="2382"/>
      <c r="CW619" s="2382"/>
      <c r="CX619" s="2382">
        <f t="shared" si="13"/>
        <v>0</v>
      </c>
      <c r="CY619" s="2382"/>
      <c r="CZ619" s="2382"/>
      <c r="DA619" s="2382"/>
      <c r="DB619" s="2382"/>
      <c r="DC619" s="2382">
        <f t="shared" si="14"/>
        <v>0</v>
      </c>
      <c r="DD619" s="2382"/>
      <c r="DE619" s="2382"/>
      <c r="DF619" s="2382"/>
      <c r="DG619" s="2382"/>
      <c r="DH619" s="2382">
        <f t="shared" si="15"/>
        <v>0</v>
      </c>
      <c r="DI619" s="2382"/>
      <c r="DJ619" s="2382"/>
      <c r="DK619" s="2382"/>
      <c r="DL619" s="2382"/>
      <c r="DM619" s="2382">
        <f t="shared" si="16"/>
        <v>0</v>
      </c>
      <c r="DN619" s="2382"/>
      <c r="DO619" s="2382"/>
      <c r="DP619" s="2382"/>
      <c r="DQ619" s="2382"/>
      <c r="DR619" s="2382">
        <f t="shared" si="17"/>
        <v>0</v>
      </c>
      <c r="DS619" s="2382"/>
      <c r="DT619" s="2382"/>
      <c r="DU619" s="2382"/>
      <c r="DV619" s="2382"/>
      <c r="DX619" s="2021" t="str">
        <f t="shared" si="18"/>
        <v xml:space="preserve"> </v>
      </c>
      <c r="DY619" s="2192"/>
      <c r="DZ619" s="2192"/>
      <c r="EA619" s="2192"/>
      <c r="EB619" s="2022"/>
      <c r="EC619" s="2021" t="str">
        <f t="shared" si="19"/>
        <v xml:space="preserve"> </v>
      </c>
      <c r="ED619" s="2192"/>
      <c r="EE619" s="2192"/>
      <c r="EF619" s="2192"/>
      <c r="EG619" s="2022"/>
      <c r="EH619" s="2021" t="str">
        <f t="shared" si="20"/>
        <v xml:space="preserve"> </v>
      </c>
      <c r="EI619" s="2192"/>
      <c r="EJ619" s="2192"/>
      <c r="EK619" s="2192"/>
      <c r="EL619" s="2022"/>
      <c r="EM619" s="2021" t="str">
        <f t="shared" si="21"/>
        <v xml:space="preserve"> </v>
      </c>
      <c r="EN619" s="2192"/>
      <c r="EO619" s="2192"/>
      <c r="EP619" s="2192"/>
      <c r="EQ619" s="2022"/>
      <c r="ER619" s="2021" t="str">
        <f t="shared" si="22"/>
        <v xml:space="preserve"> </v>
      </c>
      <c r="ES619" s="2192"/>
      <c r="ET619" s="2192"/>
      <c r="EU619" s="2192"/>
      <c r="EV619" s="2022"/>
      <c r="EW619" s="2021" t="str">
        <f t="shared" si="23"/>
        <v xml:space="preserve"> </v>
      </c>
      <c r="EX619" s="2192"/>
      <c r="EY619" s="2192"/>
      <c r="EZ619" s="2192"/>
      <c r="FA619" s="2022"/>
    </row>
    <row r="620" spans="1:157" s="7" customFormat="1" ht="12.75">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21">
        <f t="shared" si="2"/>
        <v>0</v>
      </c>
      <c r="BF620" s="2022"/>
      <c r="BG620" s="2018">
        <f t="shared" si="3"/>
        <v>0</v>
      </c>
      <c r="BH620" s="2020"/>
      <c r="BI620" s="2021">
        <f t="shared" si="4"/>
        <v>0</v>
      </c>
      <c r="BJ620" s="2022"/>
      <c r="BK620" s="2018">
        <f t="shared" si="5"/>
        <v>0</v>
      </c>
      <c r="BL620" s="2020"/>
      <c r="BM620" s="58"/>
      <c r="BN620" s="2015">
        <f t="shared" si="6"/>
        <v>0</v>
      </c>
      <c r="BO620" s="2016"/>
      <c r="BP620" s="2016"/>
      <c r="BQ620" s="2016"/>
      <c r="BR620" s="2017"/>
      <c r="BS620" s="2014">
        <f t="shared" si="7"/>
        <v>0</v>
      </c>
      <c r="BT620" s="2014"/>
      <c r="BU620" s="2014"/>
      <c r="BV620" s="2014"/>
      <c r="BW620" s="2014"/>
      <c r="BX620" s="2014">
        <f t="shared" si="8"/>
        <v>0</v>
      </c>
      <c r="BY620" s="2014"/>
      <c r="BZ620" s="2014"/>
      <c r="CA620" s="2014"/>
      <c r="CB620" s="2014"/>
      <c r="CC620" s="2014">
        <f t="shared" si="9"/>
        <v>0</v>
      </c>
      <c r="CD620" s="2014"/>
      <c r="CE620" s="2014"/>
      <c r="CF620" s="2014"/>
      <c r="CG620" s="2014"/>
      <c r="CH620" s="2014">
        <f t="shared" si="10"/>
        <v>0</v>
      </c>
      <c r="CI620" s="2014"/>
      <c r="CJ620" s="2014"/>
      <c r="CK620" s="2014"/>
      <c r="CL620" s="2014"/>
      <c r="CM620" s="2014">
        <f t="shared" si="11"/>
        <v>0</v>
      </c>
      <c r="CN620" s="2014"/>
      <c r="CO620" s="2014"/>
      <c r="CP620" s="2014"/>
      <c r="CQ620" s="2014"/>
      <c r="CR620" s="265"/>
      <c r="CS620" s="2382">
        <f t="shared" si="12"/>
        <v>0</v>
      </c>
      <c r="CT620" s="2382"/>
      <c r="CU620" s="2382"/>
      <c r="CV620" s="2382"/>
      <c r="CW620" s="2382"/>
      <c r="CX620" s="2382">
        <f t="shared" si="13"/>
        <v>0</v>
      </c>
      <c r="CY620" s="2382"/>
      <c r="CZ620" s="2382"/>
      <c r="DA620" s="2382"/>
      <c r="DB620" s="2382"/>
      <c r="DC620" s="2382">
        <f t="shared" si="14"/>
        <v>0</v>
      </c>
      <c r="DD620" s="2382"/>
      <c r="DE620" s="2382"/>
      <c r="DF620" s="2382"/>
      <c r="DG620" s="2382"/>
      <c r="DH620" s="2382">
        <f t="shared" si="15"/>
        <v>0</v>
      </c>
      <c r="DI620" s="2382"/>
      <c r="DJ620" s="2382"/>
      <c r="DK620" s="2382"/>
      <c r="DL620" s="2382"/>
      <c r="DM620" s="2382">
        <f t="shared" si="16"/>
        <v>0</v>
      </c>
      <c r="DN620" s="2382"/>
      <c r="DO620" s="2382"/>
      <c r="DP620" s="2382"/>
      <c r="DQ620" s="2382"/>
      <c r="DR620" s="2382">
        <f t="shared" si="17"/>
        <v>0</v>
      </c>
      <c r="DS620" s="2382"/>
      <c r="DT620" s="2382"/>
      <c r="DU620" s="2382"/>
      <c r="DV620" s="2382"/>
      <c r="DX620" s="2021" t="str">
        <f t="shared" si="18"/>
        <v xml:space="preserve"> </v>
      </c>
      <c r="DY620" s="2192"/>
      <c r="DZ620" s="2192"/>
      <c r="EA620" s="2192"/>
      <c r="EB620" s="2022"/>
      <c r="EC620" s="2021" t="str">
        <f t="shared" si="19"/>
        <v xml:space="preserve"> </v>
      </c>
      <c r="ED620" s="2192"/>
      <c r="EE620" s="2192"/>
      <c r="EF620" s="2192"/>
      <c r="EG620" s="2022"/>
      <c r="EH620" s="2021" t="str">
        <f t="shared" si="20"/>
        <v xml:space="preserve"> </v>
      </c>
      <c r="EI620" s="2192"/>
      <c r="EJ620" s="2192"/>
      <c r="EK620" s="2192"/>
      <c r="EL620" s="2022"/>
      <c r="EM620" s="2021" t="str">
        <f t="shared" si="21"/>
        <v xml:space="preserve"> </v>
      </c>
      <c r="EN620" s="2192"/>
      <c r="EO620" s="2192"/>
      <c r="EP620" s="2192"/>
      <c r="EQ620" s="2022"/>
      <c r="ER620" s="2021" t="str">
        <f t="shared" si="22"/>
        <v xml:space="preserve"> </v>
      </c>
      <c r="ES620" s="2192"/>
      <c r="ET620" s="2192"/>
      <c r="EU620" s="2192"/>
      <c r="EV620" s="2022"/>
      <c r="EW620" s="2021" t="str">
        <f t="shared" si="23"/>
        <v xml:space="preserve"> </v>
      </c>
      <c r="EX620" s="2192"/>
      <c r="EY620" s="2192"/>
      <c r="EZ620" s="2192"/>
      <c r="FA620" s="2022"/>
    </row>
    <row r="621" spans="1:157" ht="12.75">
      <c r="B621" s="12" t="s">
        <v>614</v>
      </c>
      <c r="G621" s="2042"/>
      <c r="H621" s="2042"/>
      <c r="I621" s="2042"/>
      <c r="J621" s="2042"/>
      <c r="K621" s="2042"/>
      <c r="L621" s="2042"/>
      <c r="M621" s="2042"/>
      <c r="N621" s="2042"/>
      <c r="O621" s="2042"/>
      <c r="P621" s="2042"/>
      <c r="Q621" s="2042"/>
      <c r="R621" s="2042"/>
      <c r="U621" s="12" t="s">
        <v>614</v>
      </c>
      <c r="Z621" s="2044"/>
      <c r="AA621" s="2044"/>
      <c r="AB621" s="2044"/>
      <c r="AC621" s="2044"/>
      <c r="AD621" s="2044"/>
      <c r="AE621" s="2044"/>
      <c r="AF621" s="2044"/>
      <c r="AG621" s="2044"/>
      <c r="AH621" s="2044"/>
      <c r="AI621" s="2044"/>
      <c r="AJ621" s="2044"/>
      <c r="AK621" s="2044"/>
      <c r="AZ621" s="58"/>
      <c r="BA621" s="58"/>
      <c r="BB621" s="58"/>
      <c r="BC621" s="58"/>
      <c r="BD621" s="58"/>
      <c r="BE621" s="2021">
        <f t="shared" si="2"/>
        <v>0</v>
      </c>
      <c r="BF621" s="2022"/>
      <c r="BG621" s="2018">
        <f t="shared" si="3"/>
        <v>0</v>
      </c>
      <c r="BH621" s="2020"/>
      <c r="BI621" s="2021">
        <f t="shared" si="4"/>
        <v>0</v>
      </c>
      <c r="BJ621" s="2022"/>
      <c r="BK621" s="2018">
        <f t="shared" si="5"/>
        <v>0</v>
      </c>
      <c r="BL621" s="2020"/>
      <c r="BM621" s="58"/>
      <c r="BN621" s="2015">
        <f t="shared" si="6"/>
        <v>0</v>
      </c>
      <c r="BO621" s="2016"/>
      <c r="BP621" s="2016"/>
      <c r="BQ621" s="2016"/>
      <c r="BR621" s="2017"/>
      <c r="BS621" s="2014">
        <f t="shared" si="7"/>
        <v>0</v>
      </c>
      <c r="BT621" s="2014"/>
      <c r="BU621" s="2014"/>
      <c r="BV621" s="2014"/>
      <c r="BW621" s="2014"/>
      <c r="BX621" s="2014">
        <f t="shared" si="8"/>
        <v>0</v>
      </c>
      <c r="BY621" s="2014"/>
      <c r="BZ621" s="2014"/>
      <c r="CA621" s="2014"/>
      <c r="CB621" s="2014"/>
      <c r="CC621" s="2014">
        <f t="shared" si="9"/>
        <v>0</v>
      </c>
      <c r="CD621" s="2014"/>
      <c r="CE621" s="2014"/>
      <c r="CF621" s="2014"/>
      <c r="CG621" s="2014"/>
      <c r="CH621" s="2014">
        <f t="shared" si="10"/>
        <v>0</v>
      </c>
      <c r="CI621" s="2014"/>
      <c r="CJ621" s="2014"/>
      <c r="CK621" s="2014"/>
      <c r="CL621" s="2014"/>
      <c r="CM621" s="2014">
        <f t="shared" si="11"/>
        <v>0</v>
      </c>
      <c r="CN621" s="2014"/>
      <c r="CO621" s="2014"/>
      <c r="CP621" s="2014"/>
      <c r="CQ621" s="2014"/>
      <c r="CR621" s="265"/>
      <c r="CS621" s="2382">
        <f t="shared" si="12"/>
        <v>0</v>
      </c>
      <c r="CT621" s="2382"/>
      <c r="CU621" s="2382"/>
      <c r="CV621" s="2382"/>
      <c r="CW621" s="2382"/>
      <c r="CX621" s="2382">
        <f t="shared" si="13"/>
        <v>0</v>
      </c>
      <c r="CY621" s="2382"/>
      <c r="CZ621" s="2382"/>
      <c r="DA621" s="2382"/>
      <c r="DB621" s="2382"/>
      <c r="DC621" s="2382">
        <f t="shared" si="14"/>
        <v>0</v>
      </c>
      <c r="DD621" s="2382"/>
      <c r="DE621" s="2382"/>
      <c r="DF621" s="2382"/>
      <c r="DG621" s="2382"/>
      <c r="DH621" s="2382">
        <f t="shared" si="15"/>
        <v>0</v>
      </c>
      <c r="DI621" s="2382"/>
      <c r="DJ621" s="2382"/>
      <c r="DK621" s="2382"/>
      <c r="DL621" s="2382"/>
      <c r="DM621" s="2382">
        <f t="shared" si="16"/>
        <v>0</v>
      </c>
      <c r="DN621" s="2382"/>
      <c r="DO621" s="2382"/>
      <c r="DP621" s="2382"/>
      <c r="DQ621" s="2382"/>
      <c r="DR621" s="2382">
        <f t="shared" si="17"/>
        <v>0</v>
      </c>
      <c r="DS621" s="2382"/>
      <c r="DT621" s="2382"/>
      <c r="DU621" s="2382"/>
      <c r="DV621" s="2382"/>
      <c r="DX621" s="2021" t="str">
        <f t="shared" si="18"/>
        <v xml:space="preserve"> </v>
      </c>
      <c r="DY621" s="2192"/>
      <c r="DZ621" s="2192"/>
      <c r="EA621" s="2192"/>
      <c r="EB621" s="2022"/>
      <c r="EC621" s="2021" t="str">
        <f t="shared" si="19"/>
        <v xml:space="preserve"> </v>
      </c>
      <c r="ED621" s="2192"/>
      <c r="EE621" s="2192"/>
      <c r="EF621" s="2192"/>
      <c r="EG621" s="2022"/>
      <c r="EH621" s="2021" t="str">
        <f t="shared" si="20"/>
        <v xml:space="preserve"> </v>
      </c>
      <c r="EI621" s="2192"/>
      <c r="EJ621" s="2192"/>
      <c r="EK621" s="2192"/>
      <c r="EL621" s="2022"/>
      <c r="EM621" s="2021" t="str">
        <f t="shared" si="21"/>
        <v xml:space="preserve"> </v>
      </c>
      <c r="EN621" s="2192"/>
      <c r="EO621" s="2192"/>
      <c r="EP621" s="2192"/>
      <c r="EQ621" s="2022"/>
      <c r="ER621" s="2021" t="str">
        <f t="shared" si="22"/>
        <v xml:space="preserve"> </v>
      </c>
      <c r="ES621" s="2192"/>
      <c r="ET621" s="2192"/>
      <c r="EU621" s="2192"/>
      <c r="EV621" s="2022"/>
      <c r="EW621" s="2021" t="str">
        <f t="shared" si="23"/>
        <v xml:space="preserve"> </v>
      </c>
      <c r="EX621" s="2192"/>
      <c r="EY621" s="2192"/>
      <c r="EZ621" s="2192"/>
      <c r="FA621" s="2022"/>
    </row>
    <row r="622" spans="1:157" ht="12.75">
      <c r="B622" s="12" t="s">
        <v>17</v>
      </c>
      <c r="G622" s="2042"/>
      <c r="H622" s="2042"/>
      <c r="I622" s="2042"/>
      <c r="J622" s="2042"/>
      <c r="K622" s="2042"/>
      <c r="L622" s="2042"/>
      <c r="M622" s="2042"/>
      <c r="N622" s="2042"/>
      <c r="O622" s="2042"/>
      <c r="P622" s="2042"/>
      <c r="Q622" s="2042"/>
      <c r="R622" s="2042"/>
      <c r="U622" s="12" t="s">
        <v>17</v>
      </c>
      <c r="Z622" s="2044"/>
      <c r="AA622" s="2044"/>
      <c r="AB622" s="2044"/>
      <c r="AC622" s="2044"/>
      <c r="AD622" s="2044"/>
      <c r="AE622" s="2044"/>
      <c r="AF622" s="2044"/>
      <c r="AG622" s="2044"/>
      <c r="AH622" s="2044"/>
      <c r="AI622" s="2044"/>
      <c r="AJ622" s="2044"/>
      <c r="AK622" s="2044"/>
      <c r="AZ622" s="58"/>
      <c r="BA622" s="58"/>
      <c r="BB622" s="58"/>
      <c r="BC622" s="58"/>
      <c r="BD622" s="58"/>
      <c r="BE622" s="2021">
        <f t="shared" si="2"/>
        <v>0</v>
      </c>
      <c r="BF622" s="2022"/>
      <c r="BG622" s="2018">
        <f t="shared" si="3"/>
        <v>0</v>
      </c>
      <c r="BH622" s="2020"/>
      <c r="BI622" s="2021">
        <f t="shared" si="4"/>
        <v>0</v>
      </c>
      <c r="BJ622" s="2022"/>
      <c r="BK622" s="2018">
        <f t="shared" si="5"/>
        <v>0</v>
      </c>
      <c r="BL622" s="2020"/>
      <c r="BM622" s="58"/>
      <c r="BN622" s="2015">
        <f t="shared" si="6"/>
        <v>0</v>
      </c>
      <c r="BO622" s="2016"/>
      <c r="BP622" s="2016"/>
      <c r="BQ622" s="2016"/>
      <c r="BR622" s="2017"/>
      <c r="BS622" s="2014">
        <f t="shared" si="7"/>
        <v>0</v>
      </c>
      <c r="BT622" s="2014"/>
      <c r="BU622" s="2014"/>
      <c r="BV622" s="2014"/>
      <c r="BW622" s="2014"/>
      <c r="BX622" s="2014">
        <f t="shared" si="8"/>
        <v>0</v>
      </c>
      <c r="BY622" s="2014"/>
      <c r="BZ622" s="2014"/>
      <c r="CA622" s="2014"/>
      <c r="CB622" s="2014"/>
      <c r="CC622" s="2014">
        <f t="shared" si="9"/>
        <v>0</v>
      </c>
      <c r="CD622" s="2014"/>
      <c r="CE622" s="2014"/>
      <c r="CF622" s="2014"/>
      <c r="CG622" s="2014"/>
      <c r="CH622" s="2014">
        <f t="shared" si="10"/>
        <v>0</v>
      </c>
      <c r="CI622" s="2014"/>
      <c r="CJ622" s="2014"/>
      <c r="CK622" s="2014"/>
      <c r="CL622" s="2014"/>
      <c r="CM622" s="2014">
        <f t="shared" si="11"/>
        <v>0</v>
      </c>
      <c r="CN622" s="2014"/>
      <c r="CO622" s="2014"/>
      <c r="CP622" s="2014"/>
      <c r="CQ622" s="2014"/>
      <c r="CR622" s="265"/>
      <c r="CS622" s="2382">
        <f t="shared" si="12"/>
        <v>0</v>
      </c>
      <c r="CT622" s="2382"/>
      <c r="CU622" s="2382"/>
      <c r="CV622" s="2382"/>
      <c r="CW622" s="2382"/>
      <c r="CX622" s="2382">
        <f t="shared" si="13"/>
        <v>0</v>
      </c>
      <c r="CY622" s="2382"/>
      <c r="CZ622" s="2382"/>
      <c r="DA622" s="2382"/>
      <c r="DB622" s="2382"/>
      <c r="DC622" s="2382">
        <f t="shared" si="14"/>
        <v>0</v>
      </c>
      <c r="DD622" s="2382"/>
      <c r="DE622" s="2382"/>
      <c r="DF622" s="2382"/>
      <c r="DG622" s="2382"/>
      <c r="DH622" s="2382">
        <f t="shared" si="15"/>
        <v>0</v>
      </c>
      <c r="DI622" s="2382"/>
      <c r="DJ622" s="2382"/>
      <c r="DK622" s="2382"/>
      <c r="DL622" s="2382"/>
      <c r="DM622" s="2382">
        <f t="shared" si="16"/>
        <v>0</v>
      </c>
      <c r="DN622" s="2382"/>
      <c r="DO622" s="2382"/>
      <c r="DP622" s="2382"/>
      <c r="DQ622" s="2382"/>
      <c r="DR622" s="2382">
        <f t="shared" si="17"/>
        <v>0</v>
      </c>
      <c r="DS622" s="2382"/>
      <c r="DT622" s="2382"/>
      <c r="DU622" s="2382"/>
      <c r="DV622" s="2382"/>
      <c r="DX622" s="2021" t="str">
        <f t="shared" si="18"/>
        <v xml:space="preserve"> </v>
      </c>
      <c r="DY622" s="2192"/>
      <c r="DZ622" s="2192"/>
      <c r="EA622" s="2192"/>
      <c r="EB622" s="2022"/>
      <c r="EC622" s="2021" t="str">
        <f t="shared" si="19"/>
        <v xml:space="preserve"> </v>
      </c>
      <c r="ED622" s="2192"/>
      <c r="EE622" s="2192"/>
      <c r="EF622" s="2192"/>
      <c r="EG622" s="2022"/>
      <c r="EH622" s="2021" t="str">
        <f t="shared" si="20"/>
        <v xml:space="preserve"> </v>
      </c>
      <c r="EI622" s="2192"/>
      <c r="EJ622" s="2192"/>
      <c r="EK622" s="2192"/>
      <c r="EL622" s="2022"/>
      <c r="EM622" s="2021" t="str">
        <f t="shared" si="21"/>
        <v xml:space="preserve"> </v>
      </c>
      <c r="EN622" s="2192"/>
      <c r="EO622" s="2192"/>
      <c r="EP622" s="2192"/>
      <c r="EQ622" s="2022"/>
      <c r="ER622" s="2021" t="str">
        <f t="shared" si="22"/>
        <v xml:space="preserve"> </v>
      </c>
      <c r="ES622" s="2192"/>
      <c r="ET622" s="2192"/>
      <c r="EU622" s="2192"/>
      <c r="EV622" s="2022"/>
      <c r="EW622" s="2021" t="str">
        <f t="shared" si="23"/>
        <v xml:space="preserve"> </v>
      </c>
      <c r="EX622" s="2192"/>
      <c r="EY622" s="2192"/>
      <c r="EZ622" s="2192"/>
      <c r="FA622" s="2022"/>
    </row>
    <row r="623" spans="1:157" ht="12.75">
      <c r="B623" s="12" t="s">
        <v>325</v>
      </c>
      <c r="G623" s="2069"/>
      <c r="H623" s="2069"/>
      <c r="I623" s="2069"/>
      <c r="J623" s="2069"/>
      <c r="K623" s="2069"/>
      <c r="L623" s="2069"/>
      <c r="O623" s="137" t="s">
        <v>212</v>
      </c>
      <c r="P623" s="2032"/>
      <c r="Q623" s="2032"/>
      <c r="R623" s="2032"/>
      <c r="U623" s="12" t="s">
        <v>325</v>
      </c>
      <c r="Z623" s="2069"/>
      <c r="AA623" s="2069"/>
      <c r="AB623" s="2069"/>
      <c r="AC623" s="2069"/>
      <c r="AD623" s="2069"/>
      <c r="AE623" s="2069"/>
      <c r="AH623" s="137" t="s">
        <v>212</v>
      </c>
      <c r="AI623" s="2032"/>
      <c r="AJ623" s="2032"/>
      <c r="AK623" s="2032"/>
      <c r="AZ623" s="58"/>
      <c r="BA623" s="58"/>
      <c r="BB623" s="58"/>
      <c r="BC623" s="58"/>
      <c r="BD623" s="58"/>
      <c r="BE623" s="2021">
        <f t="shared" si="2"/>
        <v>0</v>
      </c>
      <c r="BF623" s="2022"/>
      <c r="BG623" s="2018">
        <f t="shared" si="3"/>
        <v>0</v>
      </c>
      <c r="BH623" s="2020"/>
      <c r="BI623" s="2021">
        <f t="shared" si="4"/>
        <v>0</v>
      </c>
      <c r="BJ623" s="2022"/>
      <c r="BK623" s="2018">
        <f t="shared" si="5"/>
        <v>0</v>
      </c>
      <c r="BL623" s="2020"/>
      <c r="BM623" s="58"/>
      <c r="BN623" s="2015">
        <f t="shared" si="6"/>
        <v>0</v>
      </c>
      <c r="BO623" s="2016"/>
      <c r="BP623" s="2016"/>
      <c r="BQ623" s="2016"/>
      <c r="BR623" s="2017"/>
      <c r="BS623" s="2014">
        <f t="shared" si="7"/>
        <v>0</v>
      </c>
      <c r="BT623" s="2014"/>
      <c r="BU623" s="2014"/>
      <c r="BV623" s="2014"/>
      <c r="BW623" s="2014"/>
      <c r="BX623" s="2014">
        <f t="shared" si="8"/>
        <v>0</v>
      </c>
      <c r="BY623" s="2014"/>
      <c r="BZ623" s="2014"/>
      <c r="CA623" s="2014"/>
      <c r="CB623" s="2014"/>
      <c r="CC623" s="2014">
        <f t="shared" si="9"/>
        <v>0</v>
      </c>
      <c r="CD623" s="2014"/>
      <c r="CE623" s="2014"/>
      <c r="CF623" s="2014"/>
      <c r="CG623" s="2014"/>
      <c r="CH623" s="2014">
        <f t="shared" si="10"/>
        <v>0</v>
      </c>
      <c r="CI623" s="2014"/>
      <c r="CJ623" s="2014"/>
      <c r="CK623" s="2014"/>
      <c r="CL623" s="2014"/>
      <c r="CM623" s="2014">
        <f t="shared" si="11"/>
        <v>0</v>
      </c>
      <c r="CN623" s="2014"/>
      <c r="CO623" s="2014"/>
      <c r="CP623" s="2014"/>
      <c r="CQ623" s="2014"/>
      <c r="CR623" s="265"/>
      <c r="CS623" s="2382">
        <f t="shared" si="12"/>
        <v>0</v>
      </c>
      <c r="CT623" s="2382"/>
      <c r="CU623" s="2382"/>
      <c r="CV623" s="2382"/>
      <c r="CW623" s="2382"/>
      <c r="CX623" s="2382">
        <f t="shared" si="13"/>
        <v>0</v>
      </c>
      <c r="CY623" s="2382"/>
      <c r="CZ623" s="2382"/>
      <c r="DA623" s="2382"/>
      <c r="DB623" s="2382"/>
      <c r="DC623" s="2382">
        <f t="shared" si="14"/>
        <v>0</v>
      </c>
      <c r="DD623" s="2382"/>
      <c r="DE623" s="2382"/>
      <c r="DF623" s="2382"/>
      <c r="DG623" s="2382"/>
      <c r="DH623" s="2382">
        <f t="shared" si="15"/>
        <v>0</v>
      </c>
      <c r="DI623" s="2382"/>
      <c r="DJ623" s="2382"/>
      <c r="DK623" s="2382"/>
      <c r="DL623" s="2382"/>
      <c r="DM623" s="2382">
        <f t="shared" si="16"/>
        <v>0</v>
      </c>
      <c r="DN623" s="2382"/>
      <c r="DO623" s="2382"/>
      <c r="DP623" s="2382"/>
      <c r="DQ623" s="2382"/>
      <c r="DR623" s="2382">
        <f t="shared" si="17"/>
        <v>0</v>
      </c>
      <c r="DS623" s="2382"/>
      <c r="DT623" s="2382"/>
      <c r="DU623" s="2382"/>
      <c r="DV623" s="2382"/>
      <c r="DX623" s="2021" t="str">
        <f t="shared" si="18"/>
        <v xml:space="preserve"> </v>
      </c>
      <c r="DY623" s="2192"/>
      <c r="DZ623" s="2192"/>
      <c r="EA623" s="2192"/>
      <c r="EB623" s="2022"/>
      <c r="EC623" s="2021" t="str">
        <f t="shared" si="19"/>
        <v xml:space="preserve"> </v>
      </c>
      <c r="ED623" s="2192"/>
      <c r="EE623" s="2192"/>
      <c r="EF623" s="2192"/>
      <c r="EG623" s="2022"/>
      <c r="EH623" s="2021" t="str">
        <f t="shared" si="20"/>
        <v xml:space="preserve"> </v>
      </c>
      <c r="EI623" s="2192"/>
      <c r="EJ623" s="2192"/>
      <c r="EK623" s="2192"/>
      <c r="EL623" s="2022"/>
      <c r="EM623" s="2021" t="str">
        <f t="shared" si="21"/>
        <v xml:space="preserve"> </v>
      </c>
      <c r="EN623" s="2192"/>
      <c r="EO623" s="2192"/>
      <c r="EP623" s="2192"/>
      <c r="EQ623" s="2022"/>
      <c r="ER623" s="2021" t="str">
        <f t="shared" si="22"/>
        <v xml:space="preserve"> </v>
      </c>
      <c r="ES623" s="2192"/>
      <c r="ET623" s="2192"/>
      <c r="EU623" s="2192"/>
      <c r="EV623" s="2022"/>
      <c r="EW623" s="2021" t="str">
        <f t="shared" si="23"/>
        <v xml:space="preserve"> </v>
      </c>
      <c r="EX623" s="2192"/>
      <c r="EY623" s="2192"/>
      <c r="EZ623" s="2192"/>
      <c r="FA623" s="2022"/>
    </row>
    <row r="624" spans="1:157" ht="12.75">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21">
        <f t="shared" si="2"/>
        <v>0</v>
      </c>
      <c r="BF624" s="2022"/>
      <c r="BG624" s="2018">
        <f t="shared" si="3"/>
        <v>0</v>
      </c>
      <c r="BH624" s="2020"/>
      <c r="BI624" s="2021">
        <f t="shared" si="4"/>
        <v>0</v>
      </c>
      <c r="BJ624" s="2022"/>
      <c r="BK624" s="2018">
        <f t="shared" si="5"/>
        <v>0</v>
      </c>
      <c r="BL624" s="2020"/>
      <c r="BM624" s="58"/>
      <c r="BN624" s="2015">
        <f t="shared" si="6"/>
        <v>0</v>
      </c>
      <c r="BO624" s="2016"/>
      <c r="BP624" s="2016"/>
      <c r="BQ624" s="2016"/>
      <c r="BR624" s="2017"/>
      <c r="BS624" s="2014">
        <f t="shared" si="7"/>
        <v>0</v>
      </c>
      <c r="BT624" s="2014"/>
      <c r="BU624" s="2014"/>
      <c r="BV624" s="2014"/>
      <c r="BW624" s="2014"/>
      <c r="BX624" s="2014">
        <f t="shared" si="8"/>
        <v>0</v>
      </c>
      <c r="BY624" s="2014"/>
      <c r="BZ624" s="2014"/>
      <c r="CA624" s="2014"/>
      <c r="CB624" s="2014"/>
      <c r="CC624" s="2014">
        <f t="shared" si="9"/>
        <v>0</v>
      </c>
      <c r="CD624" s="2014"/>
      <c r="CE624" s="2014"/>
      <c r="CF624" s="2014"/>
      <c r="CG624" s="2014"/>
      <c r="CH624" s="2014">
        <f t="shared" si="10"/>
        <v>0</v>
      </c>
      <c r="CI624" s="2014"/>
      <c r="CJ624" s="2014"/>
      <c r="CK624" s="2014"/>
      <c r="CL624" s="2014"/>
      <c r="CM624" s="2014">
        <f t="shared" si="11"/>
        <v>0</v>
      </c>
      <c r="CN624" s="2014"/>
      <c r="CO624" s="2014"/>
      <c r="CP624" s="2014"/>
      <c r="CQ624" s="2014"/>
      <c r="CR624" s="265"/>
      <c r="CS624" s="2382">
        <f t="shared" si="12"/>
        <v>0</v>
      </c>
      <c r="CT624" s="2382"/>
      <c r="CU624" s="2382"/>
      <c r="CV624" s="2382"/>
      <c r="CW624" s="2382"/>
      <c r="CX624" s="2382">
        <f t="shared" si="13"/>
        <v>0</v>
      </c>
      <c r="CY624" s="2382"/>
      <c r="CZ624" s="2382"/>
      <c r="DA624" s="2382"/>
      <c r="DB624" s="2382"/>
      <c r="DC624" s="2382">
        <f t="shared" si="14"/>
        <v>0</v>
      </c>
      <c r="DD624" s="2382"/>
      <c r="DE624" s="2382"/>
      <c r="DF624" s="2382"/>
      <c r="DG624" s="2382"/>
      <c r="DH624" s="2382">
        <f t="shared" si="15"/>
        <v>0</v>
      </c>
      <c r="DI624" s="2382"/>
      <c r="DJ624" s="2382"/>
      <c r="DK624" s="2382"/>
      <c r="DL624" s="2382"/>
      <c r="DM624" s="2382">
        <f t="shared" si="16"/>
        <v>0</v>
      </c>
      <c r="DN624" s="2382"/>
      <c r="DO624" s="2382"/>
      <c r="DP624" s="2382"/>
      <c r="DQ624" s="2382"/>
      <c r="DR624" s="2382">
        <f t="shared" si="17"/>
        <v>0</v>
      </c>
      <c r="DS624" s="2382"/>
      <c r="DT624" s="2382"/>
      <c r="DU624" s="2382"/>
      <c r="DV624" s="2382"/>
      <c r="DX624" s="2021" t="str">
        <f t="shared" si="18"/>
        <v xml:space="preserve"> </v>
      </c>
      <c r="DY624" s="2192"/>
      <c r="DZ624" s="2192"/>
      <c r="EA624" s="2192"/>
      <c r="EB624" s="2022"/>
      <c r="EC624" s="2021" t="str">
        <f t="shared" si="19"/>
        <v xml:space="preserve"> </v>
      </c>
      <c r="ED624" s="2192"/>
      <c r="EE624" s="2192"/>
      <c r="EF624" s="2192"/>
      <c r="EG624" s="2022"/>
      <c r="EH624" s="2021" t="str">
        <f t="shared" si="20"/>
        <v xml:space="preserve"> </v>
      </c>
      <c r="EI624" s="2192"/>
      <c r="EJ624" s="2192"/>
      <c r="EK624" s="2192"/>
      <c r="EL624" s="2022"/>
      <c r="EM624" s="2021" t="str">
        <f t="shared" si="21"/>
        <v xml:space="preserve"> </v>
      </c>
      <c r="EN624" s="2192"/>
      <c r="EO624" s="2192"/>
      <c r="EP624" s="2192"/>
      <c r="EQ624" s="2022"/>
      <c r="ER624" s="2021" t="str">
        <f t="shared" si="22"/>
        <v xml:space="preserve"> </v>
      </c>
      <c r="ES624" s="2192"/>
      <c r="ET624" s="2192"/>
      <c r="EU624" s="2192"/>
      <c r="EV624" s="2022"/>
      <c r="EW624" s="2021" t="str">
        <f t="shared" si="23"/>
        <v xml:space="preserve"> </v>
      </c>
      <c r="EX624" s="2192"/>
      <c r="EY624" s="2192"/>
      <c r="EZ624" s="2192"/>
      <c r="FA624" s="2022"/>
    </row>
    <row r="625" spans="1:157" ht="12.75">
      <c r="B625" s="12" t="s">
        <v>20</v>
      </c>
      <c r="N625" s="2040" t="s">
        <v>705</v>
      </c>
      <c r="O625" s="2040"/>
      <c r="U625" s="12" t="s">
        <v>20</v>
      </c>
      <c r="AG625" s="2040" t="s">
        <v>705</v>
      </c>
      <c r="AH625" s="2040"/>
      <c r="AZ625" s="58"/>
      <c r="BA625" s="58"/>
      <c r="BB625" s="58"/>
      <c r="BC625" s="58"/>
      <c r="BD625" s="58"/>
      <c r="BE625" s="2021">
        <f t="shared" si="2"/>
        <v>0</v>
      </c>
      <c r="BF625" s="2022"/>
      <c r="BG625" s="2018">
        <f t="shared" si="3"/>
        <v>0</v>
      </c>
      <c r="BH625" s="2020"/>
      <c r="BI625" s="2021">
        <f t="shared" si="4"/>
        <v>0</v>
      </c>
      <c r="BJ625" s="2022"/>
      <c r="BK625" s="2018">
        <f t="shared" si="5"/>
        <v>0</v>
      </c>
      <c r="BL625" s="2020"/>
      <c r="BM625" s="58"/>
      <c r="BN625" s="2015">
        <f t="shared" si="6"/>
        <v>0</v>
      </c>
      <c r="BO625" s="2016"/>
      <c r="BP625" s="2016"/>
      <c r="BQ625" s="2016"/>
      <c r="BR625" s="2017"/>
      <c r="BS625" s="2014">
        <f t="shared" si="7"/>
        <v>0</v>
      </c>
      <c r="BT625" s="2014"/>
      <c r="BU625" s="2014"/>
      <c r="BV625" s="2014"/>
      <c r="BW625" s="2014"/>
      <c r="BX625" s="2014">
        <f t="shared" si="8"/>
        <v>0</v>
      </c>
      <c r="BY625" s="2014"/>
      <c r="BZ625" s="2014"/>
      <c r="CA625" s="2014"/>
      <c r="CB625" s="2014"/>
      <c r="CC625" s="2014">
        <f t="shared" si="9"/>
        <v>0</v>
      </c>
      <c r="CD625" s="2014"/>
      <c r="CE625" s="2014"/>
      <c r="CF625" s="2014"/>
      <c r="CG625" s="2014"/>
      <c r="CH625" s="2014">
        <f t="shared" si="10"/>
        <v>0</v>
      </c>
      <c r="CI625" s="2014"/>
      <c r="CJ625" s="2014"/>
      <c r="CK625" s="2014"/>
      <c r="CL625" s="2014"/>
      <c r="CM625" s="2014">
        <f t="shared" si="11"/>
        <v>0</v>
      </c>
      <c r="CN625" s="2014"/>
      <c r="CO625" s="2014"/>
      <c r="CP625" s="2014"/>
      <c r="CQ625" s="2014"/>
      <c r="CR625" s="265"/>
      <c r="CS625" s="2382">
        <f t="shared" si="12"/>
        <v>0</v>
      </c>
      <c r="CT625" s="2382"/>
      <c r="CU625" s="2382"/>
      <c r="CV625" s="2382"/>
      <c r="CW625" s="2382"/>
      <c r="CX625" s="2382">
        <f t="shared" si="13"/>
        <v>0</v>
      </c>
      <c r="CY625" s="2382"/>
      <c r="CZ625" s="2382"/>
      <c r="DA625" s="2382"/>
      <c r="DB625" s="2382"/>
      <c r="DC625" s="2382">
        <f t="shared" si="14"/>
        <v>0</v>
      </c>
      <c r="DD625" s="2382"/>
      <c r="DE625" s="2382"/>
      <c r="DF625" s="2382"/>
      <c r="DG625" s="2382"/>
      <c r="DH625" s="2382">
        <f t="shared" si="15"/>
        <v>0</v>
      </c>
      <c r="DI625" s="2382"/>
      <c r="DJ625" s="2382"/>
      <c r="DK625" s="2382"/>
      <c r="DL625" s="2382"/>
      <c r="DM625" s="2382">
        <f t="shared" si="16"/>
        <v>0</v>
      </c>
      <c r="DN625" s="2382"/>
      <c r="DO625" s="2382"/>
      <c r="DP625" s="2382"/>
      <c r="DQ625" s="2382"/>
      <c r="DR625" s="2382">
        <f t="shared" si="17"/>
        <v>0</v>
      </c>
      <c r="DS625" s="2382"/>
      <c r="DT625" s="2382"/>
      <c r="DU625" s="2382"/>
      <c r="DV625" s="2382"/>
      <c r="DX625" s="2021" t="str">
        <f t="shared" si="18"/>
        <v xml:space="preserve"> </v>
      </c>
      <c r="DY625" s="2192"/>
      <c r="DZ625" s="2192"/>
      <c r="EA625" s="2192"/>
      <c r="EB625" s="2022"/>
      <c r="EC625" s="2021" t="str">
        <f t="shared" si="19"/>
        <v xml:space="preserve"> </v>
      </c>
      <c r="ED625" s="2192"/>
      <c r="EE625" s="2192"/>
      <c r="EF625" s="2192"/>
      <c r="EG625" s="2022"/>
      <c r="EH625" s="2021" t="str">
        <f t="shared" si="20"/>
        <v xml:space="preserve"> </v>
      </c>
      <c r="EI625" s="2192"/>
      <c r="EJ625" s="2192"/>
      <c r="EK625" s="2192"/>
      <c r="EL625" s="2022"/>
      <c r="EM625" s="2021" t="str">
        <f t="shared" si="21"/>
        <v xml:space="preserve"> </v>
      </c>
      <c r="EN625" s="2192"/>
      <c r="EO625" s="2192"/>
      <c r="EP625" s="2192"/>
      <c r="EQ625" s="2022"/>
      <c r="ER625" s="2021" t="str">
        <f t="shared" si="22"/>
        <v xml:space="preserve"> </v>
      </c>
      <c r="ES625" s="2192"/>
      <c r="ET625" s="2192"/>
      <c r="EU625" s="2192"/>
      <c r="EV625" s="2022"/>
      <c r="EW625" s="2021" t="str">
        <f t="shared" si="23"/>
        <v xml:space="preserve"> </v>
      </c>
      <c r="EX625" s="2192"/>
      <c r="EY625" s="2192"/>
      <c r="EZ625" s="2192"/>
      <c r="FA625" s="2022"/>
    </row>
    <row r="626" spans="1:157" ht="12.75">
      <c r="AZ626" s="58"/>
      <c r="BA626" s="58"/>
      <c r="BB626" s="58"/>
      <c r="BC626" s="58"/>
      <c r="BD626" s="58"/>
      <c r="BE626" s="2021">
        <f t="shared" si="2"/>
        <v>0</v>
      </c>
      <c r="BF626" s="2022"/>
      <c r="BG626" s="2018">
        <f t="shared" si="3"/>
        <v>0</v>
      </c>
      <c r="BH626" s="2020"/>
      <c r="BI626" s="2021">
        <f t="shared" si="4"/>
        <v>0</v>
      </c>
      <c r="BJ626" s="2022"/>
      <c r="BK626" s="2018">
        <f t="shared" si="5"/>
        <v>0</v>
      </c>
      <c r="BL626" s="2020"/>
      <c r="BM626" s="58"/>
      <c r="BN626" s="2015">
        <f t="shared" si="6"/>
        <v>0</v>
      </c>
      <c r="BO626" s="2016"/>
      <c r="BP626" s="2016"/>
      <c r="BQ626" s="2016"/>
      <c r="BR626" s="2017"/>
      <c r="BS626" s="2014">
        <f t="shared" si="7"/>
        <v>0</v>
      </c>
      <c r="BT626" s="2014"/>
      <c r="BU626" s="2014"/>
      <c r="BV626" s="2014"/>
      <c r="BW626" s="2014"/>
      <c r="BX626" s="2014">
        <f t="shared" si="8"/>
        <v>0</v>
      </c>
      <c r="BY626" s="2014"/>
      <c r="BZ626" s="2014"/>
      <c r="CA626" s="2014"/>
      <c r="CB626" s="2014"/>
      <c r="CC626" s="2014">
        <f t="shared" si="9"/>
        <v>0</v>
      </c>
      <c r="CD626" s="2014"/>
      <c r="CE626" s="2014"/>
      <c r="CF626" s="2014"/>
      <c r="CG626" s="2014"/>
      <c r="CH626" s="2014">
        <f t="shared" si="10"/>
        <v>0</v>
      </c>
      <c r="CI626" s="2014"/>
      <c r="CJ626" s="2014"/>
      <c r="CK626" s="2014"/>
      <c r="CL626" s="2014"/>
      <c r="CM626" s="2014">
        <f t="shared" si="11"/>
        <v>0</v>
      </c>
      <c r="CN626" s="2014"/>
      <c r="CO626" s="2014"/>
      <c r="CP626" s="2014"/>
      <c r="CQ626" s="2014"/>
      <c r="CR626" s="265"/>
      <c r="CS626" s="2382">
        <f t="shared" si="12"/>
        <v>0</v>
      </c>
      <c r="CT626" s="2382"/>
      <c r="CU626" s="2382"/>
      <c r="CV626" s="2382"/>
      <c r="CW626" s="2382"/>
      <c r="CX626" s="2382">
        <f t="shared" si="13"/>
        <v>0</v>
      </c>
      <c r="CY626" s="2382"/>
      <c r="CZ626" s="2382"/>
      <c r="DA626" s="2382"/>
      <c r="DB626" s="2382"/>
      <c r="DC626" s="2382">
        <f t="shared" si="14"/>
        <v>0</v>
      </c>
      <c r="DD626" s="2382"/>
      <c r="DE626" s="2382"/>
      <c r="DF626" s="2382"/>
      <c r="DG626" s="2382"/>
      <c r="DH626" s="2382">
        <f t="shared" si="15"/>
        <v>0</v>
      </c>
      <c r="DI626" s="2382"/>
      <c r="DJ626" s="2382"/>
      <c r="DK626" s="2382"/>
      <c r="DL626" s="2382"/>
      <c r="DM626" s="2382">
        <f t="shared" si="16"/>
        <v>0</v>
      </c>
      <c r="DN626" s="2382"/>
      <c r="DO626" s="2382"/>
      <c r="DP626" s="2382"/>
      <c r="DQ626" s="2382"/>
      <c r="DR626" s="2382">
        <f t="shared" si="17"/>
        <v>0</v>
      </c>
      <c r="DS626" s="2382"/>
      <c r="DT626" s="2382"/>
      <c r="DU626" s="2382"/>
      <c r="DV626" s="2382"/>
      <c r="DX626" s="2021" t="str">
        <f t="shared" si="18"/>
        <v xml:space="preserve"> </v>
      </c>
      <c r="DY626" s="2192"/>
      <c r="DZ626" s="2192"/>
      <c r="EA626" s="2192"/>
      <c r="EB626" s="2022"/>
      <c r="EC626" s="2021" t="str">
        <f t="shared" si="19"/>
        <v xml:space="preserve"> </v>
      </c>
      <c r="ED626" s="2192"/>
      <c r="EE626" s="2192"/>
      <c r="EF626" s="2192"/>
      <c r="EG626" s="2022"/>
      <c r="EH626" s="2021" t="str">
        <f t="shared" si="20"/>
        <v xml:space="preserve"> </v>
      </c>
      <c r="EI626" s="2192"/>
      <c r="EJ626" s="2192"/>
      <c r="EK626" s="2192"/>
      <c r="EL626" s="2022"/>
      <c r="EM626" s="2021" t="str">
        <f t="shared" si="21"/>
        <v xml:space="preserve"> </v>
      </c>
      <c r="EN626" s="2192"/>
      <c r="EO626" s="2192"/>
      <c r="EP626" s="2192"/>
      <c r="EQ626" s="2022"/>
      <c r="ER626" s="2021" t="str">
        <f t="shared" si="22"/>
        <v xml:space="preserve"> </v>
      </c>
      <c r="ES626" s="2192"/>
      <c r="ET626" s="2192"/>
      <c r="EU626" s="2192"/>
      <c r="EV626" s="2022"/>
      <c r="EW626" s="2021" t="str">
        <f t="shared" si="23"/>
        <v xml:space="preserve"> </v>
      </c>
      <c r="EX626" s="2192"/>
      <c r="EY626" s="2192"/>
      <c r="EZ626" s="2192"/>
      <c r="FA626" s="2022"/>
    </row>
    <row r="627" spans="1:157" ht="12.75" customHeight="1">
      <c r="A627" s="1874" t="s">
        <v>576</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2"/>
      <c r="AU627" s="1572"/>
      <c r="AV627" s="1572"/>
      <c r="AW627" s="1572"/>
      <c r="AX627" s="1572"/>
      <c r="AY627" s="1572"/>
      <c r="AZ627" s="58"/>
      <c r="BA627" s="58"/>
      <c r="BB627" s="58"/>
      <c r="BC627" s="58"/>
      <c r="BD627" s="58"/>
      <c r="BE627" s="2021">
        <f t="shared" si="2"/>
        <v>0</v>
      </c>
      <c r="BF627" s="2022"/>
      <c r="BG627" s="2018">
        <f t="shared" si="3"/>
        <v>0</v>
      </c>
      <c r="BH627" s="2020"/>
      <c r="BI627" s="2021">
        <f t="shared" si="4"/>
        <v>0</v>
      </c>
      <c r="BJ627" s="2022"/>
      <c r="BK627" s="2018">
        <f t="shared" si="5"/>
        <v>0</v>
      </c>
      <c r="BL627" s="2020"/>
      <c r="BM627" s="58"/>
      <c r="BN627" s="2015">
        <f t="shared" si="6"/>
        <v>0</v>
      </c>
      <c r="BO627" s="2016"/>
      <c r="BP627" s="2016"/>
      <c r="BQ627" s="2016"/>
      <c r="BR627" s="2017"/>
      <c r="BS627" s="2014">
        <f t="shared" si="7"/>
        <v>0</v>
      </c>
      <c r="BT627" s="2014"/>
      <c r="BU627" s="2014"/>
      <c r="BV627" s="2014"/>
      <c r="BW627" s="2014"/>
      <c r="BX627" s="2014">
        <f t="shared" si="8"/>
        <v>0</v>
      </c>
      <c r="BY627" s="2014"/>
      <c r="BZ627" s="2014"/>
      <c r="CA627" s="2014"/>
      <c r="CB627" s="2014"/>
      <c r="CC627" s="2014">
        <f t="shared" si="9"/>
        <v>0</v>
      </c>
      <c r="CD627" s="2014"/>
      <c r="CE627" s="2014"/>
      <c r="CF627" s="2014"/>
      <c r="CG627" s="2014"/>
      <c r="CH627" s="2014">
        <f t="shared" si="10"/>
        <v>0</v>
      </c>
      <c r="CI627" s="2014"/>
      <c r="CJ627" s="2014"/>
      <c r="CK627" s="2014"/>
      <c r="CL627" s="2014"/>
      <c r="CM627" s="2014">
        <f t="shared" si="11"/>
        <v>0</v>
      </c>
      <c r="CN627" s="2014"/>
      <c r="CO627" s="2014"/>
      <c r="CP627" s="2014"/>
      <c r="CQ627" s="2014"/>
      <c r="CR627" s="265"/>
      <c r="CS627" s="2382">
        <f t="shared" si="12"/>
        <v>0</v>
      </c>
      <c r="CT627" s="2382"/>
      <c r="CU627" s="2382"/>
      <c r="CV627" s="2382"/>
      <c r="CW627" s="2382"/>
      <c r="CX627" s="2382">
        <f t="shared" si="13"/>
        <v>0</v>
      </c>
      <c r="CY627" s="2382"/>
      <c r="CZ627" s="2382"/>
      <c r="DA627" s="2382"/>
      <c r="DB627" s="2382"/>
      <c r="DC627" s="2382">
        <f t="shared" si="14"/>
        <v>0</v>
      </c>
      <c r="DD627" s="2382"/>
      <c r="DE627" s="2382"/>
      <c r="DF627" s="2382"/>
      <c r="DG627" s="2382"/>
      <c r="DH627" s="2382">
        <f t="shared" si="15"/>
        <v>0</v>
      </c>
      <c r="DI627" s="2382"/>
      <c r="DJ627" s="2382"/>
      <c r="DK627" s="2382"/>
      <c r="DL627" s="2382"/>
      <c r="DM627" s="2382">
        <f t="shared" si="16"/>
        <v>0</v>
      </c>
      <c r="DN627" s="2382"/>
      <c r="DO627" s="2382"/>
      <c r="DP627" s="2382"/>
      <c r="DQ627" s="2382"/>
      <c r="DR627" s="2382">
        <f t="shared" si="17"/>
        <v>0</v>
      </c>
      <c r="DS627" s="2382"/>
      <c r="DT627" s="2382"/>
      <c r="DU627" s="2382"/>
      <c r="DV627" s="2382"/>
      <c r="DX627" s="2021" t="str">
        <f t="shared" si="18"/>
        <v xml:space="preserve"> </v>
      </c>
      <c r="DY627" s="2192"/>
      <c r="DZ627" s="2192"/>
      <c r="EA627" s="2192"/>
      <c r="EB627" s="2022"/>
      <c r="EC627" s="2021" t="str">
        <f t="shared" si="19"/>
        <v xml:space="preserve"> </v>
      </c>
      <c r="ED627" s="2192"/>
      <c r="EE627" s="2192"/>
      <c r="EF627" s="2192"/>
      <c r="EG627" s="2022"/>
      <c r="EH627" s="2021" t="str">
        <f t="shared" si="20"/>
        <v xml:space="preserve"> </v>
      </c>
      <c r="EI627" s="2192"/>
      <c r="EJ627" s="2192"/>
      <c r="EK627" s="2192"/>
      <c r="EL627" s="2022"/>
      <c r="EM627" s="2021" t="str">
        <f t="shared" si="21"/>
        <v xml:space="preserve"> </v>
      </c>
      <c r="EN627" s="2192"/>
      <c r="EO627" s="2192"/>
      <c r="EP627" s="2192"/>
      <c r="EQ627" s="2022"/>
      <c r="ER627" s="2021" t="str">
        <f t="shared" si="22"/>
        <v xml:space="preserve"> </v>
      </c>
      <c r="ES627" s="2192"/>
      <c r="ET627" s="2192"/>
      <c r="EU627" s="2192"/>
      <c r="EV627" s="2022"/>
      <c r="EW627" s="2021" t="str">
        <f t="shared" si="23"/>
        <v xml:space="preserve"> </v>
      </c>
      <c r="EX627" s="2192"/>
      <c r="EY627" s="2192"/>
      <c r="EZ627" s="2192"/>
      <c r="FA627" s="2022"/>
    </row>
    <row r="628" spans="1:157" ht="12.75">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2"/>
      <c r="AU628" s="1572"/>
      <c r="AV628" s="1572"/>
      <c r="AW628" s="1572"/>
      <c r="AX628" s="1572"/>
      <c r="AY628" s="1572"/>
      <c r="AZ628" s="58"/>
      <c r="BA628" s="58"/>
      <c r="BB628" s="58"/>
      <c r="BC628" s="58"/>
      <c r="BD628" s="58"/>
      <c r="BE628" s="2021">
        <f t="shared" si="2"/>
        <v>0</v>
      </c>
      <c r="BF628" s="2022"/>
      <c r="BG628" s="2018">
        <f t="shared" si="3"/>
        <v>0</v>
      </c>
      <c r="BH628" s="2020"/>
      <c r="BI628" s="2021">
        <f t="shared" si="4"/>
        <v>0</v>
      </c>
      <c r="BJ628" s="2022"/>
      <c r="BK628" s="2018">
        <f t="shared" si="5"/>
        <v>0</v>
      </c>
      <c r="BL628" s="2020"/>
      <c r="BM628" s="58"/>
      <c r="BN628" s="2015">
        <f t="shared" si="6"/>
        <v>0</v>
      </c>
      <c r="BO628" s="2016"/>
      <c r="BP628" s="2016"/>
      <c r="BQ628" s="2016"/>
      <c r="BR628" s="2017"/>
      <c r="BS628" s="2014">
        <f t="shared" si="7"/>
        <v>0</v>
      </c>
      <c r="BT628" s="2014"/>
      <c r="BU628" s="2014"/>
      <c r="BV628" s="2014"/>
      <c r="BW628" s="2014"/>
      <c r="BX628" s="2014">
        <f t="shared" si="8"/>
        <v>0</v>
      </c>
      <c r="BY628" s="2014"/>
      <c r="BZ628" s="2014"/>
      <c r="CA628" s="2014"/>
      <c r="CB628" s="2014"/>
      <c r="CC628" s="2014">
        <f t="shared" si="9"/>
        <v>0</v>
      </c>
      <c r="CD628" s="2014"/>
      <c r="CE628" s="2014"/>
      <c r="CF628" s="2014"/>
      <c r="CG628" s="2014"/>
      <c r="CH628" s="2014">
        <f t="shared" si="10"/>
        <v>0</v>
      </c>
      <c r="CI628" s="2014"/>
      <c r="CJ628" s="2014"/>
      <c r="CK628" s="2014"/>
      <c r="CL628" s="2014"/>
      <c r="CM628" s="2014">
        <f t="shared" si="11"/>
        <v>0</v>
      </c>
      <c r="CN628" s="2014"/>
      <c r="CO628" s="2014"/>
      <c r="CP628" s="2014"/>
      <c r="CQ628" s="2014"/>
      <c r="CR628" s="265"/>
      <c r="CS628" s="2382">
        <f t="shared" si="12"/>
        <v>0</v>
      </c>
      <c r="CT628" s="2382"/>
      <c r="CU628" s="2382"/>
      <c r="CV628" s="2382"/>
      <c r="CW628" s="2382"/>
      <c r="CX628" s="2382">
        <f t="shared" si="13"/>
        <v>0</v>
      </c>
      <c r="CY628" s="2382"/>
      <c r="CZ628" s="2382"/>
      <c r="DA628" s="2382"/>
      <c r="DB628" s="2382"/>
      <c r="DC628" s="2382">
        <f t="shared" si="14"/>
        <v>0</v>
      </c>
      <c r="DD628" s="2382"/>
      <c r="DE628" s="2382"/>
      <c r="DF628" s="2382"/>
      <c r="DG628" s="2382"/>
      <c r="DH628" s="2382">
        <f t="shared" si="15"/>
        <v>0</v>
      </c>
      <c r="DI628" s="2382"/>
      <c r="DJ628" s="2382"/>
      <c r="DK628" s="2382"/>
      <c r="DL628" s="2382"/>
      <c r="DM628" s="2382">
        <f t="shared" si="16"/>
        <v>0</v>
      </c>
      <c r="DN628" s="2382"/>
      <c r="DO628" s="2382"/>
      <c r="DP628" s="2382"/>
      <c r="DQ628" s="2382"/>
      <c r="DR628" s="2382">
        <f t="shared" si="17"/>
        <v>0</v>
      </c>
      <c r="DS628" s="2382"/>
      <c r="DT628" s="2382"/>
      <c r="DU628" s="2382"/>
      <c r="DV628" s="2382"/>
      <c r="DX628" s="2021" t="str">
        <f t="shared" si="18"/>
        <v xml:space="preserve"> </v>
      </c>
      <c r="DY628" s="2192"/>
      <c r="DZ628" s="2192"/>
      <c r="EA628" s="2192"/>
      <c r="EB628" s="2022"/>
      <c r="EC628" s="2021" t="str">
        <f t="shared" si="19"/>
        <v xml:space="preserve"> </v>
      </c>
      <c r="ED628" s="2192"/>
      <c r="EE628" s="2192"/>
      <c r="EF628" s="2192"/>
      <c r="EG628" s="2022"/>
      <c r="EH628" s="2021" t="str">
        <f t="shared" si="20"/>
        <v xml:space="preserve"> </v>
      </c>
      <c r="EI628" s="2192"/>
      <c r="EJ628" s="2192"/>
      <c r="EK628" s="2192"/>
      <c r="EL628" s="2022"/>
      <c r="EM628" s="2021" t="str">
        <f t="shared" si="21"/>
        <v xml:space="preserve"> </v>
      </c>
      <c r="EN628" s="2192"/>
      <c r="EO628" s="2192"/>
      <c r="EP628" s="2192"/>
      <c r="EQ628" s="2022"/>
      <c r="ER628" s="2021" t="str">
        <f t="shared" si="22"/>
        <v xml:space="preserve"> </v>
      </c>
      <c r="ES628" s="2192"/>
      <c r="ET628" s="2192"/>
      <c r="EU628" s="2192"/>
      <c r="EV628" s="2022"/>
      <c r="EW628" s="2021" t="str">
        <f t="shared" si="23"/>
        <v xml:space="preserve"> </v>
      </c>
      <c r="EX628" s="2192"/>
      <c r="EY628" s="2192"/>
      <c r="EZ628" s="2192"/>
      <c r="FA628" s="2022"/>
    </row>
    <row r="629" spans="1:157" ht="12.75">
      <c r="A629" s="25"/>
      <c r="B629" s="25"/>
      <c r="C629" s="25"/>
      <c r="D629" s="25"/>
      <c r="E629" s="25"/>
      <c r="F629" s="25"/>
      <c r="G629" s="3"/>
      <c r="H629" s="25"/>
      <c r="AZ629" s="58"/>
      <c r="BA629" s="58"/>
      <c r="BB629" s="58"/>
      <c r="BC629" s="58"/>
      <c r="BD629" s="58"/>
      <c r="BE629" s="2021">
        <f t="shared" si="2"/>
        <v>0</v>
      </c>
      <c r="BF629" s="2022"/>
      <c r="BG629" s="2018">
        <f t="shared" si="3"/>
        <v>0</v>
      </c>
      <c r="BH629" s="2020"/>
      <c r="BI629" s="2021">
        <f t="shared" si="4"/>
        <v>0</v>
      </c>
      <c r="BJ629" s="2022"/>
      <c r="BK629" s="2018">
        <f t="shared" si="5"/>
        <v>0</v>
      </c>
      <c r="BL629" s="2020"/>
      <c r="BM629" s="58"/>
      <c r="BN629" s="2015">
        <f t="shared" si="6"/>
        <v>0</v>
      </c>
      <c r="BO629" s="2016"/>
      <c r="BP629" s="2016"/>
      <c r="BQ629" s="2016"/>
      <c r="BR629" s="2017"/>
      <c r="BS629" s="2014">
        <f t="shared" si="7"/>
        <v>0</v>
      </c>
      <c r="BT629" s="2014"/>
      <c r="BU629" s="2014"/>
      <c r="BV629" s="2014"/>
      <c r="BW629" s="2014"/>
      <c r="BX629" s="2014">
        <f t="shared" si="8"/>
        <v>0</v>
      </c>
      <c r="BY629" s="2014"/>
      <c r="BZ629" s="2014"/>
      <c r="CA629" s="2014"/>
      <c r="CB629" s="2014"/>
      <c r="CC629" s="2014">
        <f t="shared" si="9"/>
        <v>0</v>
      </c>
      <c r="CD629" s="2014"/>
      <c r="CE629" s="2014"/>
      <c r="CF629" s="2014"/>
      <c r="CG629" s="2014"/>
      <c r="CH629" s="2014">
        <f t="shared" si="10"/>
        <v>0</v>
      </c>
      <c r="CI629" s="2014"/>
      <c r="CJ629" s="2014"/>
      <c r="CK629" s="2014"/>
      <c r="CL629" s="2014"/>
      <c r="CM629" s="2014">
        <f t="shared" si="11"/>
        <v>0</v>
      </c>
      <c r="CN629" s="2014"/>
      <c r="CO629" s="2014"/>
      <c r="CP629" s="2014"/>
      <c r="CQ629" s="2014"/>
      <c r="CR629" s="265"/>
      <c r="CS629" s="2382">
        <f t="shared" si="12"/>
        <v>0</v>
      </c>
      <c r="CT629" s="2382"/>
      <c r="CU629" s="2382"/>
      <c r="CV629" s="2382"/>
      <c r="CW629" s="2382"/>
      <c r="CX629" s="2382">
        <f t="shared" si="13"/>
        <v>0</v>
      </c>
      <c r="CY629" s="2382"/>
      <c r="CZ629" s="2382"/>
      <c r="DA629" s="2382"/>
      <c r="DB629" s="2382"/>
      <c r="DC629" s="2382">
        <f t="shared" si="14"/>
        <v>0</v>
      </c>
      <c r="DD629" s="2382"/>
      <c r="DE629" s="2382"/>
      <c r="DF629" s="2382"/>
      <c r="DG629" s="2382"/>
      <c r="DH629" s="2382">
        <f t="shared" si="15"/>
        <v>0</v>
      </c>
      <c r="DI629" s="2382"/>
      <c r="DJ629" s="2382"/>
      <c r="DK629" s="2382"/>
      <c r="DL629" s="2382"/>
      <c r="DM629" s="2382">
        <f t="shared" si="16"/>
        <v>0</v>
      </c>
      <c r="DN629" s="2382"/>
      <c r="DO629" s="2382"/>
      <c r="DP629" s="2382"/>
      <c r="DQ629" s="2382"/>
      <c r="DR629" s="2382">
        <f t="shared" si="17"/>
        <v>0</v>
      </c>
      <c r="DS629" s="2382"/>
      <c r="DT629" s="2382"/>
      <c r="DU629" s="2382"/>
      <c r="DV629" s="2382"/>
      <c r="DX629" s="2021" t="str">
        <f t="shared" si="18"/>
        <v xml:space="preserve"> </v>
      </c>
      <c r="DY629" s="2192"/>
      <c r="DZ629" s="2192"/>
      <c r="EA629" s="2192"/>
      <c r="EB629" s="2022"/>
      <c r="EC629" s="2021" t="str">
        <f t="shared" si="19"/>
        <v xml:space="preserve"> </v>
      </c>
      <c r="ED629" s="2192"/>
      <c r="EE629" s="2192"/>
      <c r="EF629" s="2192"/>
      <c r="EG629" s="2022"/>
      <c r="EH629" s="2021" t="str">
        <f t="shared" si="20"/>
        <v xml:space="preserve"> </v>
      </c>
      <c r="EI629" s="2192"/>
      <c r="EJ629" s="2192"/>
      <c r="EK629" s="2192"/>
      <c r="EL629" s="2022"/>
      <c r="EM629" s="2021" t="str">
        <f t="shared" si="21"/>
        <v xml:space="preserve"> </v>
      </c>
      <c r="EN629" s="2192"/>
      <c r="EO629" s="2192"/>
      <c r="EP629" s="2192"/>
      <c r="EQ629" s="2022"/>
      <c r="ER629" s="2021" t="str">
        <f t="shared" si="22"/>
        <v xml:space="preserve"> </v>
      </c>
      <c r="ES629" s="2192"/>
      <c r="ET629" s="2192"/>
      <c r="EU629" s="2192"/>
      <c r="EV629" s="2022"/>
      <c r="EW629" s="2021" t="str">
        <f t="shared" si="23"/>
        <v xml:space="preserve"> </v>
      </c>
      <c r="EX629" s="2192"/>
      <c r="EY629" s="2192"/>
      <c r="EZ629" s="2192"/>
      <c r="FA629" s="2022"/>
    </row>
    <row r="630" spans="1:157" ht="12.75">
      <c r="A630" s="50" t="s">
        <v>328</v>
      </c>
      <c r="B630" s="50"/>
      <c r="C630" s="50" t="s">
        <v>21</v>
      </c>
      <c r="AZ630" s="58"/>
      <c r="BA630" s="58"/>
      <c r="BB630" s="58"/>
      <c r="BC630" s="58"/>
      <c r="BD630" s="58"/>
      <c r="BE630" s="2021">
        <f t="shared" si="2"/>
        <v>0</v>
      </c>
      <c r="BF630" s="2022"/>
      <c r="BG630" s="2018">
        <f t="shared" si="3"/>
        <v>0</v>
      </c>
      <c r="BH630" s="2020"/>
      <c r="BI630" s="2021">
        <f t="shared" si="4"/>
        <v>0</v>
      </c>
      <c r="BJ630" s="2022"/>
      <c r="BK630" s="2018">
        <f t="shared" si="5"/>
        <v>0</v>
      </c>
      <c r="BL630" s="2020"/>
      <c r="BM630" s="58"/>
      <c r="BN630" s="2015">
        <f t="shared" si="6"/>
        <v>0</v>
      </c>
      <c r="BO630" s="2016"/>
      <c r="BP630" s="2016"/>
      <c r="BQ630" s="2016"/>
      <c r="BR630" s="2017"/>
      <c r="BS630" s="2014">
        <f t="shared" si="7"/>
        <v>0</v>
      </c>
      <c r="BT630" s="2014"/>
      <c r="BU630" s="2014"/>
      <c r="BV630" s="2014"/>
      <c r="BW630" s="2014"/>
      <c r="BX630" s="2014">
        <f t="shared" si="8"/>
        <v>0</v>
      </c>
      <c r="BY630" s="2014"/>
      <c r="BZ630" s="2014"/>
      <c r="CA630" s="2014"/>
      <c r="CB630" s="2014"/>
      <c r="CC630" s="2014">
        <f t="shared" si="9"/>
        <v>0</v>
      </c>
      <c r="CD630" s="2014"/>
      <c r="CE630" s="2014"/>
      <c r="CF630" s="2014"/>
      <c r="CG630" s="2014"/>
      <c r="CH630" s="2014">
        <f t="shared" si="10"/>
        <v>0</v>
      </c>
      <c r="CI630" s="2014"/>
      <c r="CJ630" s="2014"/>
      <c r="CK630" s="2014"/>
      <c r="CL630" s="2014"/>
      <c r="CM630" s="2014">
        <f t="shared" si="11"/>
        <v>0</v>
      </c>
      <c r="CN630" s="2014"/>
      <c r="CO630" s="2014"/>
      <c r="CP630" s="2014"/>
      <c r="CQ630" s="2014"/>
      <c r="CR630" s="265"/>
      <c r="CS630" s="2382">
        <f t="shared" si="12"/>
        <v>0</v>
      </c>
      <c r="CT630" s="2382"/>
      <c r="CU630" s="2382"/>
      <c r="CV630" s="2382"/>
      <c r="CW630" s="2382"/>
      <c r="CX630" s="2382">
        <f t="shared" si="13"/>
        <v>0</v>
      </c>
      <c r="CY630" s="2382"/>
      <c r="CZ630" s="2382"/>
      <c r="DA630" s="2382"/>
      <c r="DB630" s="2382"/>
      <c r="DC630" s="2382">
        <f t="shared" si="14"/>
        <v>0</v>
      </c>
      <c r="DD630" s="2382"/>
      <c r="DE630" s="2382"/>
      <c r="DF630" s="2382"/>
      <c r="DG630" s="2382"/>
      <c r="DH630" s="2382">
        <f t="shared" si="15"/>
        <v>0</v>
      </c>
      <c r="DI630" s="2382"/>
      <c r="DJ630" s="2382"/>
      <c r="DK630" s="2382"/>
      <c r="DL630" s="2382"/>
      <c r="DM630" s="2382">
        <f t="shared" si="16"/>
        <v>0</v>
      </c>
      <c r="DN630" s="2382"/>
      <c r="DO630" s="2382"/>
      <c r="DP630" s="2382"/>
      <c r="DQ630" s="2382"/>
      <c r="DR630" s="2382">
        <f t="shared" si="17"/>
        <v>0</v>
      </c>
      <c r="DS630" s="2382"/>
      <c r="DT630" s="2382"/>
      <c r="DU630" s="2382"/>
      <c r="DV630" s="2382"/>
      <c r="DX630" s="2021" t="str">
        <f t="shared" si="18"/>
        <v xml:space="preserve"> </v>
      </c>
      <c r="DY630" s="2192"/>
      <c r="DZ630" s="2192"/>
      <c r="EA630" s="2192"/>
      <c r="EB630" s="2022"/>
      <c r="EC630" s="2021" t="str">
        <f t="shared" si="19"/>
        <v xml:space="preserve"> </v>
      </c>
      <c r="ED630" s="2192"/>
      <c r="EE630" s="2192"/>
      <c r="EF630" s="2192"/>
      <c r="EG630" s="2022"/>
      <c r="EH630" s="2021" t="str">
        <f t="shared" si="20"/>
        <v xml:space="preserve"> </v>
      </c>
      <c r="EI630" s="2192"/>
      <c r="EJ630" s="2192"/>
      <c r="EK630" s="2192"/>
      <c r="EL630" s="2022"/>
      <c r="EM630" s="2021" t="str">
        <f t="shared" si="21"/>
        <v xml:space="preserve"> </v>
      </c>
      <c r="EN630" s="2192"/>
      <c r="EO630" s="2192"/>
      <c r="EP630" s="2192"/>
      <c r="EQ630" s="2022"/>
      <c r="ER630" s="2021" t="str">
        <f t="shared" si="22"/>
        <v xml:space="preserve"> </v>
      </c>
      <c r="ES630" s="2192"/>
      <c r="ET630" s="2192"/>
      <c r="EU630" s="2192"/>
      <c r="EV630" s="2022"/>
      <c r="EW630" s="2021" t="str">
        <f t="shared" si="23"/>
        <v xml:space="preserve"> </v>
      </c>
      <c r="EX630" s="2192"/>
      <c r="EY630" s="2192"/>
      <c r="EZ630" s="2192"/>
      <c r="FA630" s="2022"/>
    </row>
    <row r="631" spans="1:157" ht="12.75">
      <c r="A631" s="50"/>
      <c r="B631" s="50"/>
      <c r="C631" s="50"/>
      <c r="AZ631" s="58"/>
      <c r="BA631" s="58"/>
      <c r="BB631" s="58"/>
      <c r="BC631" s="58"/>
      <c r="BD631" s="58"/>
      <c r="BE631" s="2021">
        <f t="shared" si="2"/>
        <v>0</v>
      </c>
      <c r="BF631" s="2022"/>
      <c r="BG631" s="2018">
        <f t="shared" si="3"/>
        <v>0</v>
      </c>
      <c r="BH631" s="2020"/>
      <c r="BI631" s="2021">
        <f t="shared" si="4"/>
        <v>0</v>
      </c>
      <c r="BJ631" s="2022"/>
      <c r="BK631" s="2018">
        <f t="shared" si="5"/>
        <v>0</v>
      </c>
      <c r="BL631" s="2020"/>
      <c r="BM631" s="58"/>
      <c r="BN631" s="2015">
        <f t="shared" si="6"/>
        <v>0</v>
      </c>
      <c r="BO631" s="2016"/>
      <c r="BP631" s="2016"/>
      <c r="BQ631" s="2016"/>
      <c r="BR631" s="2017"/>
      <c r="BS631" s="2014">
        <f t="shared" si="7"/>
        <v>0</v>
      </c>
      <c r="BT631" s="2014"/>
      <c r="BU631" s="2014"/>
      <c r="BV631" s="2014"/>
      <c r="BW631" s="2014"/>
      <c r="BX631" s="2014">
        <f t="shared" si="8"/>
        <v>0</v>
      </c>
      <c r="BY631" s="2014"/>
      <c r="BZ631" s="2014"/>
      <c r="CA631" s="2014"/>
      <c r="CB631" s="2014"/>
      <c r="CC631" s="2014">
        <f t="shared" si="9"/>
        <v>0</v>
      </c>
      <c r="CD631" s="2014"/>
      <c r="CE631" s="2014"/>
      <c r="CF631" s="2014"/>
      <c r="CG631" s="2014"/>
      <c r="CH631" s="2014">
        <f t="shared" si="10"/>
        <v>0</v>
      </c>
      <c r="CI631" s="2014"/>
      <c r="CJ631" s="2014"/>
      <c r="CK631" s="2014"/>
      <c r="CL631" s="2014"/>
      <c r="CM631" s="2014">
        <f t="shared" si="11"/>
        <v>0</v>
      </c>
      <c r="CN631" s="2014"/>
      <c r="CO631" s="2014"/>
      <c r="CP631" s="2014"/>
      <c r="CQ631" s="2014"/>
      <c r="CR631" s="265"/>
      <c r="CS631" s="2382">
        <f t="shared" si="12"/>
        <v>0</v>
      </c>
      <c r="CT631" s="2382"/>
      <c r="CU631" s="2382"/>
      <c r="CV631" s="2382"/>
      <c r="CW631" s="2382"/>
      <c r="CX631" s="2382">
        <f t="shared" si="13"/>
        <v>0</v>
      </c>
      <c r="CY631" s="2382"/>
      <c r="CZ631" s="2382"/>
      <c r="DA631" s="2382"/>
      <c r="DB631" s="2382"/>
      <c r="DC631" s="2382">
        <f t="shared" si="14"/>
        <v>0</v>
      </c>
      <c r="DD631" s="2382"/>
      <c r="DE631" s="2382"/>
      <c r="DF631" s="2382"/>
      <c r="DG631" s="2382"/>
      <c r="DH631" s="2382">
        <f t="shared" si="15"/>
        <v>0</v>
      </c>
      <c r="DI631" s="2382"/>
      <c r="DJ631" s="2382"/>
      <c r="DK631" s="2382"/>
      <c r="DL631" s="2382"/>
      <c r="DM631" s="2382">
        <f t="shared" si="16"/>
        <v>0</v>
      </c>
      <c r="DN631" s="2382"/>
      <c r="DO631" s="2382"/>
      <c r="DP631" s="2382"/>
      <c r="DQ631" s="2382"/>
      <c r="DR631" s="2382">
        <f t="shared" si="17"/>
        <v>0</v>
      </c>
      <c r="DS631" s="2382"/>
      <c r="DT631" s="2382"/>
      <c r="DU631" s="2382"/>
      <c r="DV631" s="2382"/>
      <c r="DX631" s="2021" t="str">
        <f t="shared" si="18"/>
        <v xml:space="preserve"> </v>
      </c>
      <c r="DY631" s="2192"/>
      <c r="DZ631" s="2192"/>
      <c r="EA631" s="2192"/>
      <c r="EB631" s="2022"/>
      <c r="EC631" s="2021" t="str">
        <f t="shared" si="19"/>
        <v xml:space="preserve"> </v>
      </c>
      <c r="ED631" s="2192"/>
      <c r="EE631" s="2192"/>
      <c r="EF631" s="2192"/>
      <c r="EG631" s="2022"/>
      <c r="EH631" s="2021" t="str">
        <f t="shared" si="20"/>
        <v xml:space="preserve"> </v>
      </c>
      <c r="EI631" s="2192"/>
      <c r="EJ631" s="2192"/>
      <c r="EK631" s="2192"/>
      <c r="EL631" s="2022"/>
      <c r="EM631" s="2021" t="str">
        <f t="shared" si="21"/>
        <v xml:space="preserve"> </v>
      </c>
      <c r="EN631" s="2192"/>
      <c r="EO631" s="2192"/>
      <c r="EP631" s="2192"/>
      <c r="EQ631" s="2022"/>
      <c r="ER631" s="2021" t="str">
        <f t="shared" si="22"/>
        <v xml:space="preserve"> </v>
      </c>
      <c r="ES631" s="2192"/>
      <c r="ET631" s="2192"/>
      <c r="EU631" s="2192"/>
      <c r="EV631" s="2022"/>
      <c r="EW631" s="2021" t="str">
        <f t="shared" si="23"/>
        <v xml:space="preserve"> </v>
      </c>
      <c r="EX631" s="2192"/>
      <c r="EY631" s="2192"/>
      <c r="EZ631" s="2192"/>
      <c r="FA631" s="202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2"/>
        <v>0</v>
      </c>
      <c r="BF632" s="2022"/>
      <c r="BG632" s="2018">
        <f t="shared" si="3"/>
        <v>0</v>
      </c>
      <c r="BH632" s="2020"/>
      <c r="BI632" s="2021">
        <f t="shared" si="4"/>
        <v>0</v>
      </c>
      <c r="BJ632" s="2022"/>
      <c r="BK632" s="2018">
        <f t="shared" si="5"/>
        <v>0</v>
      </c>
      <c r="BL632" s="2020"/>
      <c r="BM632" s="58"/>
      <c r="BN632" s="2015">
        <f t="shared" si="6"/>
        <v>0</v>
      </c>
      <c r="BO632" s="2016"/>
      <c r="BP632" s="2016"/>
      <c r="BQ632" s="2016"/>
      <c r="BR632" s="2017"/>
      <c r="BS632" s="2014">
        <f t="shared" si="7"/>
        <v>0</v>
      </c>
      <c r="BT632" s="2014"/>
      <c r="BU632" s="2014"/>
      <c r="BV632" s="2014"/>
      <c r="BW632" s="2014"/>
      <c r="BX632" s="2014">
        <f t="shared" si="8"/>
        <v>0</v>
      </c>
      <c r="BY632" s="2014"/>
      <c r="BZ632" s="2014"/>
      <c r="CA632" s="2014"/>
      <c r="CB632" s="2014"/>
      <c r="CC632" s="2014">
        <f t="shared" si="9"/>
        <v>0</v>
      </c>
      <c r="CD632" s="2014"/>
      <c r="CE632" s="2014"/>
      <c r="CF632" s="2014"/>
      <c r="CG632" s="2014"/>
      <c r="CH632" s="2014">
        <f t="shared" si="10"/>
        <v>0</v>
      </c>
      <c r="CI632" s="2014"/>
      <c r="CJ632" s="2014"/>
      <c r="CK632" s="2014"/>
      <c r="CL632" s="2014"/>
      <c r="CM632" s="2014">
        <f t="shared" si="11"/>
        <v>0</v>
      </c>
      <c r="CN632" s="2014"/>
      <c r="CO632" s="2014"/>
      <c r="CP632" s="2014"/>
      <c r="CQ632" s="2014"/>
      <c r="CR632" s="265"/>
      <c r="CS632" s="2382">
        <f t="shared" si="12"/>
        <v>0</v>
      </c>
      <c r="CT632" s="2382"/>
      <c r="CU632" s="2382"/>
      <c r="CV632" s="2382"/>
      <c r="CW632" s="2382"/>
      <c r="CX632" s="2382">
        <f t="shared" si="13"/>
        <v>0</v>
      </c>
      <c r="CY632" s="2382"/>
      <c r="CZ632" s="2382"/>
      <c r="DA632" s="2382"/>
      <c r="DB632" s="2382"/>
      <c r="DC632" s="2382">
        <f t="shared" si="14"/>
        <v>0</v>
      </c>
      <c r="DD632" s="2382"/>
      <c r="DE632" s="2382"/>
      <c r="DF632" s="2382"/>
      <c r="DG632" s="2382"/>
      <c r="DH632" s="2382">
        <f t="shared" si="15"/>
        <v>0</v>
      </c>
      <c r="DI632" s="2382"/>
      <c r="DJ632" s="2382"/>
      <c r="DK632" s="2382"/>
      <c r="DL632" s="2382"/>
      <c r="DM632" s="2382">
        <f t="shared" si="16"/>
        <v>0</v>
      </c>
      <c r="DN632" s="2382"/>
      <c r="DO632" s="2382"/>
      <c r="DP632" s="2382"/>
      <c r="DQ632" s="2382"/>
      <c r="DR632" s="2382">
        <f t="shared" si="17"/>
        <v>0</v>
      </c>
      <c r="DS632" s="2382"/>
      <c r="DT632" s="2382"/>
      <c r="DU632" s="2382"/>
      <c r="DV632" s="2382"/>
      <c r="DX632" s="2021" t="str">
        <f t="shared" si="18"/>
        <v xml:space="preserve"> </v>
      </c>
      <c r="DY632" s="2192"/>
      <c r="DZ632" s="2192"/>
      <c r="EA632" s="2192"/>
      <c r="EB632" s="2022"/>
      <c r="EC632" s="2021" t="str">
        <f t="shared" si="19"/>
        <v xml:space="preserve"> </v>
      </c>
      <c r="ED632" s="2192"/>
      <c r="EE632" s="2192"/>
      <c r="EF632" s="2192"/>
      <c r="EG632" s="2022"/>
      <c r="EH632" s="2021" t="str">
        <f t="shared" si="20"/>
        <v xml:space="preserve"> </v>
      </c>
      <c r="EI632" s="2192"/>
      <c r="EJ632" s="2192"/>
      <c r="EK632" s="2192"/>
      <c r="EL632" s="2022"/>
      <c r="EM632" s="2021" t="str">
        <f t="shared" si="21"/>
        <v xml:space="preserve"> </v>
      </c>
      <c r="EN632" s="2192"/>
      <c r="EO632" s="2192"/>
      <c r="EP632" s="2192"/>
      <c r="EQ632" s="2022"/>
      <c r="ER632" s="2021" t="str">
        <f t="shared" si="22"/>
        <v xml:space="preserve"> </v>
      </c>
      <c r="ES632" s="2192"/>
      <c r="ET632" s="2192"/>
      <c r="EU632" s="2192"/>
      <c r="EV632" s="2022"/>
      <c r="EW632" s="2021" t="str">
        <f t="shared" si="23"/>
        <v xml:space="preserve"> </v>
      </c>
      <c r="EX632" s="2192"/>
      <c r="EY632" s="2192"/>
      <c r="EZ632" s="2192"/>
      <c r="FA632" s="2022"/>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2"/>
        <v>0</v>
      </c>
      <c r="BF633" s="2022"/>
      <c r="BG633" s="2018">
        <f t="shared" si="3"/>
        <v>0</v>
      </c>
      <c r="BH633" s="2020"/>
      <c r="BI633" s="2021">
        <f t="shared" si="4"/>
        <v>0</v>
      </c>
      <c r="BJ633" s="2022"/>
      <c r="BK633" s="2018">
        <f t="shared" si="5"/>
        <v>0</v>
      </c>
      <c r="BL633" s="2020"/>
      <c r="BM633" s="58"/>
      <c r="BN633" s="2015">
        <f t="shared" si="6"/>
        <v>0</v>
      </c>
      <c r="BO633" s="2016"/>
      <c r="BP633" s="2016"/>
      <c r="BQ633" s="2016"/>
      <c r="BR633" s="2017"/>
      <c r="BS633" s="2014">
        <f t="shared" si="7"/>
        <v>0</v>
      </c>
      <c r="BT633" s="2014"/>
      <c r="BU633" s="2014"/>
      <c r="BV633" s="2014"/>
      <c r="BW633" s="2014"/>
      <c r="BX633" s="2014">
        <f t="shared" si="8"/>
        <v>0</v>
      </c>
      <c r="BY633" s="2014"/>
      <c r="BZ633" s="2014"/>
      <c r="CA633" s="2014"/>
      <c r="CB633" s="2014"/>
      <c r="CC633" s="2014">
        <f t="shared" si="9"/>
        <v>0</v>
      </c>
      <c r="CD633" s="2014"/>
      <c r="CE633" s="2014"/>
      <c r="CF633" s="2014"/>
      <c r="CG633" s="2014"/>
      <c r="CH633" s="2014">
        <f t="shared" si="10"/>
        <v>0</v>
      </c>
      <c r="CI633" s="2014"/>
      <c r="CJ633" s="2014"/>
      <c r="CK633" s="2014"/>
      <c r="CL633" s="2014"/>
      <c r="CM633" s="2014">
        <f t="shared" si="11"/>
        <v>0</v>
      </c>
      <c r="CN633" s="2014"/>
      <c r="CO633" s="2014"/>
      <c r="CP633" s="2014"/>
      <c r="CQ633" s="2014"/>
      <c r="CR633" s="265"/>
      <c r="CS633" s="2382">
        <f t="shared" si="12"/>
        <v>0</v>
      </c>
      <c r="CT633" s="2382"/>
      <c r="CU633" s="2382"/>
      <c r="CV633" s="2382"/>
      <c r="CW633" s="2382"/>
      <c r="CX633" s="2382">
        <f t="shared" si="13"/>
        <v>0</v>
      </c>
      <c r="CY633" s="2382"/>
      <c r="CZ633" s="2382"/>
      <c r="DA633" s="2382"/>
      <c r="DB633" s="2382"/>
      <c r="DC633" s="2382">
        <f t="shared" si="14"/>
        <v>0</v>
      </c>
      <c r="DD633" s="2382"/>
      <c r="DE633" s="2382"/>
      <c r="DF633" s="2382"/>
      <c r="DG633" s="2382"/>
      <c r="DH633" s="2382">
        <f t="shared" si="15"/>
        <v>0</v>
      </c>
      <c r="DI633" s="2382"/>
      <c r="DJ633" s="2382"/>
      <c r="DK633" s="2382"/>
      <c r="DL633" s="2382"/>
      <c r="DM633" s="2382">
        <f t="shared" si="16"/>
        <v>0</v>
      </c>
      <c r="DN633" s="2382"/>
      <c r="DO633" s="2382"/>
      <c r="DP633" s="2382"/>
      <c r="DQ633" s="2382"/>
      <c r="DR633" s="2382">
        <f t="shared" si="17"/>
        <v>0</v>
      </c>
      <c r="DS633" s="2382"/>
      <c r="DT633" s="2382"/>
      <c r="DU633" s="2382"/>
      <c r="DV633" s="2382"/>
      <c r="DX633" s="2021" t="str">
        <f t="shared" si="18"/>
        <v xml:space="preserve"> </v>
      </c>
      <c r="DY633" s="2192"/>
      <c r="DZ633" s="2192"/>
      <c r="EA633" s="2192"/>
      <c r="EB633" s="2022"/>
      <c r="EC633" s="2021" t="str">
        <f t="shared" si="19"/>
        <v xml:space="preserve"> </v>
      </c>
      <c r="ED633" s="2192"/>
      <c r="EE633" s="2192"/>
      <c r="EF633" s="2192"/>
      <c r="EG633" s="2022"/>
      <c r="EH633" s="2021" t="str">
        <f t="shared" si="20"/>
        <v xml:space="preserve"> </v>
      </c>
      <c r="EI633" s="2192"/>
      <c r="EJ633" s="2192"/>
      <c r="EK633" s="2192"/>
      <c r="EL633" s="2022"/>
      <c r="EM633" s="2021" t="str">
        <f t="shared" si="21"/>
        <v xml:space="preserve"> </v>
      </c>
      <c r="EN633" s="2192"/>
      <c r="EO633" s="2192"/>
      <c r="EP633" s="2192"/>
      <c r="EQ633" s="2022"/>
      <c r="ER633" s="2021" t="str">
        <f t="shared" si="22"/>
        <v xml:space="preserve"> </v>
      </c>
      <c r="ES633" s="2192"/>
      <c r="ET633" s="2192"/>
      <c r="EU633" s="2192"/>
      <c r="EV633" s="2022"/>
      <c r="EW633" s="2021" t="str">
        <f t="shared" si="23"/>
        <v xml:space="preserve"> </v>
      </c>
      <c r="EX633" s="2192"/>
      <c r="EY633" s="2192"/>
      <c r="EZ633" s="2192"/>
      <c r="FA633" s="2022"/>
    </row>
    <row r="634" spans="1:157" s="1821" customFormat="1" ht="12.75" customHeight="1">
      <c r="B634" s="2507" t="s">
        <v>483</v>
      </c>
      <c r="C634" s="2508"/>
      <c r="D634" s="2508"/>
      <c r="E634" s="2508"/>
      <c r="F634" s="2508"/>
      <c r="G634" s="2508"/>
      <c r="H634" s="2508"/>
      <c r="I634" s="2508"/>
      <c r="J634" s="2508"/>
      <c r="K634" s="2508"/>
      <c r="L634" s="2508"/>
      <c r="M634" s="2508"/>
      <c r="N634" s="2509"/>
      <c r="O634" s="2256" t="s">
        <v>2378</v>
      </c>
      <c r="P634" s="2186"/>
      <c r="Q634" s="2187"/>
      <c r="R634" s="2256" t="s">
        <v>2376</v>
      </c>
      <c r="S634" s="2186"/>
      <c r="T634" s="2187"/>
      <c r="U634" s="2572" t="s">
        <v>484</v>
      </c>
      <c r="V634" s="2572"/>
      <c r="W634" s="2573"/>
      <c r="X634" s="2256" t="s">
        <v>2152</v>
      </c>
      <c r="Y634" s="2186"/>
      <c r="Z634" s="2186"/>
      <c r="AA634" s="2186"/>
      <c r="AB634" s="2187"/>
      <c r="AC634" s="2430" t="s">
        <v>2150</v>
      </c>
      <c r="AD634" s="2431"/>
      <c r="AE634" s="2432"/>
      <c r="AF634" s="2256" t="s">
        <v>2153</v>
      </c>
      <c r="AG634" s="2186"/>
      <c r="AH634" s="2186"/>
      <c r="AI634" s="2186"/>
      <c r="AJ634" s="2187"/>
      <c r="AK634" s="2416" t="s">
        <v>2154</v>
      </c>
      <c r="AL634" s="2417"/>
      <c r="AM634" s="2417"/>
      <c r="AN634" s="2418"/>
      <c r="AO634" s="2266" t="s">
        <v>485</v>
      </c>
      <c r="AP634" s="2266"/>
      <c r="AQ634" s="2266"/>
      <c r="AR634" s="2266"/>
      <c r="AS634" s="2266"/>
      <c r="AT634" s="1822"/>
      <c r="AU634" s="1822"/>
      <c r="AV634" s="1822"/>
      <c r="AW634" s="1822"/>
      <c r="AX634" s="1822"/>
      <c r="AY634" s="1822"/>
      <c r="AZ634" s="181"/>
      <c r="BA634" s="181"/>
      <c r="BB634" s="181"/>
      <c r="BC634" s="181"/>
      <c r="BD634" s="181"/>
      <c r="BE634" s="2021">
        <f t="shared" si="2"/>
        <v>0</v>
      </c>
      <c r="BF634" s="2022"/>
      <c r="BG634" s="2018">
        <f t="shared" si="3"/>
        <v>0</v>
      </c>
      <c r="BH634" s="2020"/>
      <c r="BI634" s="2021">
        <f t="shared" si="4"/>
        <v>0</v>
      </c>
      <c r="BJ634" s="2022"/>
      <c r="BK634" s="2018">
        <f t="shared" si="5"/>
        <v>0</v>
      </c>
      <c r="BL634" s="2020"/>
      <c r="BM634" s="181"/>
      <c r="BN634" s="2015">
        <f t="shared" si="6"/>
        <v>0</v>
      </c>
      <c r="BO634" s="2016"/>
      <c r="BP634" s="2016"/>
      <c r="BQ634" s="2016"/>
      <c r="BR634" s="2017"/>
      <c r="BS634" s="2014">
        <f t="shared" si="7"/>
        <v>0</v>
      </c>
      <c r="BT634" s="2014"/>
      <c r="BU634" s="2014"/>
      <c r="BV634" s="2014"/>
      <c r="BW634" s="2014"/>
      <c r="BX634" s="2014">
        <f t="shared" si="8"/>
        <v>0</v>
      </c>
      <c r="BY634" s="2014"/>
      <c r="BZ634" s="2014"/>
      <c r="CA634" s="2014"/>
      <c r="CB634" s="2014"/>
      <c r="CC634" s="2014">
        <f t="shared" si="9"/>
        <v>0</v>
      </c>
      <c r="CD634" s="2014"/>
      <c r="CE634" s="2014"/>
      <c r="CF634" s="2014"/>
      <c r="CG634" s="2014"/>
      <c r="CH634" s="2014">
        <f t="shared" si="10"/>
        <v>0</v>
      </c>
      <c r="CI634" s="2014"/>
      <c r="CJ634" s="2014"/>
      <c r="CK634" s="2014"/>
      <c r="CL634" s="2014"/>
      <c r="CM634" s="2014">
        <f t="shared" si="11"/>
        <v>0</v>
      </c>
      <c r="CN634" s="2014"/>
      <c r="CO634" s="2014"/>
      <c r="CP634" s="2014"/>
      <c r="CQ634" s="2014"/>
      <c r="CR634" s="265"/>
      <c r="CS634" s="2382">
        <f t="shared" si="12"/>
        <v>0</v>
      </c>
      <c r="CT634" s="2382"/>
      <c r="CU634" s="2382"/>
      <c r="CV634" s="2382"/>
      <c r="CW634" s="2382"/>
      <c r="CX634" s="2382">
        <f t="shared" si="13"/>
        <v>0</v>
      </c>
      <c r="CY634" s="2382"/>
      <c r="CZ634" s="2382"/>
      <c r="DA634" s="2382"/>
      <c r="DB634" s="2382"/>
      <c r="DC634" s="2382">
        <f t="shared" si="14"/>
        <v>0</v>
      </c>
      <c r="DD634" s="2382"/>
      <c r="DE634" s="2382"/>
      <c r="DF634" s="2382"/>
      <c r="DG634" s="2382"/>
      <c r="DH634" s="2382">
        <f t="shared" si="15"/>
        <v>0</v>
      </c>
      <c r="DI634" s="2382"/>
      <c r="DJ634" s="2382"/>
      <c r="DK634" s="2382"/>
      <c r="DL634" s="2382"/>
      <c r="DM634" s="2382">
        <f t="shared" si="16"/>
        <v>0</v>
      </c>
      <c r="DN634" s="2382"/>
      <c r="DO634" s="2382"/>
      <c r="DP634" s="2382"/>
      <c r="DQ634" s="2382"/>
      <c r="DR634" s="2382">
        <f t="shared" si="17"/>
        <v>0</v>
      </c>
      <c r="DS634" s="2382"/>
      <c r="DT634" s="2382"/>
      <c r="DU634" s="2382"/>
      <c r="DV634" s="2382"/>
      <c r="DX634" s="2021" t="str">
        <f t="shared" si="18"/>
        <v xml:space="preserve"> </v>
      </c>
      <c r="DY634" s="2192"/>
      <c r="DZ634" s="2192"/>
      <c r="EA634" s="2192"/>
      <c r="EB634" s="2022"/>
      <c r="EC634" s="2021" t="str">
        <f t="shared" si="19"/>
        <v xml:space="preserve"> </v>
      </c>
      <c r="ED634" s="2192"/>
      <c r="EE634" s="2192"/>
      <c r="EF634" s="2192"/>
      <c r="EG634" s="2022"/>
      <c r="EH634" s="2021" t="str">
        <f t="shared" si="20"/>
        <v xml:space="preserve"> </v>
      </c>
      <c r="EI634" s="2192"/>
      <c r="EJ634" s="2192"/>
      <c r="EK634" s="2192"/>
      <c r="EL634" s="2022"/>
      <c r="EM634" s="2021" t="str">
        <f t="shared" si="21"/>
        <v xml:space="preserve"> </v>
      </c>
      <c r="EN634" s="2192"/>
      <c r="EO634" s="2192"/>
      <c r="EP634" s="2192"/>
      <c r="EQ634" s="2022"/>
      <c r="ER634" s="2021" t="str">
        <f t="shared" si="22"/>
        <v xml:space="preserve"> </v>
      </c>
      <c r="ES634" s="2192"/>
      <c r="ET634" s="2192"/>
      <c r="EU634" s="2192"/>
      <c r="EV634" s="2022"/>
      <c r="EW634" s="2021" t="str">
        <f t="shared" si="23"/>
        <v xml:space="preserve"> </v>
      </c>
      <c r="EX634" s="2192"/>
      <c r="EY634" s="2192"/>
      <c r="EZ634" s="2192"/>
      <c r="FA634" s="2022"/>
    </row>
    <row r="635" spans="1:157" s="1821" customFormat="1" ht="12.75">
      <c r="B635" s="2566"/>
      <c r="C635" s="2237"/>
      <c r="D635" s="2237"/>
      <c r="E635" s="2237"/>
      <c r="F635" s="2237"/>
      <c r="G635" s="2237"/>
      <c r="H635" s="2237"/>
      <c r="I635" s="2237"/>
      <c r="J635" s="2237"/>
      <c r="K635" s="2237"/>
      <c r="L635" s="2237"/>
      <c r="M635" s="2237"/>
      <c r="N635" s="2567"/>
      <c r="O635" s="2257"/>
      <c r="P635" s="2258"/>
      <c r="Q635" s="2259"/>
      <c r="R635" s="2257"/>
      <c r="S635" s="2258"/>
      <c r="T635" s="2259"/>
      <c r="U635" s="2574"/>
      <c r="V635" s="2574"/>
      <c r="W635" s="2575"/>
      <c r="X635" s="2257"/>
      <c r="Y635" s="2258"/>
      <c r="Z635" s="2258"/>
      <c r="AA635" s="2258"/>
      <c r="AB635" s="2259"/>
      <c r="AC635" s="2433"/>
      <c r="AD635" s="2434"/>
      <c r="AE635" s="2435"/>
      <c r="AF635" s="2257"/>
      <c r="AG635" s="2258"/>
      <c r="AH635" s="2258"/>
      <c r="AI635" s="2258"/>
      <c r="AJ635" s="2259"/>
      <c r="AK635" s="2419"/>
      <c r="AL635" s="2420"/>
      <c r="AM635" s="2420"/>
      <c r="AN635" s="2421"/>
      <c r="AO635" s="2266"/>
      <c r="AP635" s="2266"/>
      <c r="AQ635" s="2266"/>
      <c r="AR635" s="2266"/>
      <c r="AS635" s="2266"/>
      <c r="AT635" s="1822"/>
      <c r="AU635" s="1822"/>
      <c r="AV635" s="1822"/>
      <c r="AW635" s="1822"/>
      <c r="AX635" s="1822"/>
      <c r="AY635" s="1822"/>
      <c r="AZ635" s="181"/>
      <c r="BA635" s="181"/>
      <c r="BB635" s="181"/>
      <c r="BC635" s="181"/>
      <c r="BD635" s="181"/>
      <c r="BE635" s="181"/>
      <c r="BF635" s="181"/>
      <c r="BG635" s="2021">
        <f>SUM(BG610:BH634)</f>
        <v>0</v>
      </c>
      <c r="BH635" s="2022"/>
      <c r="BI635" s="181"/>
      <c r="BJ635" s="181"/>
      <c r="BK635" s="2021">
        <f>SUM(BK610:BL634)</f>
        <v>34</v>
      </c>
      <c r="BL635" s="2022"/>
      <c r="BM635" s="181"/>
      <c r="BN635" s="2021">
        <f>SUM(BN610:BR634)</f>
        <v>34</v>
      </c>
      <c r="BO635" s="2192"/>
      <c r="BP635" s="2192"/>
      <c r="BQ635" s="2192"/>
      <c r="BR635" s="2022"/>
      <c r="BS635" s="2191">
        <f>SUM(BS610:BW634)</f>
        <v>15</v>
      </c>
      <c r="BT635" s="2191"/>
      <c r="BU635" s="2191"/>
      <c r="BV635" s="2191"/>
      <c r="BW635" s="2191"/>
      <c r="BX635" s="2191">
        <f>SUM(BX610:CB634)</f>
        <v>9</v>
      </c>
      <c r="BY635" s="2191"/>
      <c r="BZ635" s="2191"/>
      <c r="CA635" s="2191"/>
      <c r="CB635" s="2191"/>
      <c r="CC635" s="2191">
        <f>SUM(CC610:CG634)</f>
        <v>2</v>
      </c>
      <c r="CD635" s="2191"/>
      <c r="CE635" s="2191"/>
      <c r="CF635" s="2191"/>
      <c r="CG635" s="2191"/>
      <c r="CH635" s="2191">
        <f>SUM(CH610:CL634)</f>
        <v>0</v>
      </c>
      <c r="CI635" s="2191"/>
      <c r="CJ635" s="2191"/>
      <c r="CK635" s="2191"/>
      <c r="CL635" s="2191"/>
      <c r="CM635" s="2191">
        <f>SUM(CM610:CQ634)</f>
        <v>0</v>
      </c>
      <c r="CN635" s="2191"/>
      <c r="CO635" s="2191"/>
      <c r="CP635" s="2191"/>
      <c r="CQ635" s="2191"/>
      <c r="CR635" s="697"/>
      <c r="CS635" s="2191">
        <f>SUM(CS610:CW634)</f>
        <v>32</v>
      </c>
      <c r="CT635" s="2191"/>
      <c r="CU635" s="2191"/>
      <c r="CV635" s="2191"/>
      <c r="CW635" s="2191"/>
      <c r="CX635" s="2191">
        <f>SUM(CX610:DB634)</f>
        <v>2</v>
      </c>
      <c r="CY635" s="2191"/>
      <c r="CZ635" s="2191"/>
      <c r="DA635" s="2191"/>
      <c r="DB635" s="2191"/>
      <c r="DC635" s="2191">
        <f>SUM(DC610:DG634)</f>
        <v>0</v>
      </c>
      <c r="DD635" s="2191"/>
      <c r="DE635" s="2191"/>
      <c r="DF635" s="2191"/>
      <c r="DG635" s="2191"/>
      <c r="DH635" s="2191">
        <f>SUM(DH610:DL634)</f>
        <v>0</v>
      </c>
      <c r="DI635" s="2191"/>
      <c r="DJ635" s="2191"/>
      <c r="DK635" s="2191"/>
      <c r="DL635" s="2191"/>
      <c r="DM635" s="2191">
        <f>SUM(DM610:DQ634)</f>
        <v>0</v>
      </c>
      <c r="DN635" s="2191"/>
      <c r="DO635" s="2191"/>
      <c r="DP635" s="2191"/>
      <c r="DQ635" s="2191"/>
      <c r="DR635" s="2191">
        <f>SUM(DR610:DV634)</f>
        <v>0</v>
      </c>
      <c r="DS635" s="2191"/>
      <c r="DT635" s="2191"/>
      <c r="DU635" s="2191"/>
      <c r="DV635" s="2191"/>
      <c r="DX635" s="2191">
        <f>SUM(DX610:EB634)</f>
        <v>1829</v>
      </c>
      <c r="DY635" s="2191"/>
      <c r="DZ635" s="2191"/>
      <c r="EA635" s="2191"/>
      <c r="EB635" s="2191"/>
      <c r="EC635" s="2191">
        <f>SUM(EC610:EG634)</f>
        <v>3237</v>
      </c>
      <c r="ED635" s="2191"/>
      <c r="EE635" s="2191"/>
      <c r="EF635" s="2191"/>
      <c r="EG635" s="2191"/>
      <c r="EH635" s="2191">
        <f>SUM(EH610:EL634)</f>
        <v>3080</v>
      </c>
      <c r="EI635" s="2191"/>
      <c r="EJ635" s="2191"/>
      <c r="EK635" s="2191"/>
      <c r="EL635" s="2191"/>
      <c r="EM635" s="2191">
        <f>SUM(EM610:EQ634)</f>
        <v>3556</v>
      </c>
      <c r="EN635" s="2191"/>
      <c r="EO635" s="2191"/>
      <c r="EP635" s="2191"/>
      <c r="EQ635" s="2191"/>
      <c r="ER635" s="2191">
        <f>SUM(ER610:EV634)</f>
        <v>0</v>
      </c>
      <c r="ES635" s="2191"/>
      <c r="ET635" s="2191"/>
      <c r="EU635" s="2191"/>
      <c r="EV635" s="2191"/>
      <c r="EW635" s="2191">
        <f>SUM(EW610:FA634)</f>
        <v>0</v>
      </c>
      <c r="EX635" s="2191"/>
      <c r="EY635" s="2191"/>
      <c r="EZ635" s="2191"/>
      <c r="FA635" s="2191"/>
    </row>
    <row r="636" spans="1:157" s="1821" customFormat="1" ht="12.75">
      <c r="B636" s="2568"/>
      <c r="C636" s="2237"/>
      <c r="D636" s="2237"/>
      <c r="E636" s="2237"/>
      <c r="F636" s="2237"/>
      <c r="G636" s="2237"/>
      <c r="H636" s="2237"/>
      <c r="I636" s="2237"/>
      <c r="J636" s="2237"/>
      <c r="K636" s="2237"/>
      <c r="L636" s="2237"/>
      <c r="M636" s="2237"/>
      <c r="N636" s="2567"/>
      <c r="O636" s="2260"/>
      <c r="P636" s="2261"/>
      <c r="Q636" s="2262"/>
      <c r="R636" s="2260"/>
      <c r="S636" s="2261"/>
      <c r="T636" s="2262"/>
      <c r="U636" s="2576"/>
      <c r="V636" s="2576"/>
      <c r="W636" s="2577"/>
      <c r="X636" s="2260"/>
      <c r="Y636" s="2261"/>
      <c r="Z636" s="2261"/>
      <c r="AA636" s="2261"/>
      <c r="AB636" s="2262"/>
      <c r="AC636" s="2436"/>
      <c r="AD636" s="2437"/>
      <c r="AE636" s="2438"/>
      <c r="AF636" s="2260"/>
      <c r="AG636" s="2261"/>
      <c r="AH636" s="2261"/>
      <c r="AI636" s="2261"/>
      <c r="AJ636" s="2262"/>
      <c r="AK636" s="2422"/>
      <c r="AL636" s="2423"/>
      <c r="AM636" s="2423"/>
      <c r="AN636" s="2424"/>
      <c r="AO636" s="2266"/>
      <c r="AP636" s="2266"/>
      <c r="AQ636" s="2266"/>
      <c r="AR636" s="2266"/>
      <c r="AS636" s="226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21">
        <f>BN635+BS635+BX635+CC635+CH635+CM635</f>
        <v>60</v>
      </c>
      <c r="CN636" s="2192"/>
      <c r="CO636" s="2192"/>
      <c r="CP636" s="2192"/>
      <c r="CQ636" s="2022"/>
      <c r="CR636" s="697"/>
      <c r="CS636" s="181"/>
      <c r="CT636" s="181"/>
      <c r="CU636" s="181"/>
      <c r="CV636" s="181"/>
      <c r="CW636" s="181"/>
      <c r="CX636" s="181"/>
      <c r="CY636" s="181"/>
      <c r="CZ636" s="181"/>
      <c r="DA636" s="181"/>
      <c r="DB636" s="181"/>
      <c r="DC636" s="181"/>
      <c r="DD636" s="181"/>
      <c r="DE636" s="181"/>
      <c r="DF636" s="181"/>
    </row>
    <row r="637" spans="1:157" ht="12.75">
      <c r="B637" s="83" t="s">
        <v>117</v>
      </c>
      <c r="C637" s="2174" t="s">
        <v>2632</v>
      </c>
      <c r="D637" s="2174"/>
      <c r="E637" s="2174"/>
      <c r="F637" s="2174"/>
      <c r="G637" s="2174"/>
      <c r="H637" s="2174"/>
      <c r="I637" s="2174"/>
      <c r="J637" s="2174"/>
      <c r="K637" s="2174"/>
      <c r="L637" s="2174"/>
      <c r="M637" s="2174"/>
      <c r="N637" s="2175"/>
      <c r="O637" s="2386">
        <v>180</v>
      </c>
      <c r="P637" s="2387"/>
      <c r="Q637" s="2388"/>
      <c r="R637" s="2168">
        <v>420</v>
      </c>
      <c r="S637" s="2169"/>
      <c r="T637" s="2170"/>
      <c r="U637" s="2425">
        <v>4.1799999999999997E-2</v>
      </c>
      <c r="V637" s="2426"/>
      <c r="W637" s="2427"/>
      <c r="X637" s="2329" t="s">
        <v>2151</v>
      </c>
      <c r="Y637" s="2569"/>
      <c r="Z637" s="2569"/>
      <c r="AA637" s="2569"/>
      <c r="AB637" s="2570"/>
      <c r="AC637" s="2142">
        <v>1</v>
      </c>
      <c r="AD637" s="2143"/>
      <c r="AE637" s="2144"/>
      <c r="AF637" s="2263">
        <v>355284</v>
      </c>
      <c r="AG637" s="2264"/>
      <c r="AH637" s="2264"/>
      <c r="AI637" s="2264"/>
      <c r="AJ637" s="2265"/>
      <c r="AK637" s="2383"/>
      <c r="AL637" s="2384"/>
      <c r="AM637" s="2384"/>
      <c r="AN637" s="2385"/>
      <c r="AO637" s="2146">
        <v>6530436</v>
      </c>
      <c r="AP637" s="2146"/>
      <c r="AQ637" s="2146"/>
      <c r="AR637" s="2146"/>
      <c r="AS637" s="2146"/>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34</v>
      </c>
      <c r="BS637" s="58"/>
      <c r="BT637" s="58"/>
      <c r="BU637" s="58"/>
      <c r="BV637" s="58"/>
      <c r="BW637" s="1470">
        <f>BS635*1</f>
        <v>15</v>
      </c>
      <c r="BX637" s="58"/>
      <c r="BY637" s="58"/>
      <c r="BZ637" s="58"/>
      <c r="CA637" s="58"/>
      <c r="CB637" s="1470">
        <f>BX635*2</f>
        <v>18</v>
      </c>
      <c r="CC637" s="58"/>
      <c r="CD637" s="58"/>
      <c r="CE637" s="58"/>
      <c r="CF637" s="58"/>
      <c r="CG637" s="1470">
        <f>CC635*3</f>
        <v>6</v>
      </c>
      <c r="CH637" s="58"/>
      <c r="CI637" s="58"/>
      <c r="CJ637" s="58"/>
      <c r="CK637" s="58"/>
      <c r="CL637" s="1470">
        <f>CH635*4</f>
        <v>0</v>
      </c>
      <c r="CM637" s="58"/>
      <c r="CN637" s="58"/>
      <c r="CO637" s="58"/>
      <c r="CP637" s="58"/>
      <c r="CQ637" s="1470">
        <f>CM635*5</f>
        <v>0</v>
      </c>
      <c r="CS637" s="1470">
        <f>BR637+BW637+CB637+CG637+CL637+CQ637</f>
        <v>73</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74" t="s">
        <v>2621</v>
      </c>
      <c r="D638" s="2174"/>
      <c r="E638" s="2174"/>
      <c r="F638" s="2174"/>
      <c r="G638" s="2174"/>
      <c r="H638" s="2174"/>
      <c r="I638" s="2174"/>
      <c r="J638" s="2174"/>
      <c r="K638" s="2174"/>
      <c r="L638" s="2174"/>
      <c r="M638" s="2174"/>
      <c r="N638" s="2175"/>
      <c r="O638" s="2386">
        <v>660</v>
      </c>
      <c r="P638" s="2387"/>
      <c r="Q638" s="2388"/>
      <c r="R638" s="2168"/>
      <c r="S638" s="2169"/>
      <c r="T638" s="2170"/>
      <c r="U638" s="2425">
        <v>0.03</v>
      </c>
      <c r="V638" s="2426"/>
      <c r="W638" s="2427"/>
      <c r="X638" s="2329" t="s">
        <v>489</v>
      </c>
      <c r="Y638" s="2569"/>
      <c r="Z638" s="2569"/>
      <c r="AA638" s="2569"/>
      <c r="AB638" s="2570"/>
      <c r="AC638" s="2142">
        <v>2</v>
      </c>
      <c r="AD638" s="2143"/>
      <c r="AE638" s="2144"/>
      <c r="AF638" s="2263"/>
      <c r="AG638" s="2264"/>
      <c r="AH638" s="2264"/>
      <c r="AI638" s="2264"/>
      <c r="AJ638" s="2265"/>
      <c r="AK638" s="2383"/>
      <c r="AL638" s="2384"/>
      <c r="AM638" s="2384"/>
      <c r="AN638" s="2385"/>
      <c r="AO638" s="2146">
        <v>6918400</v>
      </c>
      <c r="AP638" s="2146"/>
      <c r="AQ638" s="2146"/>
      <c r="AR638" s="2146"/>
      <c r="AS638" s="214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71">
        <f t="shared" ref="DX638:DX662" si="24">DX610*(BN610/$BN$635)</f>
        <v>584.47058823529414</v>
      </c>
      <c r="DY638" s="2571"/>
      <c r="DZ638" s="2571"/>
      <c r="EA638" s="2571"/>
      <c r="EB638" s="2571"/>
      <c r="EC638" s="2571" t="e">
        <f t="shared" ref="EC638:EC662" si="25">EC610*(BS610/$BS$635)</f>
        <v>#VALUE!</v>
      </c>
      <c r="ED638" s="2571"/>
      <c r="EE638" s="2571"/>
      <c r="EF638" s="2571"/>
      <c r="EG638" s="2571"/>
      <c r="EH638" s="2571" t="e">
        <f t="shared" ref="EH638:EH662" si="26">EH610*(BX610/$BX$635)</f>
        <v>#VALUE!</v>
      </c>
      <c r="EI638" s="2571"/>
      <c r="EJ638" s="2571"/>
      <c r="EK638" s="2571"/>
      <c r="EL638" s="2571"/>
      <c r="EM638" s="2571" t="e">
        <f t="shared" ref="EM638:EM662" si="27">EM610*(CC610/$CC$635)</f>
        <v>#VALUE!</v>
      </c>
      <c r="EN638" s="2571"/>
      <c r="EO638" s="2571"/>
      <c r="EP638" s="2571"/>
      <c r="EQ638" s="2571"/>
      <c r="ER638" s="2571" t="e">
        <f t="shared" ref="ER638:ER662" si="28">ER610*(CH610/$CH$635)</f>
        <v>#VALUE!</v>
      </c>
      <c r="ES638" s="2571"/>
      <c r="ET638" s="2571"/>
      <c r="EU638" s="2571"/>
      <c r="EV638" s="2571"/>
      <c r="EW638" s="2571" t="e">
        <f t="shared" ref="EW638:EW662" si="29">EW610*(CM610/$CM$635)</f>
        <v>#VALUE!</v>
      </c>
      <c r="EX638" s="2571"/>
      <c r="EY638" s="2571"/>
      <c r="EZ638" s="2571"/>
      <c r="FA638" s="2571"/>
    </row>
    <row r="639" spans="1:157" ht="12.75" customHeight="1">
      <c r="B639" s="84" t="s">
        <v>124</v>
      </c>
      <c r="C639" s="2174" t="s">
        <v>2633</v>
      </c>
      <c r="D639" s="2174"/>
      <c r="E639" s="2174"/>
      <c r="F639" s="2174"/>
      <c r="G639" s="2174"/>
      <c r="H639" s="2174"/>
      <c r="I639" s="2174"/>
      <c r="J639" s="2174"/>
      <c r="K639" s="2174"/>
      <c r="L639" s="2174"/>
      <c r="M639" s="2174"/>
      <c r="N639" s="2175"/>
      <c r="O639" s="2386"/>
      <c r="P639" s="2387"/>
      <c r="Q639" s="2388"/>
      <c r="R639" s="2168"/>
      <c r="S639" s="2169"/>
      <c r="T639" s="2170"/>
      <c r="U639" s="2425"/>
      <c r="V639" s="2426"/>
      <c r="W639" s="2427"/>
      <c r="X639" s="2329" t="s">
        <v>308</v>
      </c>
      <c r="Y639" s="2569"/>
      <c r="Z639" s="2569"/>
      <c r="AA639" s="2569"/>
      <c r="AB639" s="2570"/>
      <c r="AC639" s="2142"/>
      <c r="AD639" s="2143"/>
      <c r="AE639" s="2144"/>
      <c r="AF639" s="2263"/>
      <c r="AG639" s="2264"/>
      <c r="AH639" s="2264"/>
      <c r="AI639" s="2264"/>
      <c r="AJ639" s="2265"/>
      <c r="AK639" s="2383"/>
      <c r="AL639" s="2384"/>
      <c r="AM639" s="2384"/>
      <c r="AN639" s="2385"/>
      <c r="AO639" s="2146">
        <v>700000</v>
      </c>
      <c r="AP639" s="2146"/>
      <c r="AQ639" s="2146"/>
      <c r="AR639" s="2146"/>
      <c r="AS639" s="214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71">
        <f t="shared" si="24"/>
        <v>71.058823529411768</v>
      </c>
      <c r="DY639" s="2571"/>
      <c r="DZ639" s="2571"/>
      <c r="EA639" s="2571"/>
      <c r="EB639" s="2571"/>
      <c r="EC639" s="2571" t="e">
        <f t="shared" si="25"/>
        <v>#VALUE!</v>
      </c>
      <c r="ED639" s="2571"/>
      <c r="EE639" s="2571"/>
      <c r="EF639" s="2571"/>
      <c r="EG639" s="2571"/>
      <c r="EH639" s="2571" t="e">
        <f t="shared" si="26"/>
        <v>#VALUE!</v>
      </c>
      <c r="EI639" s="2571"/>
      <c r="EJ639" s="2571"/>
      <c r="EK639" s="2571"/>
      <c r="EL639" s="2571"/>
      <c r="EM639" s="2571" t="e">
        <f t="shared" si="27"/>
        <v>#VALUE!</v>
      </c>
      <c r="EN639" s="2571"/>
      <c r="EO639" s="2571"/>
      <c r="EP639" s="2571"/>
      <c r="EQ639" s="2571"/>
      <c r="ER639" s="2571" t="e">
        <f t="shared" si="28"/>
        <v>#VALUE!</v>
      </c>
      <c r="ES639" s="2571"/>
      <c r="ET639" s="2571"/>
      <c r="EU639" s="2571"/>
      <c r="EV639" s="2571"/>
      <c r="EW639" s="2571" t="e">
        <f t="shared" si="29"/>
        <v>#VALUE!</v>
      </c>
      <c r="EX639" s="2571"/>
      <c r="EY639" s="2571"/>
      <c r="EZ639" s="2571"/>
      <c r="FA639" s="2571"/>
    </row>
    <row r="640" spans="1:157" ht="12.75">
      <c r="B640" s="84" t="s">
        <v>615</v>
      </c>
      <c r="C640" s="2174" t="s">
        <v>2126</v>
      </c>
      <c r="D640" s="2174"/>
      <c r="E640" s="2174"/>
      <c r="F640" s="2174"/>
      <c r="G640" s="2174"/>
      <c r="H640" s="2174"/>
      <c r="I640" s="2174"/>
      <c r="J640" s="2174"/>
      <c r="K640" s="2174"/>
      <c r="L640" s="2174"/>
      <c r="M640" s="2174"/>
      <c r="N640" s="2175"/>
      <c r="O640" s="2386"/>
      <c r="P640" s="2387"/>
      <c r="Q640" s="2388"/>
      <c r="R640" s="2168"/>
      <c r="S640" s="2169"/>
      <c r="T640" s="2170"/>
      <c r="U640" s="2425"/>
      <c r="V640" s="2426"/>
      <c r="W640" s="2427"/>
      <c r="X640" s="2329" t="s">
        <v>490</v>
      </c>
      <c r="Y640" s="2569"/>
      <c r="Z640" s="2569"/>
      <c r="AA640" s="2569"/>
      <c r="AB640" s="2570"/>
      <c r="AC640" s="2142"/>
      <c r="AD640" s="2143"/>
      <c r="AE640" s="2144"/>
      <c r="AF640" s="2263"/>
      <c r="AG640" s="2264"/>
      <c r="AH640" s="2264"/>
      <c r="AI640" s="2264"/>
      <c r="AJ640" s="2265"/>
      <c r="AK640" s="2383"/>
      <c r="AL640" s="2384"/>
      <c r="AM640" s="2384"/>
      <c r="AN640" s="2385"/>
      <c r="AO640" s="2146">
        <v>956605</v>
      </c>
      <c r="AP640" s="2146"/>
      <c r="AQ640" s="2146"/>
      <c r="AR640" s="2146"/>
      <c r="AS640" s="2146"/>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5">
        <f>IF(J772="SRO/Studio",O772,0)</f>
        <v>0</v>
      </c>
      <c r="BO640" s="2016"/>
      <c r="BP640" s="2016"/>
      <c r="BQ640" s="2016"/>
      <c r="BR640" s="2017"/>
      <c r="BS640" s="2014">
        <f>IF(J772="1 Bedroom",O772,0)</f>
        <v>0</v>
      </c>
      <c r="BT640" s="2014"/>
      <c r="BU640" s="2014"/>
      <c r="BV640" s="2014"/>
      <c r="BW640" s="2014"/>
      <c r="BX640" s="2014">
        <f>IF(J772="2 Bedrooms",O772,0)</f>
        <v>0</v>
      </c>
      <c r="BY640" s="2014"/>
      <c r="BZ640" s="2014"/>
      <c r="CA640" s="2014"/>
      <c r="CB640" s="2014"/>
      <c r="CC640" s="2014">
        <f>IF(J772="3 Bedrooms",O772,0)</f>
        <v>1</v>
      </c>
      <c r="CD640" s="2014"/>
      <c r="CE640" s="2014"/>
      <c r="CF640" s="2014"/>
      <c r="CG640" s="2014"/>
      <c r="CH640" s="2014">
        <f>IF(J772="4 Bedrooms",O772,0)</f>
        <v>0</v>
      </c>
      <c r="CI640" s="2014"/>
      <c r="CJ640" s="2014"/>
      <c r="CK640" s="2014"/>
      <c r="CL640" s="2014"/>
      <c r="CM640" s="2014">
        <f>IF(J772="5 Bedrooms",O772,0)</f>
        <v>0</v>
      </c>
      <c r="CN640" s="2014"/>
      <c r="CO640" s="2014"/>
      <c r="CP640" s="2014"/>
      <c r="CQ640" s="2014"/>
      <c r="CR640" s="265"/>
      <c r="CS640" s="58"/>
      <c r="CT640" s="58"/>
      <c r="CU640" s="58"/>
      <c r="CV640" s="58"/>
      <c r="CW640" s="58"/>
      <c r="CX640" s="58"/>
      <c r="CY640" s="58"/>
      <c r="CZ640" s="58"/>
      <c r="DA640" s="58"/>
      <c r="DB640" s="58"/>
      <c r="DC640" s="58"/>
      <c r="DD640" s="58"/>
      <c r="DE640" s="58"/>
      <c r="DF640" s="58"/>
      <c r="DX640" s="2571" t="e">
        <f t="shared" si="24"/>
        <v>#VALUE!</v>
      </c>
      <c r="DY640" s="2571"/>
      <c r="DZ640" s="2571"/>
      <c r="EA640" s="2571"/>
      <c r="EB640" s="2571"/>
      <c r="EC640" s="2571">
        <f t="shared" si="25"/>
        <v>88.666666666666671</v>
      </c>
      <c r="ED640" s="2571"/>
      <c r="EE640" s="2571"/>
      <c r="EF640" s="2571"/>
      <c r="EG640" s="2571"/>
      <c r="EH640" s="2571" t="e">
        <f t="shared" si="26"/>
        <v>#VALUE!</v>
      </c>
      <c r="EI640" s="2571"/>
      <c r="EJ640" s="2571"/>
      <c r="EK640" s="2571"/>
      <c r="EL640" s="2571"/>
      <c r="EM640" s="2571" t="e">
        <f t="shared" si="27"/>
        <v>#VALUE!</v>
      </c>
      <c r="EN640" s="2571"/>
      <c r="EO640" s="2571"/>
      <c r="EP640" s="2571"/>
      <c r="EQ640" s="2571"/>
      <c r="ER640" s="2571" t="e">
        <f t="shared" si="28"/>
        <v>#VALUE!</v>
      </c>
      <c r="ES640" s="2571"/>
      <c r="ET640" s="2571"/>
      <c r="EU640" s="2571"/>
      <c r="EV640" s="2571"/>
      <c r="EW640" s="2571" t="e">
        <f t="shared" si="29"/>
        <v>#VALUE!</v>
      </c>
      <c r="EX640" s="2571"/>
      <c r="EY640" s="2571"/>
      <c r="EZ640" s="2571"/>
      <c r="FA640" s="2571"/>
    </row>
    <row r="641" spans="1:157" ht="12.75">
      <c r="B641" s="84" t="s">
        <v>820</v>
      </c>
      <c r="C641" s="2032"/>
      <c r="D641" s="2032"/>
      <c r="E641" s="2032"/>
      <c r="F641" s="2032"/>
      <c r="G641" s="2032"/>
      <c r="H641" s="2032"/>
      <c r="I641" s="2032"/>
      <c r="J641" s="2032"/>
      <c r="K641" s="2032"/>
      <c r="L641" s="2032"/>
      <c r="M641" s="2032"/>
      <c r="N641" s="2429"/>
      <c r="O641" s="2386"/>
      <c r="P641" s="2387"/>
      <c r="Q641" s="2388"/>
      <c r="R641" s="2168"/>
      <c r="S641" s="2169"/>
      <c r="T641" s="2170"/>
      <c r="U641" s="2425"/>
      <c r="V641" s="2426"/>
      <c r="W641" s="2427"/>
      <c r="X641" s="2329" t="s">
        <v>1383</v>
      </c>
      <c r="Y641" s="2569"/>
      <c r="Z641" s="2569"/>
      <c r="AA641" s="2569"/>
      <c r="AB641" s="2570"/>
      <c r="AC641" s="2142"/>
      <c r="AD641" s="2143"/>
      <c r="AE641" s="2144"/>
      <c r="AF641" s="2263"/>
      <c r="AG641" s="2264"/>
      <c r="AH641" s="2264"/>
      <c r="AI641" s="2264"/>
      <c r="AJ641" s="2265"/>
      <c r="AK641" s="2383"/>
      <c r="AL641" s="2384"/>
      <c r="AM641" s="2384"/>
      <c r="AN641" s="2385"/>
      <c r="AO641" s="2146"/>
      <c r="AP641" s="2146"/>
      <c r="AQ641" s="2146"/>
      <c r="AR641" s="2146"/>
      <c r="AS641" s="214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14">
        <f>IF(J773="1 Bedroom",O773,0)</f>
        <v>0</v>
      </c>
      <c r="BT641" s="2014"/>
      <c r="BU641" s="2014"/>
      <c r="BV641" s="2014"/>
      <c r="BW641" s="2014"/>
      <c r="BX641" s="2014">
        <f>IF(J773="2 Bedrooms",O773,0)</f>
        <v>0</v>
      </c>
      <c r="BY641" s="2014"/>
      <c r="BZ641" s="2014"/>
      <c r="CA641" s="2014"/>
      <c r="CB641" s="2014"/>
      <c r="CC641" s="2014">
        <f>IF(J773="3 Bedrooms",O773,0)</f>
        <v>0</v>
      </c>
      <c r="CD641" s="2014"/>
      <c r="CE641" s="2014"/>
      <c r="CF641" s="2014"/>
      <c r="CG641" s="2014"/>
      <c r="CH641" s="2014">
        <f>IF(J773="4 Bedrooms",O773,0)</f>
        <v>0</v>
      </c>
      <c r="CI641" s="2014"/>
      <c r="CJ641" s="2014"/>
      <c r="CK641" s="2014"/>
      <c r="CL641" s="2014"/>
      <c r="CM641" s="2014">
        <f>IF(J773="5 Bedrooms",O773,0)</f>
        <v>0</v>
      </c>
      <c r="CN641" s="2014"/>
      <c r="CO641" s="2014"/>
      <c r="CP641" s="2014"/>
      <c r="CQ641" s="2014"/>
      <c r="CR641" s="265"/>
      <c r="CS641" s="58"/>
      <c r="CT641" s="58"/>
      <c r="CU641" s="58"/>
      <c r="CV641" s="58"/>
      <c r="CW641" s="58"/>
      <c r="CX641" s="58"/>
      <c r="CY641" s="58"/>
      <c r="CZ641" s="58"/>
      <c r="DA641" s="58"/>
      <c r="DB641" s="58"/>
      <c r="DC641" s="58"/>
      <c r="DD641" s="58"/>
      <c r="DE641" s="58"/>
      <c r="DF641" s="58"/>
      <c r="DX641" s="2571" t="e">
        <f t="shared" si="24"/>
        <v>#VALUE!</v>
      </c>
      <c r="DY641" s="2571"/>
      <c r="DZ641" s="2571"/>
      <c r="EA641" s="2571"/>
      <c r="EB641" s="2571"/>
      <c r="EC641" s="2571">
        <f t="shared" si="25"/>
        <v>600.13333333333333</v>
      </c>
      <c r="ED641" s="2571"/>
      <c r="EE641" s="2571"/>
      <c r="EF641" s="2571"/>
      <c r="EG641" s="2571"/>
      <c r="EH641" s="2571" t="e">
        <f t="shared" si="26"/>
        <v>#VALUE!</v>
      </c>
      <c r="EI641" s="2571"/>
      <c r="EJ641" s="2571"/>
      <c r="EK641" s="2571"/>
      <c r="EL641" s="2571"/>
      <c r="EM641" s="2571" t="e">
        <f t="shared" si="27"/>
        <v>#VALUE!</v>
      </c>
      <c r="EN641" s="2571"/>
      <c r="EO641" s="2571"/>
      <c r="EP641" s="2571"/>
      <c r="EQ641" s="2571"/>
      <c r="ER641" s="2571" t="e">
        <f t="shared" si="28"/>
        <v>#VALUE!</v>
      </c>
      <c r="ES641" s="2571"/>
      <c r="ET641" s="2571"/>
      <c r="EU641" s="2571"/>
      <c r="EV641" s="2571"/>
      <c r="EW641" s="2571" t="e">
        <f t="shared" si="29"/>
        <v>#VALUE!</v>
      </c>
      <c r="EX641" s="2571"/>
      <c r="EY641" s="2571"/>
      <c r="EZ641" s="2571"/>
      <c r="FA641" s="2571"/>
    </row>
    <row r="642" spans="1:157" ht="12.75">
      <c r="B642" s="84" t="s">
        <v>618</v>
      </c>
      <c r="C642" s="2032"/>
      <c r="D642" s="2032"/>
      <c r="E642" s="2032"/>
      <c r="F642" s="2032"/>
      <c r="G642" s="2032"/>
      <c r="H642" s="2032"/>
      <c r="I642" s="2032"/>
      <c r="J642" s="2032"/>
      <c r="K642" s="2032"/>
      <c r="L642" s="2032"/>
      <c r="M642" s="2032"/>
      <c r="N642" s="2429"/>
      <c r="O642" s="2386"/>
      <c r="P642" s="2387"/>
      <c r="Q642" s="2388"/>
      <c r="R642" s="2168"/>
      <c r="S642" s="2169"/>
      <c r="T642" s="2170"/>
      <c r="U642" s="2425"/>
      <c r="V642" s="2426"/>
      <c r="W642" s="2427"/>
      <c r="X642" s="2329" t="s">
        <v>1383</v>
      </c>
      <c r="Y642" s="2569"/>
      <c r="Z642" s="2569"/>
      <c r="AA642" s="2569"/>
      <c r="AB642" s="2570"/>
      <c r="AC642" s="2142"/>
      <c r="AD642" s="2143"/>
      <c r="AE642" s="2144"/>
      <c r="AF642" s="2263"/>
      <c r="AG642" s="2264"/>
      <c r="AH642" s="2264"/>
      <c r="AI642" s="2264"/>
      <c r="AJ642" s="2265"/>
      <c r="AK642" s="2383"/>
      <c r="AL642" s="2384"/>
      <c r="AM642" s="2384"/>
      <c r="AN642" s="2385"/>
      <c r="AO642" s="2146"/>
      <c r="AP642" s="2146"/>
      <c r="AQ642" s="2146"/>
      <c r="AR642" s="2146"/>
      <c r="AS642" s="21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14">
        <f>IF(J774="1 Bedroom",O774,0)</f>
        <v>0</v>
      </c>
      <c r="BT642" s="2014"/>
      <c r="BU642" s="2014"/>
      <c r="BV642" s="2014"/>
      <c r="BW642" s="2014"/>
      <c r="BX642" s="2014">
        <f>IF(J774="2 Bedrooms",O774,0)</f>
        <v>0</v>
      </c>
      <c r="BY642" s="2014"/>
      <c r="BZ642" s="2014"/>
      <c r="CA642" s="2014"/>
      <c r="CB642" s="2014"/>
      <c r="CC642" s="2014">
        <f>IF(J774="3 Bedrooms",O774,0)</f>
        <v>0</v>
      </c>
      <c r="CD642" s="2014"/>
      <c r="CE642" s="2014"/>
      <c r="CF642" s="2014"/>
      <c r="CG642" s="2014"/>
      <c r="CH642" s="2014">
        <f>IF(J774="4 Bedrooms",O774,0)</f>
        <v>0</v>
      </c>
      <c r="CI642" s="2014"/>
      <c r="CJ642" s="2014"/>
      <c r="CK642" s="2014"/>
      <c r="CL642" s="2014"/>
      <c r="CM642" s="2014">
        <f>IF(J774="5 Bedrooms",O774,0)</f>
        <v>0</v>
      </c>
      <c r="CN642" s="2014"/>
      <c r="CO642" s="2014"/>
      <c r="CP642" s="2014"/>
      <c r="CQ642" s="2014"/>
      <c r="CR642" s="1805"/>
      <c r="CV642" s="58"/>
      <c r="CW642" s="58"/>
      <c r="CX642" s="58"/>
      <c r="CY642" s="58"/>
      <c r="CZ642" s="58"/>
      <c r="DA642" s="58"/>
      <c r="DB642" s="58"/>
      <c r="DC642" s="58"/>
      <c r="DD642" s="58"/>
      <c r="DE642" s="58"/>
      <c r="DF642" s="58"/>
      <c r="DX642" s="2571" t="e">
        <f t="shared" si="24"/>
        <v>#VALUE!</v>
      </c>
      <c r="DY642" s="2571"/>
      <c r="DZ642" s="2571"/>
      <c r="EA642" s="2571"/>
      <c r="EB642" s="2571"/>
      <c r="EC642" s="2571">
        <f t="shared" si="25"/>
        <v>514.4</v>
      </c>
      <c r="ED642" s="2571"/>
      <c r="EE642" s="2571"/>
      <c r="EF642" s="2571"/>
      <c r="EG642" s="2571"/>
      <c r="EH642" s="2571" t="e">
        <f t="shared" si="26"/>
        <v>#VALUE!</v>
      </c>
      <c r="EI642" s="2571"/>
      <c r="EJ642" s="2571"/>
      <c r="EK642" s="2571"/>
      <c r="EL642" s="2571"/>
      <c r="EM642" s="2571" t="e">
        <f t="shared" si="27"/>
        <v>#VALUE!</v>
      </c>
      <c r="EN642" s="2571"/>
      <c r="EO642" s="2571"/>
      <c r="EP642" s="2571"/>
      <c r="EQ642" s="2571"/>
      <c r="ER642" s="2571" t="e">
        <f t="shared" si="28"/>
        <v>#VALUE!</v>
      </c>
      <c r="ES642" s="2571"/>
      <c r="ET642" s="2571"/>
      <c r="EU642" s="2571"/>
      <c r="EV642" s="2571"/>
      <c r="EW642" s="2571" t="e">
        <f t="shared" si="29"/>
        <v>#VALUE!</v>
      </c>
      <c r="EX642" s="2571"/>
      <c r="EY642" s="2571"/>
      <c r="EZ642" s="2571"/>
      <c r="FA642" s="2571"/>
    </row>
    <row r="643" spans="1:157" ht="12.75">
      <c r="B643" s="84" t="s">
        <v>486</v>
      </c>
      <c r="C643" s="2032"/>
      <c r="D643" s="2032"/>
      <c r="E643" s="2032"/>
      <c r="F643" s="2032"/>
      <c r="G643" s="2032"/>
      <c r="H643" s="2032"/>
      <c r="I643" s="2032"/>
      <c r="J643" s="2032"/>
      <c r="K643" s="2032"/>
      <c r="L643" s="2032"/>
      <c r="M643" s="2032"/>
      <c r="N643" s="2429"/>
      <c r="O643" s="2386"/>
      <c r="P643" s="2387"/>
      <c r="Q643" s="2388"/>
      <c r="R643" s="2168"/>
      <c r="S643" s="2169"/>
      <c r="T643" s="2170"/>
      <c r="U643" s="2425"/>
      <c r="V643" s="2426"/>
      <c r="W643" s="2427"/>
      <c r="X643" s="2329" t="s">
        <v>1383</v>
      </c>
      <c r="Y643" s="2569"/>
      <c r="Z643" s="2569"/>
      <c r="AA643" s="2569"/>
      <c r="AB643" s="2570"/>
      <c r="AC643" s="2142"/>
      <c r="AD643" s="2143"/>
      <c r="AE643" s="2144"/>
      <c r="AF643" s="2263"/>
      <c r="AG643" s="2264"/>
      <c r="AH643" s="2264"/>
      <c r="AI643" s="2264"/>
      <c r="AJ643" s="2265"/>
      <c r="AK643" s="2383"/>
      <c r="AL643" s="2384"/>
      <c r="AM643" s="2384"/>
      <c r="AN643" s="2385"/>
      <c r="AO643" s="2146"/>
      <c r="AP643" s="2146"/>
      <c r="AQ643" s="2146"/>
      <c r="AR643" s="2146"/>
      <c r="AS643" s="21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14">
        <f>IF(J775="1 Bedroom",O775,0)</f>
        <v>0</v>
      </c>
      <c r="BT643" s="2014"/>
      <c r="BU643" s="2014"/>
      <c r="BV643" s="2014"/>
      <c r="BW643" s="2014"/>
      <c r="BX643" s="2014">
        <f>IF(J775="2 Bedrooms",O775,0)</f>
        <v>0</v>
      </c>
      <c r="BY643" s="2014"/>
      <c r="BZ643" s="2014"/>
      <c r="CA643" s="2014"/>
      <c r="CB643" s="2014"/>
      <c r="CC643" s="2014">
        <f>IF(J775="3 Bedrooms",O775,0)</f>
        <v>0</v>
      </c>
      <c r="CD643" s="2014"/>
      <c r="CE643" s="2014"/>
      <c r="CF643" s="2014"/>
      <c r="CG643" s="2014"/>
      <c r="CH643" s="2014">
        <f>IF(J775="4 Bedrooms",O775,0)</f>
        <v>0</v>
      </c>
      <c r="CI643" s="2014"/>
      <c r="CJ643" s="2014"/>
      <c r="CK643" s="2014"/>
      <c r="CL643" s="2014"/>
      <c r="CM643" s="2014">
        <f>IF(J775="5 Bedrooms",O775,0)</f>
        <v>0</v>
      </c>
      <c r="CN643" s="2014"/>
      <c r="CO643" s="2014"/>
      <c r="CP643" s="2014"/>
      <c r="CQ643" s="2014"/>
      <c r="CV643" s="58"/>
      <c r="CW643" s="58"/>
      <c r="CX643" s="58"/>
      <c r="CY643" s="58"/>
      <c r="CZ643" s="58"/>
      <c r="DA643" s="58"/>
      <c r="DB643" s="58"/>
      <c r="DC643" s="58"/>
      <c r="DD643" s="58"/>
      <c r="DE643" s="58"/>
      <c r="DF643" s="58"/>
      <c r="DX643" s="2571" t="e">
        <f t="shared" si="24"/>
        <v>#VALUE!</v>
      </c>
      <c r="DY643" s="2571"/>
      <c r="DZ643" s="2571"/>
      <c r="EA643" s="2571"/>
      <c r="EB643" s="2571"/>
      <c r="EC643" s="2571" t="e">
        <f t="shared" si="25"/>
        <v>#VALUE!</v>
      </c>
      <c r="ED643" s="2571"/>
      <c r="EE643" s="2571"/>
      <c r="EF643" s="2571"/>
      <c r="EG643" s="2571"/>
      <c r="EH643" s="2571">
        <f t="shared" si="26"/>
        <v>684.44444444444446</v>
      </c>
      <c r="EI643" s="2571"/>
      <c r="EJ643" s="2571"/>
      <c r="EK643" s="2571"/>
      <c r="EL643" s="2571"/>
      <c r="EM643" s="2571" t="e">
        <f t="shared" si="27"/>
        <v>#VALUE!</v>
      </c>
      <c r="EN643" s="2571"/>
      <c r="EO643" s="2571"/>
      <c r="EP643" s="2571"/>
      <c r="EQ643" s="2571"/>
      <c r="ER643" s="2571" t="e">
        <f t="shared" si="28"/>
        <v>#VALUE!</v>
      </c>
      <c r="ES643" s="2571"/>
      <c r="ET643" s="2571"/>
      <c r="EU643" s="2571"/>
      <c r="EV643" s="2571"/>
      <c r="EW643" s="2571" t="e">
        <f t="shared" si="29"/>
        <v>#VALUE!</v>
      </c>
      <c r="EX643" s="2571"/>
      <c r="EY643" s="2571"/>
      <c r="EZ643" s="2571"/>
      <c r="FA643" s="2571"/>
    </row>
    <row r="644" spans="1:157" ht="12.75">
      <c r="B644" s="84" t="s">
        <v>487</v>
      </c>
      <c r="C644" s="2032"/>
      <c r="D644" s="2032"/>
      <c r="E644" s="2032"/>
      <c r="F644" s="2032"/>
      <c r="G644" s="2032"/>
      <c r="H644" s="2032"/>
      <c r="I644" s="2032"/>
      <c r="J644" s="2032"/>
      <c r="K644" s="2032"/>
      <c r="L644" s="2032"/>
      <c r="M644" s="2032"/>
      <c r="N644" s="2429"/>
      <c r="O644" s="2386"/>
      <c r="P644" s="2387"/>
      <c r="Q644" s="2388"/>
      <c r="R644" s="2168"/>
      <c r="S644" s="2169"/>
      <c r="T644" s="2170"/>
      <c r="U644" s="2425"/>
      <c r="V644" s="2426"/>
      <c r="W644" s="2427"/>
      <c r="X644" s="2329" t="s">
        <v>1383</v>
      </c>
      <c r="Y644" s="2569"/>
      <c r="Z644" s="2569"/>
      <c r="AA644" s="2569"/>
      <c r="AB644" s="2570"/>
      <c r="AC644" s="2142"/>
      <c r="AD644" s="2143"/>
      <c r="AE644" s="2144"/>
      <c r="AF644" s="2263"/>
      <c r="AG644" s="2264"/>
      <c r="AH644" s="2264"/>
      <c r="AI644" s="2264"/>
      <c r="AJ644" s="2265"/>
      <c r="AK644" s="2383"/>
      <c r="AL644" s="2384"/>
      <c r="AM644" s="2384"/>
      <c r="AN644" s="2385"/>
      <c r="AO644" s="2146"/>
      <c r="AP644" s="2146"/>
      <c r="AQ644" s="2146"/>
      <c r="AR644" s="2146"/>
      <c r="AS644" s="21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1">
        <f>SUM(BS640:BW643)</f>
        <v>0</v>
      </c>
      <c r="BT644" s="2012"/>
      <c r="BU644" s="2012"/>
      <c r="BV644" s="2012"/>
      <c r="BW644" s="2013"/>
      <c r="BX644" s="2011">
        <f>SUM(BX640:CB643)</f>
        <v>0</v>
      </c>
      <c r="BY644" s="2012"/>
      <c r="BZ644" s="2012"/>
      <c r="CA644" s="2012"/>
      <c r="CB644" s="2013"/>
      <c r="CC644" s="2011">
        <f>SUM(CC640:CG643)</f>
        <v>1</v>
      </c>
      <c r="CD644" s="2012"/>
      <c r="CE644" s="2012"/>
      <c r="CF644" s="2012"/>
      <c r="CG644" s="2013"/>
      <c r="CH644" s="2011">
        <f>SUM(CH640:CL643)</f>
        <v>0</v>
      </c>
      <c r="CI644" s="2012"/>
      <c r="CJ644" s="2012"/>
      <c r="CK644" s="2012"/>
      <c r="CL644" s="2013"/>
      <c r="CM644" s="2011">
        <f>SUM(CM640:CQ643)</f>
        <v>0</v>
      </c>
      <c r="CN644" s="2012"/>
      <c r="CO644" s="2012"/>
      <c r="CP644" s="2012"/>
      <c r="CQ644" s="2013"/>
      <c r="CS644" s="1470">
        <f>BN644+BS644+BX644+CC644+CH644+CM644</f>
        <v>1</v>
      </c>
      <c r="CT644" s="134" t="s">
        <v>2387</v>
      </c>
      <c r="CU644" s="58"/>
      <c r="CV644" s="58"/>
      <c r="CW644" s="58"/>
      <c r="CX644" s="58"/>
      <c r="CY644" s="58"/>
      <c r="CZ644" s="58"/>
      <c r="DA644" s="58"/>
      <c r="DB644" s="58"/>
      <c r="DC644" s="58"/>
      <c r="DD644" s="58"/>
      <c r="DE644" s="58"/>
      <c r="DF644" s="58"/>
      <c r="DX644" s="2571" t="e">
        <f t="shared" si="24"/>
        <v>#VALUE!</v>
      </c>
      <c r="DY644" s="2571"/>
      <c r="DZ644" s="2571"/>
      <c r="EA644" s="2571"/>
      <c r="EB644" s="2571"/>
      <c r="EC644" s="2571" t="e">
        <f t="shared" si="25"/>
        <v>#VALUE!</v>
      </c>
      <c r="ED644" s="2571"/>
      <c r="EE644" s="2571"/>
      <c r="EF644" s="2571"/>
      <c r="EG644" s="2571"/>
      <c r="EH644" s="2571">
        <f t="shared" si="26"/>
        <v>855.55555555555554</v>
      </c>
      <c r="EI644" s="2571"/>
      <c r="EJ644" s="2571"/>
      <c r="EK644" s="2571"/>
      <c r="EL644" s="2571"/>
      <c r="EM644" s="2571" t="e">
        <f t="shared" si="27"/>
        <v>#VALUE!</v>
      </c>
      <c r="EN644" s="2571"/>
      <c r="EO644" s="2571"/>
      <c r="EP644" s="2571"/>
      <c r="EQ644" s="2571"/>
      <c r="ER644" s="2571" t="e">
        <f t="shared" si="28"/>
        <v>#VALUE!</v>
      </c>
      <c r="ES644" s="2571"/>
      <c r="ET644" s="2571"/>
      <c r="EU644" s="2571"/>
      <c r="EV644" s="2571"/>
      <c r="EW644" s="2571" t="e">
        <f t="shared" si="29"/>
        <v>#VALUE!</v>
      </c>
      <c r="EX644" s="2571"/>
      <c r="EY644" s="2571"/>
      <c r="EZ644" s="2571"/>
      <c r="FA644" s="2571"/>
    </row>
    <row r="645" spans="1:157" ht="12.75">
      <c r="B645" s="84" t="s">
        <v>493</v>
      </c>
      <c r="C645" s="2032"/>
      <c r="D645" s="2032"/>
      <c r="E645" s="2032"/>
      <c r="F645" s="2032"/>
      <c r="G645" s="2032"/>
      <c r="H645" s="2032"/>
      <c r="I645" s="2032"/>
      <c r="J645" s="2032"/>
      <c r="K645" s="2032"/>
      <c r="L645" s="2032"/>
      <c r="M645" s="2032"/>
      <c r="N645" s="2429"/>
      <c r="O645" s="2386"/>
      <c r="P645" s="2387"/>
      <c r="Q645" s="2388"/>
      <c r="R645" s="2168"/>
      <c r="S645" s="2169"/>
      <c r="T645" s="2170"/>
      <c r="U645" s="2425"/>
      <c r="V645" s="2426"/>
      <c r="W645" s="2427"/>
      <c r="X645" s="2329" t="s">
        <v>1383</v>
      </c>
      <c r="Y645" s="2569"/>
      <c r="Z645" s="2569"/>
      <c r="AA645" s="2569"/>
      <c r="AB645" s="2570"/>
      <c r="AC645" s="2142"/>
      <c r="AD645" s="2143"/>
      <c r="AE645" s="2144"/>
      <c r="AF645" s="2263"/>
      <c r="AG645" s="2264"/>
      <c r="AH645" s="2264"/>
      <c r="AI645" s="2264"/>
      <c r="AJ645" s="2265"/>
      <c r="AK645" s="2383"/>
      <c r="AL645" s="2384"/>
      <c r="AM645" s="2384"/>
      <c r="AN645" s="2385"/>
      <c r="AO645" s="2146"/>
      <c r="AP645" s="2146"/>
      <c r="AQ645" s="2146"/>
      <c r="AR645" s="2146"/>
      <c r="AS645" s="21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2389</v>
      </c>
      <c r="CU645" s="58"/>
      <c r="CV645" s="58"/>
      <c r="CW645" s="58"/>
      <c r="CX645" s="58"/>
      <c r="CY645" s="58"/>
      <c r="CZ645" s="58"/>
      <c r="DA645" s="58"/>
      <c r="DB645" s="58"/>
      <c r="DC645" s="58"/>
      <c r="DD645" s="58"/>
      <c r="DE645" s="58"/>
      <c r="DF645" s="58"/>
      <c r="DX645" s="2571" t="e">
        <f t="shared" si="24"/>
        <v>#VALUE!</v>
      </c>
      <c r="DY645" s="2571"/>
      <c r="DZ645" s="2571"/>
      <c r="EA645" s="2571"/>
      <c r="EB645" s="2571"/>
      <c r="EC645" s="2571" t="e">
        <f t="shared" si="25"/>
        <v>#VALUE!</v>
      </c>
      <c r="ED645" s="2571"/>
      <c r="EE645" s="2571"/>
      <c r="EF645" s="2571"/>
      <c r="EG645" s="2571"/>
      <c r="EH645" s="2571" t="e">
        <f t="shared" si="26"/>
        <v>#VALUE!</v>
      </c>
      <c r="EI645" s="2571"/>
      <c r="EJ645" s="2571"/>
      <c r="EK645" s="2571"/>
      <c r="EL645" s="2571"/>
      <c r="EM645" s="2571">
        <f t="shared" si="27"/>
        <v>889</v>
      </c>
      <c r="EN645" s="2571"/>
      <c r="EO645" s="2571"/>
      <c r="EP645" s="2571"/>
      <c r="EQ645" s="2571"/>
      <c r="ER645" s="2571" t="e">
        <f t="shared" si="28"/>
        <v>#VALUE!</v>
      </c>
      <c r="ES645" s="2571"/>
      <c r="ET645" s="2571"/>
      <c r="EU645" s="2571"/>
      <c r="EV645" s="2571"/>
      <c r="EW645" s="2571" t="e">
        <f t="shared" si="29"/>
        <v>#VALUE!</v>
      </c>
      <c r="EX645" s="2571"/>
      <c r="EY645" s="2571"/>
      <c r="EZ645" s="2571"/>
      <c r="FA645" s="2571"/>
    </row>
    <row r="646" spans="1:157" ht="12.75">
      <c r="B646" s="84" t="s">
        <v>680</v>
      </c>
      <c r="C646" s="2032"/>
      <c r="D646" s="2032"/>
      <c r="E646" s="2032"/>
      <c r="F646" s="2032"/>
      <c r="G646" s="2032"/>
      <c r="H646" s="2032"/>
      <c r="I646" s="2032"/>
      <c r="J646" s="2032"/>
      <c r="K646" s="2032"/>
      <c r="L646" s="2032"/>
      <c r="M646" s="2032"/>
      <c r="N646" s="2429"/>
      <c r="O646" s="2386"/>
      <c r="P646" s="2387"/>
      <c r="Q646" s="2388"/>
      <c r="R646" s="2168"/>
      <c r="S646" s="2169"/>
      <c r="T646" s="2170"/>
      <c r="U646" s="2425"/>
      <c r="V646" s="2426"/>
      <c r="W646" s="2427"/>
      <c r="X646" s="2329" t="s">
        <v>1383</v>
      </c>
      <c r="Y646" s="2569"/>
      <c r="Z646" s="2569"/>
      <c r="AA646" s="2569"/>
      <c r="AB646" s="2570"/>
      <c r="AC646" s="2142"/>
      <c r="AD646" s="2143"/>
      <c r="AE646" s="2144"/>
      <c r="AF646" s="2263"/>
      <c r="AG646" s="2264"/>
      <c r="AH646" s="2264"/>
      <c r="AI646" s="2264"/>
      <c r="AJ646" s="2265"/>
      <c r="AK646" s="2383"/>
      <c r="AL646" s="2384"/>
      <c r="AM646" s="2384"/>
      <c r="AN646" s="2385"/>
      <c r="AO646" s="2146"/>
      <c r="AP646" s="2146"/>
      <c r="AQ646" s="2146"/>
      <c r="AR646" s="2146"/>
      <c r="AS646" s="21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71" t="e">
        <f t="shared" si="24"/>
        <v>#VALUE!</v>
      </c>
      <c r="DY646" s="2571"/>
      <c r="DZ646" s="2571"/>
      <c r="EA646" s="2571"/>
      <c r="EB646" s="2571"/>
      <c r="EC646" s="2571" t="e">
        <f t="shared" si="25"/>
        <v>#VALUE!</v>
      </c>
      <c r="ED646" s="2571"/>
      <c r="EE646" s="2571"/>
      <c r="EF646" s="2571"/>
      <c r="EG646" s="2571"/>
      <c r="EH646" s="2571" t="e">
        <f t="shared" si="26"/>
        <v>#VALUE!</v>
      </c>
      <c r="EI646" s="2571"/>
      <c r="EJ646" s="2571"/>
      <c r="EK646" s="2571"/>
      <c r="EL646" s="2571"/>
      <c r="EM646" s="2571">
        <f t="shared" si="27"/>
        <v>889</v>
      </c>
      <c r="EN646" s="2571"/>
      <c r="EO646" s="2571"/>
      <c r="EP646" s="2571"/>
      <c r="EQ646" s="2571"/>
      <c r="ER646" s="2571" t="e">
        <f t="shared" si="28"/>
        <v>#VALUE!</v>
      </c>
      <c r="ES646" s="2571"/>
      <c r="ET646" s="2571"/>
      <c r="EU646" s="2571"/>
      <c r="EV646" s="2571"/>
      <c r="EW646" s="2571" t="e">
        <f t="shared" si="29"/>
        <v>#VALUE!</v>
      </c>
      <c r="EX646" s="2571"/>
      <c r="EY646" s="2571"/>
      <c r="EZ646" s="2571"/>
      <c r="FA646" s="2571"/>
    </row>
    <row r="647" spans="1:157" ht="12.75">
      <c r="B647" s="84" t="s">
        <v>372</v>
      </c>
      <c r="C647" s="2032"/>
      <c r="D647" s="2032"/>
      <c r="E647" s="2032"/>
      <c r="F647" s="2032"/>
      <c r="G647" s="2032"/>
      <c r="H647" s="2032"/>
      <c r="I647" s="2032"/>
      <c r="J647" s="2032"/>
      <c r="K647" s="2032"/>
      <c r="L647" s="2032"/>
      <c r="M647" s="2032"/>
      <c r="N647" s="2429"/>
      <c r="O647" s="2386"/>
      <c r="P647" s="2387"/>
      <c r="Q647" s="2388"/>
      <c r="R647" s="2168"/>
      <c r="S647" s="2169"/>
      <c r="T647" s="2170"/>
      <c r="U647" s="2425"/>
      <c r="V647" s="2426"/>
      <c r="W647" s="2427"/>
      <c r="X647" s="2329" t="s">
        <v>1383</v>
      </c>
      <c r="Y647" s="2569"/>
      <c r="Z647" s="2569"/>
      <c r="AA647" s="2569"/>
      <c r="AB647" s="2570"/>
      <c r="AC647" s="2142"/>
      <c r="AD647" s="2143"/>
      <c r="AE647" s="2144"/>
      <c r="AF647" s="2263"/>
      <c r="AG647" s="2264"/>
      <c r="AH647" s="2264"/>
      <c r="AI647" s="2264"/>
      <c r="AJ647" s="2265"/>
      <c r="AK647" s="2383"/>
      <c r="AL647" s="2384"/>
      <c r="AM647" s="2384"/>
      <c r="AN647" s="2385"/>
      <c r="AO647" s="2146"/>
      <c r="AP647" s="2146"/>
      <c r="AQ647" s="2146"/>
      <c r="AR647" s="2146"/>
      <c r="AS647" s="21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71" t="e">
        <f t="shared" si="24"/>
        <v>#VALUE!</v>
      </c>
      <c r="DY647" s="2571"/>
      <c r="DZ647" s="2571"/>
      <c r="EA647" s="2571"/>
      <c r="EB647" s="2571"/>
      <c r="EC647" s="2571" t="e">
        <f t="shared" si="25"/>
        <v>#VALUE!</v>
      </c>
      <c r="ED647" s="2571"/>
      <c r="EE647" s="2571"/>
      <c r="EF647" s="2571"/>
      <c r="EG647" s="2571"/>
      <c r="EH647" s="2571" t="e">
        <f t="shared" si="26"/>
        <v>#VALUE!</v>
      </c>
      <c r="EI647" s="2571"/>
      <c r="EJ647" s="2571"/>
      <c r="EK647" s="2571"/>
      <c r="EL647" s="2571"/>
      <c r="EM647" s="2571" t="e">
        <f t="shared" si="27"/>
        <v>#VALUE!</v>
      </c>
      <c r="EN647" s="2571"/>
      <c r="EO647" s="2571"/>
      <c r="EP647" s="2571"/>
      <c r="EQ647" s="2571"/>
      <c r="ER647" s="2571" t="e">
        <f t="shared" si="28"/>
        <v>#VALUE!</v>
      </c>
      <c r="ES647" s="2571"/>
      <c r="ET647" s="2571"/>
      <c r="EU647" s="2571"/>
      <c r="EV647" s="2571"/>
      <c r="EW647" s="2571" t="e">
        <f t="shared" si="29"/>
        <v>#VALUE!</v>
      </c>
      <c r="EX647" s="2571"/>
      <c r="EY647" s="2571"/>
      <c r="EZ647" s="2571"/>
      <c r="FA647" s="2571"/>
    </row>
    <row r="648" spans="1:157" ht="12.75">
      <c r="B648" s="84" t="s">
        <v>373</v>
      </c>
      <c r="C648" s="2032"/>
      <c r="D648" s="2032"/>
      <c r="E648" s="2032"/>
      <c r="F648" s="2032"/>
      <c r="G648" s="2032"/>
      <c r="H648" s="2032"/>
      <c r="I648" s="2032"/>
      <c r="J648" s="2032"/>
      <c r="K648" s="2032"/>
      <c r="L648" s="2032"/>
      <c r="M648" s="2032"/>
      <c r="N648" s="2429"/>
      <c r="O648" s="2386"/>
      <c r="P648" s="2387"/>
      <c r="Q648" s="2388"/>
      <c r="R648" s="2168"/>
      <c r="S648" s="2169"/>
      <c r="T648" s="2170"/>
      <c r="U648" s="2425"/>
      <c r="V648" s="2426"/>
      <c r="W648" s="2427"/>
      <c r="X648" s="2329" t="s">
        <v>1383</v>
      </c>
      <c r="Y648" s="2569"/>
      <c r="Z648" s="2569"/>
      <c r="AA648" s="2569"/>
      <c r="AB648" s="2570"/>
      <c r="AC648" s="2142"/>
      <c r="AD648" s="2143"/>
      <c r="AE648" s="2144"/>
      <c r="AF648" s="2263"/>
      <c r="AG648" s="2264"/>
      <c r="AH648" s="2264"/>
      <c r="AI648" s="2264"/>
      <c r="AJ648" s="2265"/>
      <c r="AK648" s="2383"/>
      <c r="AL648" s="2384"/>
      <c r="AM648" s="2384"/>
      <c r="AN648" s="2385"/>
      <c r="AO648" s="2146"/>
      <c r="AP648" s="2146"/>
      <c r="AQ648" s="2146"/>
      <c r="AR648" s="2146"/>
      <c r="AS648" s="21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30">IF(J786="SRO/Studio",O786,0)</f>
        <v>0</v>
      </c>
      <c r="BO648" s="2016"/>
      <c r="BP648" s="2016"/>
      <c r="BQ648" s="2016"/>
      <c r="BR648" s="2017"/>
      <c r="BS648" s="2014">
        <f t="shared" ref="BS648:BS657" si="31">IF(J786="1 Bedroom",O786,0)</f>
        <v>0</v>
      </c>
      <c r="BT648" s="2014"/>
      <c r="BU648" s="2014"/>
      <c r="BV648" s="2014"/>
      <c r="BW648" s="2014"/>
      <c r="BX648" s="2014">
        <f t="shared" ref="BX648:BX657" si="32">IF(J786="2 Bedrooms",O786,0)</f>
        <v>0</v>
      </c>
      <c r="BY648" s="2014"/>
      <c r="BZ648" s="2014"/>
      <c r="CA648" s="2014"/>
      <c r="CB648" s="2014"/>
      <c r="CC648" s="2014">
        <f t="shared" ref="CC648:CC657" si="33">IF(J786="3 Bedrooms",O786,0)</f>
        <v>0</v>
      </c>
      <c r="CD648" s="2014"/>
      <c r="CE648" s="2014"/>
      <c r="CF648" s="2014"/>
      <c r="CG648" s="2014"/>
      <c r="CH648" s="2014">
        <f t="shared" ref="CH648:CH657" si="34">IF(J786="4 Bedrooms",O786,0)</f>
        <v>0</v>
      </c>
      <c r="CI648" s="2014"/>
      <c r="CJ648" s="2014"/>
      <c r="CK648" s="2014"/>
      <c r="CL648" s="2014"/>
      <c r="CM648" s="2014">
        <f t="shared" ref="CM648:CM657" si="35">IF(J786="5 Bedrooms",O786,0)</f>
        <v>0</v>
      </c>
      <c r="CN648" s="2014"/>
      <c r="CO648" s="2014"/>
      <c r="CP648" s="2014"/>
      <c r="CQ648" s="2014"/>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571" t="e">
        <f t="shared" si="24"/>
        <v>#VALUE!</v>
      </c>
      <c r="DY648" s="2571"/>
      <c r="DZ648" s="2571"/>
      <c r="EA648" s="2571"/>
      <c r="EB648" s="2571"/>
      <c r="EC648" s="2571" t="e">
        <f t="shared" si="25"/>
        <v>#VALUE!</v>
      </c>
      <c r="ED648" s="2571"/>
      <c r="EE648" s="2571"/>
      <c r="EF648" s="2571"/>
      <c r="EG648" s="2571"/>
      <c r="EH648" s="2571" t="e">
        <f t="shared" si="26"/>
        <v>#VALUE!</v>
      </c>
      <c r="EI648" s="2571"/>
      <c r="EJ648" s="2571"/>
      <c r="EK648" s="2571"/>
      <c r="EL648" s="2571"/>
      <c r="EM648" s="2571" t="e">
        <f t="shared" si="27"/>
        <v>#VALUE!</v>
      </c>
      <c r="EN648" s="2571"/>
      <c r="EO648" s="2571"/>
      <c r="EP648" s="2571"/>
      <c r="EQ648" s="2571"/>
      <c r="ER648" s="2571" t="e">
        <f t="shared" si="28"/>
        <v>#VALUE!</v>
      </c>
      <c r="ES648" s="2571"/>
      <c r="ET648" s="2571"/>
      <c r="EU648" s="2571"/>
      <c r="EV648" s="2571"/>
      <c r="EW648" s="2571" t="e">
        <f t="shared" si="29"/>
        <v>#VALUE!</v>
      </c>
      <c r="EX648" s="2571"/>
      <c r="EY648" s="2571"/>
      <c r="EZ648" s="2571"/>
      <c r="FA648" s="2571"/>
    </row>
    <row r="649" spans="1:157" ht="12.75">
      <c r="B649" s="2194" t="s">
        <v>133</v>
      </c>
      <c r="C649" s="2195"/>
      <c r="D649" s="2195"/>
      <c r="E649" s="2195"/>
      <c r="F649" s="2195"/>
      <c r="G649" s="2195"/>
      <c r="H649" s="2195"/>
      <c r="I649" s="2195"/>
      <c r="J649" s="2195"/>
      <c r="K649" s="2195"/>
      <c r="L649" s="2195"/>
      <c r="M649" s="2195"/>
      <c r="N649" s="2195"/>
      <c r="O649" s="2195"/>
      <c r="P649" s="2195"/>
      <c r="Q649" s="2195"/>
      <c r="R649" s="2195"/>
      <c r="S649" s="2195"/>
      <c r="T649" s="2195"/>
      <c r="U649" s="2195"/>
      <c r="V649" s="2195"/>
      <c r="W649" s="2195"/>
      <c r="X649" s="2195"/>
      <c r="Y649" s="2195"/>
      <c r="Z649" s="2195"/>
      <c r="AA649" s="2195"/>
      <c r="AB649" s="2195"/>
      <c r="AC649" s="2195"/>
      <c r="AD649" s="2195"/>
      <c r="AE649" s="2195"/>
      <c r="AF649" s="2195"/>
      <c r="AG649" s="2195"/>
      <c r="AH649" s="2195"/>
      <c r="AI649" s="2195"/>
      <c r="AJ649" s="2195"/>
      <c r="AK649" s="2195"/>
      <c r="AL649" s="2195"/>
      <c r="AM649" s="2195"/>
      <c r="AN649" s="2197"/>
      <c r="AO649" s="2148">
        <f>SUM(AO637:AR648)</f>
        <v>15105441</v>
      </c>
      <c r="AP649" s="2149"/>
      <c r="AQ649" s="2149"/>
      <c r="AR649" s="2149"/>
      <c r="AS649" s="2150"/>
      <c r="AZ649" s="58"/>
      <c r="BA649" s="58"/>
      <c r="BB649" s="58"/>
      <c r="BC649" s="58"/>
      <c r="BD649" s="58"/>
      <c r="BE649" s="58"/>
      <c r="BF649" s="58"/>
      <c r="BG649" s="58"/>
      <c r="BH649" s="58"/>
      <c r="BI649" s="58"/>
      <c r="BJ649" s="58"/>
      <c r="BK649" s="58"/>
      <c r="BL649" s="58"/>
      <c r="BM649" s="58"/>
      <c r="BN649" s="2015">
        <f t="shared" si="30"/>
        <v>0</v>
      </c>
      <c r="BO649" s="2016"/>
      <c r="BP649" s="2016"/>
      <c r="BQ649" s="2016"/>
      <c r="BR649" s="2017"/>
      <c r="BS649" s="2014">
        <f t="shared" si="31"/>
        <v>0</v>
      </c>
      <c r="BT649" s="2014"/>
      <c r="BU649" s="2014"/>
      <c r="BV649" s="2014"/>
      <c r="BW649" s="2014"/>
      <c r="BX649" s="2014">
        <f t="shared" si="32"/>
        <v>0</v>
      </c>
      <c r="BY649" s="2014"/>
      <c r="BZ649" s="2014"/>
      <c r="CA649" s="2014"/>
      <c r="CB649" s="2014"/>
      <c r="CC649" s="2014">
        <f t="shared" si="33"/>
        <v>0</v>
      </c>
      <c r="CD649" s="2014"/>
      <c r="CE649" s="2014"/>
      <c r="CF649" s="2014"/>
      <c r="CG649" s="2014"/>
      <c r="CH649" s="2014">
        <f t="shared" si="34"/>
        <v>0</v>
      </c>
      <c r="CI649" s="2014"/>
      <c r="CJ649" s="2014"/>
      <c r="CK649" s="2014"/>
      <c r="CL649" s="2014"/>
      <c r="CM649" s="2014">
        <f t="shared" si="35"/>
        <v>0</v>
      </c>
      <c r="CN649" s="2014"/>
      <c r="CO649" s="2014"/>
      <c r="CP649" s="2014"/>
      <c r="CQ649" s="2014"/>
      <c r="CR649" s="265"/>
      <c r="CS649" s="2015">
        <f t="shared" ref="CS649:CS657" si="36">IF(AND(BN649&gt;=1,AH787&gt;=0.1,AH787&lt;=1),O787,0)</f>
        <v>0</v>
      </c>
      <c r="CT649" s="2016"/>
      <c r="CU649" s="2016"/>
      <c r="CV649" s="2016"/>
      <c r="CW649" s="2017"/>
      <c r="CX649" s="2015">
        <f t="shared" ref="CX649:CX657" si="37">IF(AND(BS649&gt;=1,AH787&gt;=0.1,AH787&lt;=1),O787,0)</f>
        <v>0</v>
      </c>
      <c r="CY649" s="2016"/>
      <c r="CZ649" s="2016"/>
      <c r="DA649" s="2016"/>
      <c r="DB649" s="2017"/>
      <c r="DC649" s="2015">
        <f t="shared" ref="DC649:DC657" si="38">IF(AND(BX649&gt;=1,AH787&gt;=0.1,AH787&lt;=1),O787,0)</f>
        <v>0</v>
      </c>
      <c r="DD649" s="2016"/>
      <c r="DE649" s="2016"/>
      <c r="DF649" s="2016"/>
      <c r="DG649" s="2017"/>
      <c r="DH649" s="2015">
        <f t="shared" ref="DH649:DH657" si="39">IF(AND(CC649&gt;=1,AH787&gt;=0.1,AH787&lt;=1),O787,0)</f>
        <v>0</v>
      </c>
      <c r="DI649" s="2016"/>
      <c r="DJ649" s="2016"/>
      <c r="DK649" s="2016"/>
      <c r="DL649" s="2017"/>
      <c r="DM649" s="2015">
        <f t="shared" ref="DM649:DM657" si="40">IF(AND(CH649&gt;=1,AH787&gt;=0.1,AH787&lt;=1),O787,0)</f>
        <v>0</v>
      </c>
      <c r="DN649" s="2016"/>
      <c r="DO649" s="2016"/>
      <c r="DP649" s="2016"/>
      <c r="DQ649" s="2017"/>
      <c r="DR649" s="2015">
        <f t="shared" ref="DR649:DR657" si="41">IF(AND(CM649&gt;=1,AH787&gt;=0.1,AH787&lt;=1),O787,0)</f>
        <v>0</v>
      </c>
      <c r="DS649" s="2016"/>
      <c r="DT649" s="2016"/>
      <c r="DU649" s="2016"/>
      <c r="DV649" s="2017"/>
      <c r="DX649" s="2571" t="e">
        <f t="shared" si="24"/>
        <v>#VALUE!</v>
      </c>
      <c r="DY649" s="2571"/>
      <c r="DZ649" s="2571"/>
      <c r="EA649" s="2571"/>
      <c r="EB649" s="2571"/>
      <c r="EC649" s="2571" t="e">
        <f t="shared" si="25"/>
        <v>#VALUE!</v>
      </c>
      <c r="ED649" s="2571"/>
      <c r="EE649" s="2571"/>
      <c r="EF649" s="2571"/>
      <c r="EG649" s="2571"/>
      <c r="EH649" s="2571" t="e">
        <f t="shared" si="26"/>
        <v>#VALUE!</v>
      </c>
      <c r="EI649" s="2571"/>
      <c r="EJ649" s="2571"/>
      <c r="EK649" s="2571"/>
      <c r="EL649" s="2571"/>
      <c r="EM649" s="2571" t="e">
        <f t="shared" si="27"/>
        <v>#VALUE!</v>
      </c>
      <c r="EN649" s="2571"/>
      <c r="EO649" s="2571"/>
      <c r="EP649" s="2571"/>
      <c r="EQ649" s="2571"/>
      <c r="ER649" s="2571" t="e">
        <f t="shared" si="28"/>
        <v>#VALUE!</v>
      </c>
      <c r="ES649" s="2571"/>
      <c r="ET649" s="2571"/>
      <c r="EU649" s="2571"/>
      <c r="EV649" s="2571"/>
      <c r="EW649" s="2571" t="e">
        <f t="shared" si="29"/>
        <v>#VALUE!</v>
      </c>
      <c r="EX649" s="2571"/>
      <c r="EY649" s="2571"/>
      <c r="EZ649" s="2571"/>
      <c r="FA649" s="2571"/>
    </row>
    <row r="650" spans="1:157" ht="12.75" customHeight="1">
      <c r="B650" s="2194" t="s">
        <v>273</v>
      </c>
      <c r="C650" s="2195"/>
      <c r="D650" s="2195"/>
      <c r="E650" s="2195"/>
      <c r="F650" s="2195"/>
      <c r="G650" s="2195"/>
      <c r="H650" s="2195"/>
      <c r="I650" s="2195"/>
      <c r="J650" s="2195"/>
      <c r="K650" s="2195"/>
      <c r="L650" s="2195"/>
      <c r="M650" s="2195"/>
      <c r="N650" s="2195"/>
      <c r="O650" s="2195"/>
      <c r="P650" s="2195"/>
      <c r="Q650" s="2195"/>
      <c r="R650" s="2195"/>
      <c r="S650" s="2195"/>
      <c r="T650" s="2195"/>
      <c r="U650" s="2195"/>
      <c r="V650" s="2195"/>
      <c r="W650" s="2195"/>
      <c r="X650" s="2195"/>
      <c r="Y650" s="2195"/>
      <c r="Z650" s="2195"/>
      <c r="AA650" s="2195"/>
      <c r="AB650" s="2195"/>
      <c r="AC650" s="2195"/>
      <c r="AD650" s="2195"/>
      <c r="AE650" s="2195"/>
      <c r="AF650" s="2195"/>
      <c r="AG650" s="2195"/>
      <c r="AH650" s="2195"/>
      <c r="AI650" s="2195"/>
      <c r="AJ650" s="2195"/>
      <c r="AK650" s="2195"/>
      <c r="AL650" s="2195"/>
      <c r="AM650" s="2195"/>
      <c r="AN650" s="2197"/>
      <c r="AO650" s="2034">
        <f>14993426+8179938</f>
        <v>23173364</v>
      </c>
      <c r="AP650" s="2035"/>
      <c r="AQ650" s="2035"/>
      <c r="AR650" s="2035"/>
      <c r="AS650" s="2036"/>
      <c r="AZ650" s="61"/>
      <c r="BA650" s="61"/>
      <c r="BB650" s="61"/>
      <c r="BC650" s="61"/>
      <c r="BD650" s="61"/>
      <c r="BE650" s="61"/>
      <c r="BF650" s="61"/>
      <c r="BG650" s="61"/>
      <c r="BH650" s="61"/>
      <c r="BI650" s="61"/>
      <c r="BJ650" s="61"/>
      <c r="BK650" s="61"/>
      <c r="BL650" s="61"/>
      <c r="BM650" s="61"/>
      <c r="BN650" s="2015">
        <f t="shared" si="30"/>
        <v>0</v>
      </c>
      <c r="BO650" s="2016"/>
      <c r="BP650" s="2016"/>
      <c r="BQ650" s="2016"/>
      <c r="BR650" s="2017"/>
      <c r="BS650" s="2014">
        <f t="shared" si="31"/>
        <v>0</v>
      </c>
      <c r="BT650" s="2014"/>
      <c r="BU650" s="2014"/>
      <c r="BV650" s="2014"/>
      <c r="BW650" s="2014"/>
      <c r="BX650" s="2014">
        <f t="shared" si="32"/>
        <v>0</v>
      </c>
      <c r="BY650" s="2014"/>
      <c r="BZ650" s="2014"/>
      <c r="CA650" s="2014"/>
      <c r="CB650" s="2014"/>
      <c r="CC650" s="2014">
        <f t="shared" si="33"/>
        <v>0</v>
      </c>
      <c r="CD650" s="2014"/>
      <c r="CE650" s="2014"/>
      <c r="CF650" s="2014"/>
      <c r="CG650" s="2014"/>
      <c r="CH650" s="2014">
        <f t="shared" si="34"/>
        <v>0</v>
      </c>
      <c r="CI650" s="2014"/>
      <c r="CJ650" s="2014"/>
      <c r="CK650" s="2014"/>
      <c r="CL650" s="2014"/>
      <c r="CM650" s="2014">
        <f t="shared" si="35"/>
        <v>0</v>
      </c>
      <c r="CN650" s="2014"/>
      <c r="CO650" s="2014"/>
      <c r="CP650" s="2014"/>
      <c r="CQ650" s="2014"/>
      <c r="CR650" s="265"/>
      <c r="CS650" s="2015">
        <f t="shared" si="36"/>
        <v>0</v>
      </c>
      <c r="CT650" s="2016"/>
      <c r="CU650" s="2016"/>
      <c r="CV650" s="2016"/>
      <c r="CW650" s="2017"/>
      <c r="CX650" s="2015">
        <f t="shared" si="37"/>
        <v>0</v>
      </c>
      <c r="CY650" s="2016"/>
      <c r="CZ650" s="2016"/>
      <c r="DA650" s="2016"/>
      <c r="DB650" s="2017"/>
      <c r="DC650" s="2015">
        <f t="shared" si="38"/>
        <v>0</v>
      </c>
      <c r="DD650" s="2016"/>
      <c r="DE650" s="2016"/>
      <c r="DF650" s="2016"/>
      <c r="DG650" s="2017"/>
      <c r="DH650" s="2015">
        <f t="shared" si="39"/>
        <v>0</v>
      </c>
      <c r="DI650" s="2016"/>
      <c r="DJ650" s="2016"/>
      <c r="DK650" s="2016"/>
      <c r="DL650" s="2017"/>
      <c r="DM650" s="2015">
        <f t="shared" si="40"/>
        <v>0</v>
      </c>
      <c r="DN650" s="2016"/>
      <c r="DO650" s="2016"/>
      <c r="DP650" s="2016"/>
      <c r="DQ650" s="2017"/>
      <c r="DR650" s="2015">
        <f t="shared" si="41"/>
        <v>0</v>
      </c>
      <c r="DS650" s="2016"/>
      <c r="DT650" s="2016"/>
      <c r="DU650" s="2016"/>
      <c r="DV650" s="2017"/>
      <c r="DX650" s="2571" t="e">
        <f t="shared" si="24"/>
        <v>#VALUE!</v>
      </c>
      <c r="DY650" s="2571"/>
      <c r="DZ650" s="2571"/>
      <c r="EA650" s="2571"/>
      <c r="EB650" s="2571"/>
      <c r="EC650" s="2571" t="e">
        <f t="shared" si="25"/>
        <v>#VALUE!</v>
      </c>
      <c r="ED650" s="2571"/>
      <c r="EE650" s="2571"/>
      <c r="EF650" s="2571"/>
      <c r="EG650" s="2571"/>
      <c r="EH650" s="2571" t="e">
        <f t="shared" si="26"/>
        <v>#VALUE!</v>
      </c>
      <c r="EI650" s="2571"/>
      <c r="EJ650" s="2571"/>
      <c r="EK650" s="2571"/>
      <c r="EL650" s="2571"/>
      <c r="EM650" s="2571" t="e">
        <f t="shared" si="27"/>
        <v>#VALUE!</v>
      </c>
      <c r="EN650" s="2571"/>
      <c r="EO650" s="2571"/>
      <c r="EP650" s="2571"/>
      <c r="EQ650" s="2571"/>
      <c r="ER650" s="2571" t="e">
        <f t="shared" si="28"/>
        <v>#VALUE!</v>
      </c>
      <c r="ES650" s="2571"/>
      <c r="ET650" s="2571"/>
      <c r="EU650" s="2571"/>
      <c r="EV650" s="2571"/>
      <c r="EW650" s="2571" t="e">
        <f t="shared" si="29"/>
        <v>#VALUE!</v>
      </c>
      <c r="EX650" s="2571"/>
      <c r="EY650" s="2571"/>
      <c r="EZ650" s="2571"/>
      <c r="FA650" s="2571"/>
    </row>
    <row r="651" spans="1:157" ht="12.75" customHeight="1">
      <c r="B651" s="2272" t="s">
        <v>274</v>
      </c>
      <c r="C651" s="2196"/>
      <c r="D651" s="2196"/>
      <c r="E651" s="2196"/>
      <c r="F651" s="2196"/>
      <c r="G651" s="2196"/>
      <c r="H651" s="2196"/>
      <c r="I651" s="2196"/>
      <c r="J651" s="2196"/>
      <c r="K651" s="2196"/>
      <c r="L651" s="2196"/>
      <c r="M651" s="2196"/>
      <c r="N651" s="2196"/>
      <c r="O651" s="2196"/>
      <c r="P651" s="2196"/>
      <c r="Q651" s="2196"/>
      <c r="R651" s="2196"/>
      <c r="S651" s="2196"/>
      <c r="T651" s="2196"/>
      <c r="U651" s="2196"/>
      <c r="V651" s="2196"/>
      <c r="W651" s="2196"/>
      <c r="X651" s="2196"/>
      <c r="Y651" s="2196"/>
      <c r="Z651" s="2196"/>
      <c r="AA651" s="2196"/>
      <c r="AB651" s="2196"/>
      <c r="AC651" s="2196"/>
      <c r="AD651" s="2196"/>
      <c r="AE651" s="2196"/>
      <c r="AF651" s="2196"/>
      <c r="AG651" s="2196"/>
      <c r="AH651" s="2196"/>
      <c r="AI651" s="2196"/>
      <c r="AJ651" s="2196"/>
      <c r="AK651" s="2196"/>
      <c r="AL651" s="2196"/>
      <c r="AM651" s="2196"/>
      <c r="AN651" s="2273"/>
      <c r="AO651" s="2148">
        <f>AO649+AO650</f>
        <v>38278805</v>
      </c>
      <c r="AP651" s="2149"/>
      <c r="AQ651" s="2149"/>
      <c r="AR651" s="2149"/>
      <c r="AS651" s="2150"/>
      <c r="AZ651" s="61"/>
      <c r="BA651" s="61"/>
      <c r="BB651" s="61"/>
      <c r="BC651" s="61"/>
      <c r="BD651" s="61"/>
      <c r="BE651" s="61"/>
      <c r="BF651" s="61"/>
      <c r="BG651" s="61"/>
      <c r="BH651" s="61"/>
      <c r="BI651" s="61"/>
      <c r="BJ651" s="61"/>
      <c r="BK651" s="61"/>
      <c r="BL651" s="61"/>
      <c r="BM651" s="61"/>
      <c r="BN651" s="2015">
        <f t="shared" si="30"/>
        <v>0</v>
      </c>
      <c r="BO651" s="2016"/>
      <c r="BP651" s="2016"/>
      <c r="BQ651" s="2016"/>
      <c r="BR651" s="2017"/>
      <c r="BS651" s="2014">
        <f t="shared" si="31"/>
        <v>0</v>
      </c>
      <c r="BT651" s="2014"/>
      <c r="BU651" s="2014"/>
      <c r="BV651" s="2014"/>
      <c r="BW651" s="2014"/>
      <c r="BX651" s="2014">
        <f t="shared" si="32"/>
        <v>0</v>
      </c>
      <c r="BY651" s="2014"/>
      <c r="BZ651" s="2014"/>
      <c r="CA651" s="2014"/>
      <c r="CB651" s="2014"/>
      <c r="CC651" s="2014">
        <f t="shared" si="33"/>
        <v>0</v>
      </c>
      <c r="CD651" s="2014"/>
      <c r="CE651" s="2014"/>
      <c r="CF651" s="2014"/>
      <c r="CG651" s="2014"/>
      <c r="CH651" s="2014">
        <f t="shared" si="34"/>
        <v>0</v>
      </c>
      <c r="CI651" s="2014"/>
      <c r="CJ651" s="2014"/>
      <c r="CK651" s="2014"/>
      <c r="CL651" s="2014"/>
      <c r="CM651" s="2014">
        <f t="shared" si="35"/>
        <v>0</v>
      </c>
      <c r="CN651" s="2014"/>
      <c r="CO651" s="2014"/>
      <c r="CP651" s="2014"/>
      <c r="CQ651" s="2014"/>
      <c r="CR651" s="265"/>
      <c r="CS651" s="2015">
        <f t="shared" si="36"/>
        <v>0</v>
      </c>
      <c r="CT651" s="2016"/>
      <c r="CU651" s="2016"/>
      <c r="CV651" s="2016"/>
      <c r="CW651" s="2017"/>
      <c r="CX651" s="2015">
        <f t="shared" si="37"/>
        <v>0</v>
      </c>
      <c r="CY651" s="2016"/>
      <c r="CZ651" s="2016"/>
      <c r="DA651" s="2016"/>
      <c r="DB651" s="2017"/>
      <c r="DC651" s="2015">
        <f t="shared" si="38"/>
        <v>0</v>
      </c>
      <c r="DD651" s="2016"/>
      <c r="DE651" s="2016"/>
      <c r="DF651" s="2016"/>
      <c r="DG651" s="2017"/>
      <c r="DH651" s="2015">
        <f t="shared" si="39"/>
        <v>0</v>
      </c>
      <c r="DI651" s="2016"/>
      <c r="DJ651" s="2016"/>
      <c r="DK651" s="2016"/>
      <c r="DL651" s="2017"/>
      <c r="DM651" s="2015">
        <f t="shared" si="40"/>
        <v>0</v>
      </c>
      <c r="DN651" s="2016"/>
      <c r="DO651" s="2016"/>
      <c r="DP651" s="2016"/>
      <c r="DQ651" s="2017"/>
      <c r="DR651" s="2015">
        <f t="shared" si="41"/>
        <v>0</v>
      </c>
      <c r="DS651" s="2016"/>
      <c r="DT651" s="2016"/>
      <c r="DU651" s="2016"/>
      <c r="DV651" s="2017"/>
      <c r="DX651" s="2571" t="e">
        <f t="shared" si="24"/>
        <v>#VALUE!</v>
      </c>
      <c r="DY651" s="2571"/>
      <c r="DZ651" s="2571"/>
      <c r="EA651" s="2571"/>
      <c r="EB651" s="2571"/>
      <c r="EC651" s="2571" t="e">
        <f t="shared" si="25"/>
        <v>#VALUE!</v>
      </c>
      <c r="ED651" s="2571"/>
      <c r="EE651" s="2571"/>
      <c r="EF651" s="2571"/>
      <c r="EG651" s="2571"/>
      <c r="EH651" s="2571" t="e">
        <f t="shared" si="26"/>
        <v>#VALUE!</v>
      </c>
      <c r="EI651" s="2571"/>
      <c r="EJ651" s="2571"/>
      <c r="EK651" s="2571"/>
      <c r="EL651" s="2571"/>
      <c r="EM651" s="2571" t="e">
        <f t="shared" si="27"/>
        <v>#VALUE!</v>
      </c>
      <c r="EN651" s="2571"/>
      <c r="EO651" s="2571"/>
      <c r="EP651" s="2571"/>
      <c r="EQ651" s="2571"/>
      <c r="ER651" s="2571" t="e">
        <f t="shared" si="28"/>
        <v>#VALUE!</v>
      </c>
      <c r="ES651" s="2571"/>
      <c r="ET651" s="2571"/>
      <c r="EU651" s="2571"/>
      <c r="EV651" s="2571"/>
      <c r="EW651" s="2571" t="e">
        <f t="shared" si="29"/>
        <v>#VALUE!</v>
      </c>
      <c r="EX651" s="2571"/>
      <c r="EY651" s="2571"/>
      <c r="EZ651" s="2571"/>
      <c r="FA651" s="2571"/>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30"/>
        <v>0</v>
      </c>
      <c r="BO652" s="2016"/>
      <c r="BP652" s="2016"/>
      <c r="BQ652" s="2016"/>
      <c r="BR652" s="2017"/>
      <c r="BS652" s="2014">
        <f t="shared" si="31"/>
        <v>0</v>
      </c>
      <c r="BT652" s="2014"/>
      <c r="BU652" s="2014"/>
      <c r="BV652" s="2014"/>
      <c r="BW652" s="2014"/>
      <c r="BX652" s="2014">
        <f t="shared" si="32"/>
        <v>0</v>
      </c>
      <c r="BY652" s="2014"/>
      <c r="BZ652" s="2014"/>
      <c r="CA652" s="2014"/>
      <c r="CB652" s="2014"/>
      <c r="CC652" s="2014">
        <f t="shared" si="33"/>
        <v>0</v>
      </c>
      <c r="CD652" s="2014"/>
      <c r="CE652" s="2014"/>
      <c r="CF652" s="2014"/>
      <c r="CG652" s="2014"/>
      <c r="CH652" s="2014">
        <f t="shared" si="34"/>
        <v>0</v>
      </c>
      <c r="CI652" s="2014"/>
      <c r="CJ652" s="2014"/>
      <c r="CK652" s="2014"/>
      <c r="CL652" s="2014"/>
      <c r="CM652" s="2014">
        <f t="shared" si="35"/>
        <v>0</v>
      </c>
      <c r="CN652" s="2014"/>
      <c r="CO652" s="2014"/>
      <c r="CP652" s="2014"/>
      <c r="CQ652" s="2014"/>
      <c r="CR652" s="265"/>
      <c r="CS652" s="2015">
        <f t="shared" si="36"/>
        <v>0</v>
      </c>
      <c r="CT652" s="2016"/>
      <c r="CU652" s="2016"/>
      <c r="CV652" s="2016"/>
      <c r="CW652" s="2017"/>
      <c r="CX652" s="2015">
        <f t="shared" si="37"/>
        <v>0</v>
      </c>
      <c r="CY652" s="2016"/>
      <c r="CZ652" s="2016"/>
      <c r="DA652" s="2016"/>
      <c r="DB652" s="2017"/>
      <c r="DC652" s="2015">
        <f t="shared" si="38"/>
        <v>0</v>
      </c>
      <c r="DD652" s="2016"/>
      <c r="DE652" s="2016"/>
      <c r="DF652" s="2016"/>
      <c r="DG652" s="2017"/>
      <c r="DH652" s="2015">
        <f t="shared" si="39"/>
        <v>0</v>
      </c>
      <c r="DI652" s="2016"/>
      <c r="DJ652" s="2016"/>
      <c r="DK652" s="2016"/>
      <c r="DL652" s="2017"/>
      <c r="DM652" s="2015">
        <f t="shared" si="40"/>
        <v>0</v>
      </c>
      <c r="DN652" s="2016"/>
      <c r="DO652" s="2016"/>
      <c r="DP652" s="2016"/>
      <c r="DQ652" s="2017"/>
      <c r="DR652" s="2015">
        <f t="shared" si="41"/>
        <v>0</v>
      </c>
      <c r="DS652" s="2016"/>
      <c r="DT652" s="2016"/>
      <c r="DU652" s="2016"/>
      <c r="DV652" s="2017"/>
      <c r="DX652" s="2571" t="e">
        <f t="shared" si="24"/>
        <v>#VALUE!</v>
      </c>
      <c r="DY652" s="2571"/>
      <c r="DZ652" s="2571"/>
      <c r="EA652" s="2571"/>
      <c r="EB652" s="2571"/>
      <c r="EC652" s="2571" t="e">
        <f t="shared" si="25"/>
        <v>#VALUE!</v>
      </c>
      <c r="ED652" s="2571"/>
      <c r="EE652" s="2571"/>
      <c r="EF652" s="2571"/>
      <c r="EG652" s="2571"/>
      <c r="EH652" s="2571" t="e">
        <f t="shared" si="26"/>
        <v>#VALUE!</v>
      </c>
      <c r="EI652" s="2571"/>
      <c r="EJ652" s="2571"/>
      <c r="EK652" s="2571"/>
      <c r="EL652" s="2571"/>
      <c r="EM652" s="2571" t="e">
        <f t="shared" si="27"/>
        <v>#VALUE!</v>
      </c>
      <c r="EN652" s="2571"/>
      <c r="EO652" s="2571"/>
      <c r="EP652" s="2571"/>
      <c r="EQ652" s="2571"/>
      <c r="ER652" s="2571" t="e">
        <f t="shared" si="28"/>
        <v>#VALUE!</v>
      </c>
      <c r="ES652" s="2571"/>
      <c r="ET652" s="2571"/>
      <c r="EU652" s="2571"/>
      <c r="EV652" s="2571"/>
      <c r="EW652" s="2571" t="e">
        <f t="shared" si="29"/>
        <v>#VALUE!</v>
      </c>
      <c r="EX652" s="2571"/>
      <c r="EY652" s="2571"/>
      <c r="EZ652" s="2571"/>
      <c r="FA652" s="2571"/>
    </row>
    <row r="653" spans="1:157" ht="12.75">
      <c r="A653" s="87" t="s">
        <v>117</v>
      </c>
      <c r="B653" s="12" t="s">
        <v>495</v>
      </c>
      <c r="G653" s="2043" t="str">
        <f>C637</f>
        <v>Tranche B Loan - Banner</v>
      </c>
      <c r="H653" s="2043"/>
      <c r="I653" s="2043"/>
      <c r="J653" s="2043"/>
      <c r="K653" s="2043"/>
      <c r="L653" s="2043"/>
      <c r="M653" s="2043"/>
      <c r="N653" s="2043"/>
      <c r="O653" s="2043"/>
      <c r="P653" s="2043"/>
      <c r="Q653" s="2043"/>
      <c r="R653" s="2043"/>
      <c r="S653" s="14"/>
      <c r="T653" s="87" t="s">
        <v>118</v>
      </c>
      <c r="U653" s="12" t="s">
        <v>495</v>
      </c>
      <c r="Z653" s="2043" t="str">
        <f>C638</f>
        <v>HCIDLA HHH Funding</v>
      </c>
      <c r="AA653" s="2043"/>
      <c r="AB653" s="2043"/>
      <c r="AC653" s="2043"/>
      <c r="AD653" s="2043"/>
      <c r="AE653" s="2043"/>
      <c r="AF653" s="2043"/>
      <c r="AG653" s="2043"/>
      <c r="AH653" s="2043"/>
      <c r="AI653" s="2043"/>
      <c r="AJ653" s="2043"/>
      <c r="AK653" s="2043"/>
      <c r="AZ653" s="61"/>
      <c r="BA653" s="61"/>
      <c r="BB653" s="61"/>
      <c r="BC653" s="61"/>
      <c r="BD653" s="61"/>
      <c r="BE653" s="61"/>
      <c r="BF653" s="61"/>
      <c r="BG653" s="61"/>
      <c r="BH653" s="61"/>
      <c r="BI653" s="61"/>
      <c r="BJ653" s="61"/>
      <c r="BK653" s="61"/>
      <c r="BL653" s="61"/>
      <c r="BM653" s="61"/>
      <c r="BN653" s="2015">
        <f t="shared" si="30"/>
        <v>0</v>
      </c>
      <c r="BO653" s="2016"/>
      <c r="BP653" s="2016"/>
      <c r="BQ653" s="2016"/>
      <c r="BR653" s="2017"/>
      <c r="BS653" s="2014">
        <f t="shared" si="31"/>
        <v>0</v>
      </c>
      <c r="BT653" s="2014"/>
      <c r="BU653" s="2014"/>
      <c r="BV653" s="2014"/>
      <c r="BW653" s="2014"/>
      <c r="BX653" s="2014">
        <f t="shared" si="32"/>
        <v>0</v>
      </c>
      <c r="BY653" s="2014"/>
      <c r="BZ653" s="2014"/>
      <c r="CA653" s="2014"/>
      <c r="CB653" s="2014"/>
      <c r="CC653" s="2014">
        <f t="shared" si="33"/>
        <v>0</v>
      </c>
      <c r="CD653" s="2014"/>
      <c r="CE653" s="2014"/>
      <c r="CF653" s="2014"/>
      <c r="CG653" s="2014"/>
      <c r="CH653" s="2014">
        <f t="shared" si="34"/>
        <v>0</v>
      </c>
      <c r="CI653" s="2014"/>
      <c r="CJ653" s="2014"/>
      <c r="CK653" s="2014"/>
      <c r="CL653" s="2014"/>
      <c r="CM653" s="2014">
        <f t="shared" si="35"/>
        <v>0</v>
      </c>
      <c r="CN653" s="2014"/>
      <c r="CO653" s="2014"/>
      <c r="CP653" s="2014"/>
      <c r="CQ653" s="2014"/>
      <c r="CR653" s="265"/>
      <c r="CS653" s="2015">
        <f t="shared" si="36"/>
        <v>0</v>
      </c>
      <c r="CT653" s="2016"/>
      <c r="CU653" s="2016"/>
      <c r="CV653" s="2016"/>
      <c r="CW653" s="2017"/>
      <c r="CX653" s="2015">
        <f t="shared" si="37"/>
        <v>0</v>
      </c>
      <c r="CY653" s="2016"/>
      <c r="CZ653" s="2016"/>
      <c r="DA653" s="2016"/>
      <c r="DB653" s="2017"/>
      <c r="DC653" s="2015">
        <f t="shared" si="38"/>
        <v>0</v>
      </c>
      <c r="DD653" s="2016"/>
      <c r="DE653" s="2016"/>
      <c r="DF653" s="2016"/>
      <c r="DG653" s="2017"/>
      <c r="DH653" s="2015">
        <f t="shared" si="39"/>
        <v>0</v>
      </c>
      <c r="DI653" s="2016"/>
      <c r="DJ653" s="2016"/>
      <c r="DK653" s="2016"/>
      <c r="DL653" s="2017"/>
      <c r="DM653" s="2015">
        <f t="shared" si="40"/>
        <v>0</v>
      </c>
      <c r="DN653" s="2016"/>
      <c r="DO653" s="2016"/>
      <c r="DP653" s="2016"/>
      <c r="DQ653" s="2017"/>
      <c r="DR653" s="2015">
        <f t="shared" si="41"/>
        <v>0</v>
      </c>
      <c r="DS653" s="2016"/>
      <c r="DT653" s="2016"/>
      <c r="DU653" s="2016"/>
      <c r="DV653" s="2017"/>
      <c r="DX653" s="2571" t="e">
        <f t="shared" si="24"/>
        <v>#VALUE!</v>
      </c>
      <c r="DY653" s="2571"/>
      <c r="DZ653" s="2571"/>
      <c r="EA653" s="2571"/>
      <c r="EB653" s="2571"/>
      <c r="EC653" s="2571" t="e">
        <f t="shared" si="25"/>
        <v>#VALUE!</v>
      </c>
      <c r="ED653" s="2571"/>
      <c r="EE653" s="2571"/>
      <c r="EF653" s="2571"/>
      <c r="EG653" s="2571"/>
      <c r="EH653" s="2571" t="e">
        <f t="shared" si="26"/>
        <v>#VALUE!</v>
      </c>
      <c r="EI653" s="2571"/>
      <c r="EJ653" s="2571"/>
      <c r="EK653" s="2571"/>
      <c r="EL653" s="2571"/>
      <c r="EM653" s="2571" t="e">
        <f t="shared" si="27"/>
        <v>#VALUE!</v>
      </c>
      <c r="EN653" s="2571"/>
      <c r="EO653" s="2571"/>
      <c r="EP653" s="2571"/>
      <c r="EQ653" s="2571"/>
      <c r="ER653" s="2571" t="e">
        <f t="shared" si="28"/>
        <v>#VALUE!</v>
      </c>
      <c r="ES653" s="2571"/>
      <c r="ET653" s="2571"/>
      <c r="EU653" s="2571"/>
      <c r="EV653" s="2571"/>
      <c r="EW653" s="2571" t="e">
        <f t="shared" si="29"/>
        <v>#VALUE!</v>
      </c>
      <c r="EX653" s="2571"/>
      <c r="EY653" s="2571"/>
      <c r="EZ653" s="2571"/>
      <c r="FA653" s="2571"/>
    </row>
    <row r="654" spans="1:157" ht="12.75">
      <c r="A654" s="35"/>
      <c r="B654" s="12" t="s">
        <v>90</v>
      </c>
      <c r="G654" s="2042" t="s">
        <v>2623</v>
      </c>
      <c r="H654" s="2042"/>
      <c r="I654" s="2042"/>
      <c r="J654" s="2042"/>
      <c r="K654" s="2042"/>
      <c r="L654" s="2042"/>
      <c r="M654" s="2042"/>
      <c r="N654" s="2042"/>
      <c r="O654" s="2042"/>
      <c r="P654" s="2042"/>
      <c r="Q654" s="2042"/>
      <c r="R654" s="2042"/>
      <c r="S654" s="14"/>
      <c r="T654" s="35"/>
      <c r="U654" s="12" t="s">
        <v>90</v>
      </c>
      <c r="Z654" s="2042" t="s">
        <v>2635</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5">
        <f t="shared" si="30"/>
        <v>0</v>
      </c>
      <c r="BO654" s="2016"/>
      <c r="BP654" s="2016"/>
      <c r="BQ654" s="2016"/>
      <c r="BR654" s="2017"/>
      <c r="BS654" s="2014">
        <f t="shared" si="31"/>
        <v>0</v>
      </c>
      <c r="BT654" s="2014"/>
      <c r="BU654" s="2014"/>
      <c r="BV654" s="2014"/>
      <c r="BW654" s="2014"/>
      <c r="BX654" s="2014">
        <f t="shared" si="32"/>
        <v>0</v>
      </c>
      <c r="BY654" s="2014"/>
      <c r="BZ654" s="2014"/>
      <c r="CA654" s="2014"/>
      <c r="CB654" s="2014"/>
      <c r="CC654" s="2014">
        <f t="shared" si="33"/>
        <v>0</v>
      </c>
      <c r="CD654" s="2014"/>
      <c r="CE654" s="2014"/>
      <c r="CF654" s="2014"/>
      <c r="CG654" s="2014"/>
      <c r="CH654" s="2014">
        <f t="shared" si="34"/>
        <v>0</v>
      </c>
      <c r="CI654" s="2014"/>
      <c r="CJ654" s="2014"/>
      <c r="CK654" s="2014"/>
      <c r="CL654" s="2014"/>
      <c r="CM654" s="2014">
        <f t="shared" si="35"/>
        <v>0</v>
      </c>
      <c r="CN654" s="2014"/>
      <c r="CO654" s="2014"/>
      <c r="CP654" s="2014"/>
      <c r="CQ654" s="2014"/>
      <c r="CR654" s="265"/>
      <c r="CS654" s="2015">
        <f t="shared" si="36"/>
        <v>0</v>
      </c>
      <c r="CT654" s="2016"/>
      <c r="CU654" s="2016"/>
      <c r="CV654" s="2016"/>
      <c r="CW654" s="2017"/>
      <c r="CX654" s="2015">
        <f t="shared" si="37"/>
        <v>0</v>
      </c>
      <c r="CY654" s="2016"/>
      <c r="CZ654" s="2016"/>
      <c r="DA654" s="2016"/>
      <c r="DB654" s="2017"/>
      <c r="DC654" s="2015">
        <f t="shared" si="38"/>
        <v>0</v>
      </c>
      <c r="DD654" s="2016"/>
      <c r="DE654" s="2016"/>
      <c r="DF654" s="2016"/>
      <c r="DG654" s="2017"/>
      <c r="DH654" s="2015">
        <f t="shared" si="39"/>
        <v>0</v>
      </c>
      <c r="DI654" s="2016"/>
      <c r="DJ654" s="2016"/>
      <c r="DK654" s="2016"/>
      <c r="DL654" s="2017"/>
      <c r="DM654" s="2015">
        <f t="shared" si="40"/>
        <v>0</v>
      </c>
      <c r="DN654" s="2016"/>
      <c r="DO654" s="2016"/>
      <c r="DP654" s="2016"/>
      <c r="DQ654" s="2017"/>
      <c r="DR654" s="2015">
        <f t="shared" si="41"/>
        <v>0</v>
      </c>
      <c r="DS654" s="2016"/>
      <c r="DT654" s="2016"/>
      <c r="DU654" s="2016"/>
      <c r="DV654" s="2017"/>
      <c r="DX654" s="2571" t="e">
        <f t="shared" si="24"/>
        <v>#VALUE!</v>
      </c>
      <c r="DY654" s="2571"/>
      <c r="DZ654" s="2571"/>
      <c r="EA654" s="2571"/>
      <c r="EB654" s="2571"/>
      <c r="EC654" s="2571" t="e">
        <f t="shared" si="25"/>
        <v>#VALUE!</v>
      </c>
      <c r="ED654" s="2571"/>
      <c r="EE654" s="2571"/>
      <c r="EF654" s="2571"/>
      <c r="EG654" s="2571"/>
      <c r="EH654" s="2571" t="e">
        <f t="shared" si="26"/>
        <v>#VALUE!</v>
      </c>
      <c r="EI654" s="2571"/>
      <c r="EJ654" s="2571"/>
      <c r="EK654" s="2571"/>
      <c r="EL654" s="2571"/>
      <c r="EM654" s="2571" t="e">
        <f t="shared" si="27"/>
        <v>#VALUE!</v>
      </c>
      <c r="EN654" s="2571"/>
      <c r="EO654" s="2571"/>
      <c r="EP654" s="2571"/>
      <c r="EQ654" s="2571"/>
      <c r="ER654" s="2571" t="e">
        <f t="shared" si="28"/>
        <v>#VALUE!</v>
      </c>
      <c r="ES654" s="2571"/>
      <c r="ET654" s="2571"/>
      <c r="EU654" s="2571"/>
      <c r="EV654" s="2571"/>
      <c r="EW654" s="2571" t="e">
        <f t="shared" si="29"/>
        <v>#VALUE!</v>
      </c>
      <c r="EX654" s="2571"/>
      <c r="EY654" s="2571"/>
      <c r="EZ654" s="2571"/>
      <c r="FA654" s="2571"/>
    </row>
    <row r="655" spans="1:157" ht="12.75">
      <c r="A655" s="35"/>
      <c r="B655" s="12" t="s">
        <v>614</v>
      </c>
      <c r="G655" s="2042" t="s">
        <v>769</v>
      </c>
      <c r="H655" s="2042"/>
      <c r="I655" s="2042"/>
      <c r="J655" s="2042"/>
      <c r="K655" s="2042"/>
      <c r="L655" s="2042"/>
      <c r="M655" s="2042"/>
      <c r="N655" s="2042"/>
      <c r="O655" s="2042"/>
      <c r="P655" s="2042"/>
      <c r="Q655" s="2042"/>
      <c r="R655" s="2042"/>
      <c r="S655" s="88"/>
      <c r="T655" s="35"/>
      <c r="U655" s="12" t="s">
        <v>614</v>
      </c>
      <c r="Z655" s="2044" t="s">
        <v>526</v>
      </c>
      <c r="AA655" s="2044"/>
      <c r="AB655" s="2044"/>
      <c r="AC655" s="2044"/>
      <c r="AD655" s="2044"/>
      <c r="AE655" s="2044"/>
      <c r="AF655" s="2044"/>
      <c r="AG655" s="2044"/>
      <c r="AH655" s="2044"/>
      <c r="AI655" s="2044"/>
      <c r="AJ655" s="2044"/>
      <c r="AK655" s="2044"/>
      <c r="AZ655" s="61"/>
      <c r="BA655" s="61"/>
      <c r="BB655" s="61"/>
      <c r="BC655" s="61"/>
      <c r="BD655" s="61"/>
      <c r="BE655" s="61"/>
      <c r="BF655" s="61"/>
      <c r="BG655" s="61"/>
      <c r="BH655" s="61"/>
      <c r="BI655" s="61"/>
      <c r="BJ655" s="61"/>
      <c r="BK655" s="61"/>
      <c r="BL655" s="61"/>
      <c r="BM655" s="61"/>
      <c r="BN655" s="2015">
        <f t="shared" si="30"/>
        <v>0</v>
      </c>
      <c r="BO655" s="2016"/>
      <c r="BP655" s="2016"/>
      <c r="BQ655" s="2016"/>
      <c r="BR655" s="2017"/>
      <c r="BS655" s="2014">
        <f t="shared" si="31"/>
        <v>0</v>
      </c>
      <c r="BT655" s="2014"/>
      <c r="BU655" s="2014"/>
      <c r="BV655" s="2014"/>
      <c r="BW655" s="2014"/>
      <c r="BX655" s="2014">
        <f t="shared" si="32"/>
        <v>0</v>
      </c>
      <c r="BY655" s="2014"/>
      <c r="BZ655" s="2014"/>
      <c r="CA655" s="2014"/>
      <c r="CB655" s="2014"/>
      <c r="CC655" s="2014">
        <f t="shared" si="33"/>
        <v>0</v>
      </c>
      <c r="CD655" s="2014"/>
      <c r="CE655" s="2014"/>
      <c r="CF655" s="2014"/>
      <c r="CG655" s="2014"/>
      <c r="CH655" s="2014">
        <f t="shared" si="34"/>
        <v>0</v>
      </c>
      <c r="CI655" s="2014"/>
      <c r="CJ655" s="2014"/>
      <c r="CK655" s="2014"/>
      <c r="CL655" s="2014"/>
      <c r="CM655" s="2014">
        <f t="shared" si="35"/>
        <v>0</v>
      </c>
      <c r="CN655" s="2014"/>
      <c r="CO655" s="2014"/>
      <c r="CP655" s="2014"/>
      <c r="CQ655" s="2014"/>
      <c r="CR655" s="265"/>
      <c r="CS655" s="2015">
        <f t="shared" si="36"/>
        <v>0</v>
      </c>
      <c r="CT655" s="2016"/>
      <c r="CU655" s="2016"/>
      <c r="CV655" s="2016"/>
      <c r="CW655" s="2017"/>
      <c r="CX655" s="2015">
        <f t="shared" si="37"/>
        <v>0</v>
      </c>
      <c r="CY655" s="2016"/>
      <c r="CZ655" s="2016"/>
      <c r="DA655" s="2016"/>
      <c r="DB655" s="2017"/>
      <c r="DC655" s="2015">
        <f t="shared" si="38"/>
        <v>0</v>
      </c>
      <c r="DD655" s="2016"/>
      <c r="DE655" s="2016"/>
      <c r="DF655" s="2016"/>
      <c r="DG655" s="2017"/>
      <c r="DH655" s="2015">
        <f t="shared" si="39"/>
        <v>0</v>
      </c>
      <c r="DI655" s="2016"/>
      <c r="DJ655" s="2016"/>
      <c r="DK655" s="2016"/>
      <c r="DL655" s="2017"/>
      <c r="DM655" s="2015">
        <f t="shared" si="40"/>
        <v>0</v>
      </c>
      <c r="DN655" s="2016"/>
      <c r="DO655" s="2016"/>
      <c r="DP655" s="2016"/>
      <c r="DQ655" s="2017"/>
      <c r="DR655" s="2015">
        <f t="shared" si="41"/>
        <v>0</v>
      </c>
      <c r="DS655" s="2016"/>
      <c r="DT655" s="2016"/>
      <c r="DU655" s="2016"/>
      <c r="DV655" s="2017"/>
      <c r="DX655" s="2571" t="e">
        <f t="shared" si="24"/>
        <v>#VALUE!</v>
      </c>
      <c r="DY655" s="2571"/>
      <c r="DZ655" s="2571"/>
      <c r="EA655" s="2571"/>
      <c r="EB655" s="2571"/>
      <c r="EC655" s="2571" t="e">
        <f t="shared" si="25"/>
        <v>#VALUE!</v>
      </c>
      <c r="ED655" s="2571"/>
      <c r="EE655" s="2571"/>
      <c r="EF655" s="2571"/>
      <c r="EG655" s="2571"/>
      <c r="EH655" s="2571" t="e">
        <f t="shared" si="26"/>
        <v>#VALUE!</v>
      </c>
      <c r="EI655" s="2571"/>
      <c r="EJ655" s="2571"/>
      <c r="EK655" s="2571"/>
      <c r="EL655" s="2571"/>
      <c r="EM655" s="2571" t="e">
        <f t="shared" si="27"/>
        <v>#VALUE!</v>
      </c>
      <c r="EN655" s="2571"/>
      <c r="EO655" s="2571"/>
      <c r="EP655" s="2571"/>
      <c r="EQ655" s="2571"/>
      <c r="ER655" s="2571" t="e">
        <f t="shared" si="28"/>
        <v>#VALUE!</v>
      </c>
      <c r="ES655" s="2571"/>
      <c r="ET655" s="2571"/>
      <c r="EU655" s="2571"/>
      <c r="EV655" s="2571"/>
      <c r="EW655" s="2571" t="e">
        <f t="shared" si="29"/>
        <v>#VALUE!</v>
      </c>
      <c r="EX655" s="2571"/>
      <c r="EY655" s="2571"/>
      <c r="EZ655" s="2571"/>
      <c r="FA655" s="2571"/>
    </row>
    <row r="656" spans="1:157" ht="12.75">
      <c r="A656" s="35"/>
      <c r="B656" s="12" t="s">
        <v>17</v>
      </c>
      <c r="G656" s="2042" t="s">
        <v>2624</v>
      </c>
      <c r="H656" s="2042"/>
      <c r="I656" s="2042"/>
      <c r="J656" s="2042"/>
      <c r="K656" s="2042"/>
      <c r="L656" s="2042"/>
      <c r="M656" s="2042"/>
      <c r="N656" s="2042"/>
      <c r="O656" s="2042"/>
      <c r="P656" s="2042"/>
      <c r="Q656" s="2042"/>
      <c r="R656" s="2042"/>
      <c r="S656" s="14"/>
      <c r="T656" s="35"/>
      <c r="U656" s="12" t="s">
        <v>17</v>
      </c>
      <c r="Z656" s="2044" t="s">
        <v>2686</v>
      </c>
      <c r="AA656" s="2044"/>
      <c r="AB656" s="2044"/>
      <c r="AC656" s="2044"/>
      <c r="AD656" s="2044"/>
      <c r="AE656" s="2044"/>
      <c r="AF656" s="2044"/>
      <c r="AG656" s="2044"/>
      <c r="AH656" s="2044"/>
      <c r="AI656" s="2044"/>
      <c r="AJ656" s="2044"/>
      <c r="AK656" s="2044"/>
      <c r="AZ656" s="61"/>
      <c r="BA656" s="61"/>
      <c r="BB656" s="61"/>
      <c r="BC656" s="61"/>
      <c r="BD656" s="61"/>
      <c r="BE656" s="61"/>
      <c r="BF656" s="61"/>
      <c r="BG656" s="61"/>
      <c r="BH656" s="61"/>
      <c r="BI656" s="61"/>
      <c r="BJ656" s="61"/>
      <c r="BK656" s="61"/>
      <c r="BL656" s="61"/>
      <c r="BM656" s="61"/>
      <c r="BN656" s="2015">
        <f t="shared" si="30"/>
        <v>0</v>
      </c>
      <c r="BO656" s="2016"/>
      <c r="BP656" s="2016"/>
      <c r="BQ656" s="2016"/>
      <c r="BR656" s="2017"/>
      <c r="BS656" s="2014">
        <f t="shared" si="31"/>
        <v>0</v>
      </c>
      <c r="BT656" s="2014"/>
      <c r="BU656" s="2014"/>
      <c r="BV656" s="2014"/>
      <c r="BW656" s="2014"/>
      <c r="BX656" s="2014">
        <f t="shared" si="32"/>
        <v>0</v>
      </c>
      <c r="BY656" s="2014"/>
      <c r="BZ656" s="2014"/>
      <c r="CA656" s="2014"/>
      <c r="CB656" s="2014"/>
      <c r="CC656" s="2014">
        <f t="shared" si="33"/>
        <v>0</v>
      </c>
      <c r="CD656" s="2014"/>
      <c r="CE656" s="2014"/>
      <c r="CF656" s="2014"/>
      <c r="CG656" s="2014"/>
      <c r="CH656" s="2014">
        <f t="shared" si="34"/>
        <v>0</v>
      </c>
      <c r="CI656" s="2014"/>
      <c r="CJ656" s="2014"/>
      <c r="CK656" s="2014"/>
      <c r="CL656" s="2014"/>
      <c r="CM656" s="2014">
        <f t="shared" si="35"/>
        <v>0</v>
      </c>
      <c r="CN656" s="2014"/>
      <c r="CO656" s="2014"/>
      <c r="CP656" s="2014"/>
      <c r="CQ656" s="2014"/>
      <c r="CR656" s="265"/>
      <c r="CS656" s="2015">
        <f t="shared" si="36"/>
        <v>0</v>
      </c>
      <c r="CT656" s="2016"/>
      <c r="CU656" s="2016"/>
      <c r="CV656" s="2016"/>
      <c r="CW656" s="2017"/>
      <c r="CX656" s="2015">
        <f t="shared" si="37"/>
        <v>0</v>
      </c>
      <c r="CY656" s="2016"/>
      <c r="CZ656" s="2016"/>
      <c r="DA656" s="2016"/>
      <c r="DB656" s="2017"/>
      <c r="DC656" s="2015">
        <f t="shared" si="38"/>
        <v>0</v>
      </c>
      <c r="DD656" s="2016"/>
      <c r="DE656" s="2016"/>
      <c r="DF656" s="2016"/>
      <c r="DG656" s="2017"/>
      <c r="DH656" s="2015">
        <f t="shared" si="39"/>
        <v>0</v>
      </c>
      <c r="DI656" s="2016"/>
      <c r="DJ656" s="2016"/>
      <c r="DK656" s="2016"/>
      <c r="DL656" s="2017"/>
      <c r="DM656" s="2015">
        <f t="shared" si="40"/>
        <v>0</v>
      </c>
      <c r="DN656" s="2016"/>
      <c r="DO656" s="2016"/>
      <c r="DP656" s="2016"/>
      <c r="DQ656" s="2017"/>
      <c r="DR656" s="2015">
        <f t="shared" si="41"/>
        <v>0</v>
      </c>
      <c r="DS656" s="2016"/>
      <c r="DT656" s="2016"/>
      <c r="DU656" s="2016"/>
      <c r="DV656" s="2017"/>
      <c r="DX656" s="2571" t="e">
        <f t="shared" si="24"/>
        <v>#VALUE!</v>
      </c>
      <c r="DY656" s="2571"/>
      <c r="DZ656" s="2571"/>
      <c r="EA656" s="2571"/>
      <c r="EB656" s="2571"/>
      <c r="EC656" s="2571" t="e">
        <f t="shared" si="25"/>
        <v>#VALUE!</v>
      </c>
      <c r="ED656" s="2571"/>
      <c r="EE656" s="2571"/>
      <c r="EF656" s="2571"/>
      <c r="EG656" s="2571"/>
      <c r="EH656" s="2571" t="e">
        <f t="shared" si="26"/>
        <v>#VALUE!</v>
      </c>
      <c r="EI656" s="2571"/>
      <c r="EJ656" s="2571"/>
      <c r="EK656" s="2571"/>
      <c r="EL656" s="2571"/>
      <c r="EM656" s="2571" t="e">
        <f t="shared" si="27"/>
        <v>#VALUE!</v>
      </c>
      <c r="EN656" s="2571"/>
      <c r="EO656" s="2571"/>
      <c r="EP656" s="2571"/>
      <c r="EQ656" s="2571"/>
      <c r="ER656" s="2571" t="e">
        <f t="shared" si="28"/>
        <v>#VALUE!</v>
      </c>
      <c r="ES656" s="2571"/>
      <c r="ET656" s="2571"/>
      <c r="EU656" s="2571"/>
      <c r="EV656" s="2571"/>
      <c r="EW656" s="2571" t="e">
        <f t="shared" si="29"/>
        <v>#VALUE!</v>
      </c>
      <c r="EX656" s="2571"/>
      <c r="EY656" s="2571"/>
      <c r="EZ656" s="2571"/>
      <c r="FA656" s="2571"/>
    </row>
    <row r="657" spans="1:157" ht="12.75">
      <c r="A657" s="35"/>
      <c r="B657" s="12" t="s">
        <v>325</v>
      </c>
      <c r="G657" s="2111" t="s">
        <v>2625</v>
      </c>
      <c r="H657" s="2111"/>
      <c r="I657" s="2111"/>
      <c r="J657" s="2111"/>
      <c r="K657" s="2111"/>
      <c r="L657" s="2111"/>
      <c r="O657" s="137" t="s">
        <v>212</v>
      </c>
      <c r="P657" s="2174" t="s">
        <v>625</v>
      </c>
      <c r="Q657" s="2032"/>
      <c r="R657" s="2032"/>
      <c r="S657" s="16"/>
      <c r="T657" s="35"/>
      <c r="U657" s="12" t="s">
        <v>325</v>
      </c>
      <c r="Z657" s="2111" t="s">
        <v>2628</v>
      </c>
      <c r="AA657" s="2111"/>
      <c r="AB657" s="2111"/>
      <c r="AC657" s="2111"/>
      <c r="AD657" s="2111"/>
      <c r="AE657" s="2111"/>
      <c r="AH657" s="137" t="s">
        <v>212</v>
      </c>
      <c r="AI657" s="2032"/>
      <c r="AJ657" s="2032"/>
      <c r="AK657" s="2032"/>
      <c r="AZ657" s="61"/>
      <c r="BA657" s="61"/>
      <c r="BB657" s="61"/>
      <c r="BC657" s="61"/>
      <c r="BD657" s="61"/>
      <c r="BE657" s="61"/>
      <c r="BF657" s="61"/>
      <c r="BG657" s="61"/>
      <c r="BH657" s="61"/>
      <c r="BI657" s="61"/>
      <c r="BJ657" s="61"/>
      <c r="BK657" s="61"/>
      <c r="BL657" s="61"/>
      <c r="BM657" s="61"/>
      <c r="BN657" s="2015">
        <f t="shared" si="30"/>
        <v>0</v>
      </c>
      <c r="BO657" s="2016"/>
      <c r="BP657" s="2016"/>
      <c r="BQ657" s="2016"/>
      <c r="BR657" s="2017"/>
      <c r="BS657" s="2014">
        <f t="shared" si="31"/>
        <v>0</v>
      </c>
      <c r="BT657" s="2014"/>
      <c r="BU657" s="2014"/>
      <c r="BV657" s="2014"/>
      <c r="BW657" s="2014"/>
      <c r="BX657" s="2014">
        <f t="shared" si="32"/>
        <v>0</v>
      </c>
      <c r="BY657" s="2014"/>
      <c r="BZ657" s="2014"/>
      <c r="CA657" s="2014"/>
      <c r="CB657" s="2014"/>
      <c r="CC657" s="2014">
        <f t="shared" si="33"/>
        <v>0</v>
      </c>
      <c r="CD657" s="2014"/>
      <c r="CE657" s="2014"/>
      <c r="CF657" s="2014"/>
      <c r="CG657" s="2014"/>
      <c r="CH657" s="2014">
        <f t="shared" si="34"/>
        <v>0</v>
      </c>
      <c r="CI657" s="2014"/>
      <c r="CJ657" s="2014"/>
      <c r="CK657" s="2014"/>
      <c r="CL657" s="2014"/>
      <c r="CM657" s="2014">
        <f t="shared" si="35"/>
        <v>0</v>
      </c>
      <c r="CN657" s="2014"/>
      <c r="CO657" s="2014"/>
      <c r="CP657" s="2014"/>
      <c r="CQ657" s="2014"/>
      <c r="CR657" s="265"/>
      <c r="CS657" s="2015">
        <f t="shared" si="36"/>
        <v>0</v>
      </c>
      <c r="CT657" s="2016"/>
      <c r="CU657" s="2016"/>
      <c r="CV657" s="2016"/>
      <c r="CW657" s="2017"/>
      <c r="CX657" s="2015">
        <f t="shared" si="37"/>
        <v>0</v>
      </c>
      <c r="CY657" s="2016"/>
      <c r="CZ657" s="2016"/>
      <c r="DA657" s="2016"/>
      <c r="DB657" s="2017"/>
      <c r="DC657" s="2015">
        <f t="shared" si="38"/>
        <v>0</v>
      </c>
      <c r="DD657" s="2016"/>
      <c r="DE657" s="2016"/>
      <c r="DF657" s="2016"/>
      <c r="DG657" s="2017"/>
      <c r="DH657" s="2015">
        <f t="shared" si="39"/>
        <v>0</v>
      </c>
      <c r="DI657" s="2016"/>
      <c r="DJ657" s="2016"/>
      <c r="DK657" s="2016"/>
      <c r="DL657" s="2017"/>
      <c r="DM657" s="2015">
        <f t="shared" si="40"/>
        <v>0</v>
      </c>
      <c r="DN657" s="2016"/>
      <c r="DO657" s="2016"/>
      <c r="DP657" s="2016"/>
      <c r="DQ657" s="2017"/>
      <c r="DR657" s="2015">
        <f t="shared" si="41"/>
        <v>0</v>
      </c>
      <c r="DS657" s="2016"/>
      <c r="DT657" s="2016"/>
      <c r="DU657" s="2016"/>
      <c r="DV657" s="2017"/>
      <c r="DX657" s="2571" t="e">
        <f t="shared" si="24"/>
        <v>#VALUE!</v>
      </c>
      <c r="DY657" s="2571"/>
      <c r="DZ657" s="2571"/>
      <c r="EA657" s="2571"/>
      <c r="EB657" s="2571"/>
      <c r="EC657" s="2571" t="e">
        <f t="shared" si="25"/>
        <v>#VALUE!</v>
      </c>
      <c r="ED657" s="2571"/>
      <c r="EE657" s="2571"/>
      <c r="EF657" s="2571"/>
      <c r="EG657" s="2571"/>
      <c r="EH657" s="2571" t="e">
        <f t="shared" si="26"/>
        <v>#VALUE!</v>
      </c>
      <c r="EI657" s="2571"/>
      <c r="EJ657" s="2571"/>
      <c r="EK657" s="2571"/>
      <c r="EL657" s="2571"/>
      <c r="EM657" s="2571" t="e">
        <f t="shared" si="27"/>
        <v>#VALUE!</v>
      </c>
      <c r="EN657" s="2571"/>
      <c r="EO657" s="2571"/>
      <c r="EP657" s="2571"/>
      <c r="EQ657" s="2571"/>
      <c r="ER657" s="2571" t="e">
        <f t="shared" si="28"/>
        <v>#VALUE!</v>
      </c>
      <c r="ES657" s="2571"/>
      <c r="ET657" s="2571"/>
      <c r="EU657" s="2571"/>
      <c r="EV657" s="2571"/>
      <c r="EW657" s="2571" t="e">
        <f t="shared" si="29"/>
        <v>#VALUE!</v>
      </c>
      <c r="EX657" s="2571"/>
      <c r="EY657" s="2571"/>
      <c r="EZ657" s="2571"/>
      <c r="FA657" s="2571"/>
    </row>
    <row r="658" spans="1:157" ht="12.75">
      <c r="A658" s="35"/>
      <c r="B658" s="12" t="s">
        <v>18</v>
      </c>
      <c r="H658" s="2042" t="s">
        <v>2634</v>
      </c>
      <c r="I658" s="2042"/>
      <c r="J658" s="2042"/>
      <c r="K658" s="2042"/>
      <c r="L658" s="2042"/>
      <c r="M658" s="2042"/>
      <c r="N658" s="2042"/>
      <c r="O658" s="2042"/>
      <c r="P658" s="2042"/>
      <c r="Q658" s="2042"/>
      <c r="R658" s="2042"/>
      <c r="S658" s="14"/>
      <c r="T658" s="35"/>
      <c r="U658" s="12" t="s">
        <v>18</v>
      </c>
      <c r="AA658" s="2042" t="s">
        <v>2636</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05"/>
      <c r="CS658" s="2578">
        <f>SUM(CS648:CW657)</f>
        <v>0</v>
      </c>
      <c r="CT658" s="2578"/>
      <c r="CU658" s="2578"/>
      <c r="CV658" s="2578"/>
      <c r="CW658" s="2578"/>
      <c r="CX658" s="2578">
        <f>SUM(CX648:DB657)</f>
        <v>0</v>
      </c>
      <c r="CY658" s="2578"/>
      <c r="CZ658" s="2578"/>
      <c r="DA658" s="2578"/>
      <c r="DB658" s="2578"/>
      <c r="DC658" s="2578">
        <f>SUM(DC648:DG657)</f>
        <v>0</v>
      </c>
      <c r="DD658" s="2578"/>
      <c r="DE658" s="2578"/>
      <c r="DF658" s="2578"/>
      <c r="DG658" s="2578"/>
      <c r="DH658" s="2578">
        <f>SUM(DH648:DL657)</f>
        <v>0</v>
      </c>
      <c r="DI658" s="2578"/>
      <c r="DJ658" s="2578"/>
      <c r="DK658" s="2578"/>
      <c r="DL658" s="2578"/>
      <c r="DM658" s="2578">
        <f>SUM(DM648:DQ657)</f>
        <v>0</v>
      </c>
      <c r="DN658" s="2578"/>
      <c r="DO658" s="2578"/>
      <c r="DP658" s="2578"/>
      <c r="DQ658" s="2578"/>
      <c r="DR658" s="2578">
        <f>SUM(DR648:DV657)</f>
        <v>0</v>
      </c>
      <c r="DS658" s="2578"/>
      <c r="DT658" s="2578"/>
      <c r="DU658" s="2578"/>
      <c r="DV658" s="2578"/>
      <c r="DX658" s="2571" t="e">
        <f t="shared" si="24"/>
        <v>#VALUE!</v>
      </c>
      <c r="DY658" s="2571"/>
      <c r="DZ658" s="2571"/>
      <c r="EA658" s="2571"/>
      <c r="EB658" s="2571"/>
      <c r="EC658" s="2571" t="e">
        <f t="shared" si="25"/>
        <v>#VALUE!</v>
      </c>
      <c r="ED658" s="2571"/>
      <c r="EE658" s="2571"/>
      <c r="EF658" s="2571"/>
      <c r="EG658" s="2571"/>
      <c r="EH658" s="2571" t="e">
        <f t="shared" si="26"/>
        <v>#VALUE!</v>
      </c>
      <c r="EI658" s="2571"/>
      <c r="EJ658" s="2571"/>
      <c r="EK658" s="2571"/>
      <c r="EL658" s="2571"/>
      <c r="EM658" s="2571" t="e">
        <f t="shared" si="27"/>
        <v>#VALUE!</v>
      </c>
      <c r="EN658" s="2571"/>
      <c r="EO658" s="2571"/>
      <c r="EP658" s="2571"/>
      <c r="EQ658" s="2571"/>
      <c r="ER658" s="2571" t="e">
        <f t="shared" si="28"/>
        <v>#VALUE!</v>
      </c>
      <c r="ES658" s="2571"/>
      <c r="ET658" s="2571"/>
      <c r="EU658" s="2571"/>
      <c r="EV658" s="2571"/>
      <c r="EW658" s="2571" t="e">
        <f t="shared" si="29"/>
        <v>#VALUE!</v>
      </c>
      <c r="EX658" s="2571"/>
      <c r="EY658" s="2571"/>
      <c r="EZ658" s="2571"/>
      <c r="FA658" s="2571"/>
    </row>
    <row r="659" spans="1:157" ht="12.75">
      <c r="A659" s="35"/>
      <c r="B659" s="12" t="s">
        <v>20</v>
      </c>
      <c r="N659" s="2040" t="s">
        <v>577</v>
      </c>
      <c r="O659" s="2040"/>
      <c r="T659" s="35"/>
      <c r="U659" s="12" t="s">
        <v>20</v>
      </c>
      <c r="AG659" s="2040" t="s">
        <v>577</v>
      </c>
      <c r="AH659" s="2040"/>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71" t="e">
        <f t="shared" si="24"/>
        <v>#VALUE!</v>
      </c>
      <c r="DY659" s="2571"/>
      <c r="DZ659" s="2571"/>
      <c r="EA659" s="2571"/>
      <c r="EB659" s="2571"/>
      <c r="EC659" s="2571" t="e">
        <f t="shared" si="25"/>
        <v>#VALUE!</v>
      </c>
      <c r="ED659" s="2571"/>
      <c r="EE659" s="2571"/>
      <c r="EF659" s="2571"/>
      <c r="EG659" s="2571"/>
      <c r="EH659" s="2571" t="e">
        <f t="shared" si="26"/>
        <v>#VALUE!</v>
      </c>
      <c r="EI659" s="2571"/>
      <c r="EJ659" s="2571"/>
      <c r="EK659" s="2571"/>
      <c r="EL659" s="2571"/>
      <c r="EM659" s="2571" t="e">
        <f t="shared" si="27"/>
        <v>#VALUE!</v>
      </c>
      <c r="EN659" s="2571"/>
      <c r="EO659" s="2571"/>
      <c r="EP659" s="2571"/>
      <c r="EQ659" s="2571"/>
      <c r="ER659" s="2571" t="e">
        <f t="shared" si="28"/>
        <v>#VALUE!</v>
      </c>
      <c r="ES659" s="2571"/>
      <c r="ET659" s="2571"/>
      <c r="EU659" s="2571"/>
      <c r="EV659" s="2571"/>
      <c r="EW659" s="2571" t="e">
        <f t="shared" si="29"/>
        <v>#VALUE!</v>
      </c>
      <c r="EX659" s="2571"/>
      <c r="EY659" s="2571"/>
      <c r="EZ659" s="2571"/>
      <c r="FA659" s="2571"/>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71">
        <f>SUM(CS658:DV658)</f>
        <v>0</v>
      </c>
      <c r="DS660" s="2571"/>
      <c r="DT660" s="2571"/>
      <c r="DU660" s="2571"/>
      <c r="DV660" s="2571"/>
      <c r="DX660" s="2571" t="e">
        <f t="shared" si="24"/>
        <v>#VALUE!</v>
      </c>
      <c r="DY660" s="2571"/>
      <c r="DZ660" s="2571"/>
      <c r="EA660" s="2571"/>
      <c r="EB660" s="2571"/>
      <c r="EC660" s="2571" t="e">
        <f t="shared" si="25"/>
        <v>#VALUE!</v>
      </c>
      <c r="ED660" s="2571"/>
      <c r="EE660" s="2571"/>
      <c r="EF660" s="2571"/>
      <c r="EG660" s="2571"/>
      <c r="EH660" s="2571" t="e">
        <f t="shared" si="26"/>
        <v>#VALUE!</v>
      </c>
      <c r="EI660" s="2571"/>
      <c r="EJ660" s="2571"/>
      <c r="EK660" s="2571"/>
      <c r="EL660" s="2571"/>
      <c r="EM660" s="2571" t="e">
        <f t="shared" si="27"/>
        <v>#VALUE!</v>
      </c>
      <c r="EN660" s="2571"/>
      <c r="EO660" s="2571"/>
      <c r="EP660" s="2571"/>
      <c r="EQ660" s="2571"/>
      <c r="ER660" s="2571" t="e">
        <f t="shared" si="28"/>
        <v>#VALUE!</v>
      </c>
      <c r="ES660" s="2571"/>
      <c r="ET660" s="2571"/>
      <c r="EU660" s="2571"/>
      <c r="EV660" s="2571"/>
      <c r="EW660" s="2571" t="e">
        <f t="shared" si="29"/>
        <v>#VALUE!</v>
      </c>
      <c r="EX660" s="2571"/>
      <c r="EY660" s="2571"/>
      <c r="EZ660" s="2571"/>
      <c r="FA660" s="2571"/>
    </row>
    <row r="661" spans="1:157" ht="12.75">
      <c r="A661" s="87" t="s">
        <v>124</v>
      </c>
      <c r="B661" s="12" t="s">
        <v>495</v>
      </c>
      <c r="G661" s="2043" t="str">
        <f>C639</f>
        <v>GP Equity Contribution</v>
      </c>
      <c r="H661" s="2043"/>
      <c r="I661" s="2043"/>
      <c r="J661" s="2043"/>
      <c r="K661" s="2043"/>
      <c r="L661" s="2043"/>
      <c r="M661" s="2043"/>
      <c r="N661" s="2043"/>
      <c r="O661" s="2043"/>
      <c r="P661" s="2043"/>
      <c r="Q661" s="2043"/>
      <c r="R661" s="2043"/>
      <c r="T661" s="87" t="s">
        <v>615</v>
      </c>
      <c r="U661" s="12" t="s">
        <v>495</v>
      </c>
      <c r="Z661" s="2043" t="str">
        <f>C640</f>
        <v>Deferred Developer Fee</v>
      </c>
      <c r="AA661" s="2043"/>
      <c r="AB661" s="2043"/>
      <c r="AC661" s="2043"/>
      <c r="AD661" s="2043"/>
      <c r="AE661" s="2043"/>
      <c r="AF661" s="2043"/>
      <c r="AG661" s="2043"/>
      <c r="AH661" s="2043"/>
      <c r="AI661" s="2043"/>
      <c r="AJ661" s="2043"/>
      <c r="AK661" s="2043"/>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71" t="e">
        <f t="shared" si="24"/>
        <v>#VALUE!</v>
      </c>
      <c r="DY661" s="2571"/>
      <c r="DZ661" s="2571"/>
      <c r="EA661" s="2571"/>
      <c r="EB661" s="2571"/>
      <c r="EC661" s="2571" t="e">
        <f t="shared" si="25"/>
        <v>#VALUE!</v>
      </c>
      <c r="ED661" s="2571"/>
      <c r="EE661" s="2571"/>
      <c r="EF661" s="2571"/>
      <c r="EG661" s="2571"/>
      <c r="EH661" s="2571" t="e">
        <f t="shared" si="26"/>
        <v>#VALUE!</v>
      </c>
      <c r="EI661" s="2571"/>
      <c r="EJ661" s="2571"/>
      <c r="EK661" s="2571"/>
      <c r="EL661" s="2571"/>
      <c r="EM661" s="2571" t="e">
        <f t="shared" si="27"/>
        <v>#VALUE!</v>
      </c>
      <c r="EN661" s="2571"/>
      <c r="EO661" s="2571"/>
      <c r="EP661" s="2571"/>
      <c r="EQ661" s="2571"/>
      <c r="ER661" s="2571" t="e">
        <f t="shared" si="28"/>
        <v>#VALUE!</v>
      </c>
      <c r="ES661" s="2571"/>
      <c r="ET661" s="2571"/>
      <c r="EU661" s="2571"/>
      <c r="EV661" s="2571"/>
      <c r="EW661" s="2571" t="e">
        <f t="shared" si="29"/>
        <v>#VALUE!</v>
      </c>
      <c r="EX661" s="2571"/>
      <c r="EY661" s="2571"/>
      <c r="EZ661" s="2571"/>
      <c r="FA661" s="2571"/>
    </row>
    <row r="662" spans="1:157" ht="12.75">
      <c r="A662" s="35"/>
      <c r="B662" s="12" t="s">
        <v>90</v>
      </c>
      <c r="G662" s="2042" t="str">
        <f>Z662</f>
        <v>13520 Evening Creek Dr. N. #160</v>
      </c>
      <c r="H662" s="2042"/>
      <c r="I662" s="2042"/>
      <c r="J662" s="2042"/>
      <c r="K662" s="2042"/>
      <c r="L662" s="2042"/>
      <c r="M662" s="2042"/>
      <c r="N662" s="2042"/>
      <c r="O662" s="2042"/>
      <c r="P662" s="2042"/>
      <c r="Q662" s="2042"/>
      <c r="R662" s="2042"/>
      <c r="T662" s="35"/>
      <c r="U662" s="12" t="s">
        <v>90</v>
      </c>
      <c r="Z662" s="2042" t="s">
        <v>2546</v>
      </c>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71" t="e">
        <f t="shared" si="24"/>
        <v>#VALUE!</v>
      </c>
      <c r="DY662" s="2571"/>
      <c r="DZ662" s="2571"/>
      <c r="EA662" s="2571"/>
      <c r="EB662" s="2571"/>
      <c r="EC662" s="2571" t="e">
        <f t="shared" si="25"/>
        <v>#VALUE!</v>
      </c>
      <c r="ED662" s="2571"/>
      <c r="EE662" s="2571"/>
      <c r="EF662" s="2571"/>
      <c r="EG662" s="2571"/>
      <c r="EH662" s="2571" t="e">
        <f t="shared" si="26"/>
        <v>#VALUE!</v>
      </c>
      <c r="EI662" s="2571"/>
      <c r="EJ662" s="2571"/>
      <c r="EK662" s="2571"/>
      <c r="EL662" s="2571"/>
      <c r="EM662" s="2571" t="e">
        <f t="shared" si="27"/>
        <v>#VALUE!</v>
      </c>
      <c r="EN662" s="2571"/>
      <c r="EO662" s="2571"/>
      <c r="EP662" s="2571"/>
      <c r="EQ662" s="2571"/>
      <c r="ER662" s="2571" t="e">
        <f t="shared" si="28"/>
        <v>#VALUE!</v>
      </c>
      <c r="ES662" s="2571"/>
      <c r="ET662" s="2571"/>
      <c r="EU662" s="2571"/>
      <c r="EV662" s="2571"/>
      <c r="EW662" s="2571" t="e">
        <f t="shared" si="29"/>
        <v>#VALUE!</v>
      </c>
      <c r="EX662" s="2571"/>
      <c r="EY662" s="2571"/>
      <c r="EZ662" s="2571"/>
      <c r="FA662" s="2571"/>
    </row>
    <row r="663" spans="1:157" ht="12.75">
      <c r="A663" s="35"/>
      <c r="B663" s="12" t="s">
        <v>614</v>
      </c>
      <c r="G663" s="2044" t="str">
        <f>Z663</f>
        <v>San Diego, CA</v>
      </c>
      <c r="H663" s="2044"/>
      <c r="I663" s="2044"/>
      <c r="J663" s="2044"/>
      <c r="K663" s="2044"/>
      <c r="L663" s="2044"/>
      <c r="M663" s="2044"/>
      <c r="N663" s="2044"/>
      <c r="O663" s="2044"/>
      <c r="P663" s="2044"/>
      <c r="Q663" s="2044"/>
      <c r="R663" s="2044"/>
      <c r="T663" s="35"/>
      <c r="U663" s="12" t="s">
        <v>614</v>
      </c>
      <c r="Z663" s="2044" t="s">
        <v>2637</v>
      </c>
      <c r="AA663" s="2044"/>
      <c r="AB663" s="2044"/>
      <c r="AC663" s="2044"/>
      <c r="AD663" s="2044"/>
      <c r="AE663" s="2044"/>
      <c r="AF663" s="2044"/>
      <c r="AG663" s="2044"/>
      <c r="AH663" s="2044"/>
      <c r="AI663" s="2044"/>
      <c r="AJ663" s="2044"/>
      <c r="AK663" s="2044"/>
      <c r="AZ663" s="61"/>
      <c r="BA663" s="61"/>
      <c r="BB663" s="61"/>
      <c r="BC663" s="61"/>
      <c r="BD663" s="61"/>
      <c r="BE663" s="61"/>
      <c r="BF663" s="61"/>
      <c r="BG663" s="61"/>
      <c r="BH663" s="61"/>
      <c r="BI663" s="61"/>
      <c r="BJ663" s="61"/>
      <c r="BK663" s="61"/>
      <c r="BL663" s="61"/>
      <c r="BM663" s="61"/>
      <c r="BN663" s="2011">
        <f>BN635+BN644+BN658</f>
        <v>34</v>
      </c>
      <c r="BO663" s="2012"/>
      <c r="BP663" s="2012"/>
      <c r="BQ663" s="2012"/>
      <c r="BR663" s="2013"/>
      <c r="BS663" s="2011">
        <f>BS635+BS644+BS658</f>
        <v>15</v>
      </c>
      <c r="BT663" s="2012"/>
      <c r="BU663" s="2012"/>
      <c r="BV663" s="2012"/>
      <c r="BW663" s="2013"/>
      <c r="BX663" s="2011">
        <f>BX635+BX644+BX658</f>
        <v>9</v>
      </c>
      <c r="BY663" s="2012"/>
      <c r="BZ663" s="2012"/>
      <c r="CA663" s="2012"/>
      <c r="CB663" s="2013"/>
      <c r="CC663" s="2011">
        <f>CC635+CC644+CC658</f>
        <v>3</v>
      </c>
      <c r="CD663" s="2012"/>
      <c r="CE663" s="2012"/>
      <c r="CF663" s="2012"/>
      <c r="CG663" s="2013"/>
      <c r="CH663" s="2011">
        <f>CH635+CH644+CH658</f>
        <v>0</v>
      </c>
      <c r="CI663" s="2012"/>
      <c r="CJ663" s="2012"/>
      <c r="CK663" s="2012"/>
      <c r="CL663" s="2013"/>
      <c r="CM663" s="2021">
        <f>CM658+CM644+CM635</f>
        <v>0</v>
      </c>
      <c r="CN663" s="2192"/>
      <c r="CO663" s="2192"/>
      <c r="CP663" s="2192"/>
      <c r="CQ663" s="2022"/>
      <c r="CR663" s="177"/>
      <c r="CS663" s="1470">
        <f>CS637+CS661</f>
        <v>73</v>
      </c>
      <c r="CT663" s="134" t="s">
        <v>2391</v>
      </c>
      <c r="CU663" s="58"/>
      <c r="CV663" s="58"/>
      <c r="CW663" s="58"/>
      <c r="CX663" s="58"/>
      <c r="CY663" s="58"/>
      <c r="CZ663" s="58"/>
      <c r="DA663" s="58"/>
      <c r="DB663" s="58"/>
      <c r="DC663" s="58"/>
      <c r="DD663" s="58"/>
      <c r="DE663" s="58"/>
      <c r="DF663" s="58"/>
      <c r="DX663" s="2571">
        <f>SUMIF(DX638:EB662,"&gt;0")</f>
        <v>655.52941176470586</v>
      </c>
      <c r="DY663" s="2571"/>
      <c r="DZ663" s="2571"/>
      <c r="EA663" s="2571"/>
      <c r="EB663" s="2571"/>
      <c r="EC663" s="2571">
        <f>SUMIF(EC638:EG662,"&gt;0")</f>
        <v>1203.1999999999998</v>
      </c>
      <c r="ED663" s="2571"/>
      <c r="EE663" s="2571"/>
      <c r="EF663" s="2571"/>
      <c r="EG663" s="2571"/>
      <c r="EH663" s="2571">
        <f>SUMIF(EH638:EL662,"&gt;0")</f>
        <v>1540</v>
      </c>
      <c r="EI663" s="2571"/>
      <c r="EJ663" s="2571"/>
      <c r="EK663" s="2571"/>
      <c r="EL663" s="2571"/>
      <c r="EM663" s="2571">
        <f>SUMIF(EM638:EQ662,"&gt;0")</f>
        <v>1778</v>
      </c>
      <c r="EN663" s="2571"/>
      <c r="EO663" s="2571"/>
      <c r="EP663" s="2571"/>
      <c r="EQ663" s="2571"/>
      <c r="ER663" s="2571">
        <f>SUMIF(ER638:EV662,"&gt;0")</f>
        <v>0</v>
      </c>
      <c r="ES663" s="2571"/>
      <c r="ET663" s="2571"/>
      <c r="EU663" s="2571"/>
      <c r="EV663" s="2571"/>
      <c r="EW663" s="2571">
        <f>SUMIF(EW638:FA662,"&gt;0")</f>
        <v>0</v>
      </c>
      <c r="EX663" s="2571"/>
      <c r="EY663" s="2571"/>
      <c r="EZ663" s="2571"/>
      <c r="FA663" s="2571"/>
    </row>
    <row r="664" spans="1:157" ht="12.75">
      <c r="A664" s="35"/>
      <c r="B664" s="12" t="s">
        <v>17</v>
      </c>
      <c r="G664" s="2044" t="str">
        <f>Z664</f>
        <v>Cristina Martinez</v>
      </c>
      <c r="H664" s="2044"/>
      <c r="I664" s="2044"/>
      <c r="J664" s="2044"/>
      <c r="K664" s="2044"/>
      <c r="L664" s="2044"/>
      <c r="M664" s="2044"/>
      <c r="N664" s="2044"/>
      <c r="O664" s="2044"/>
      <c r="P664" s="2044"/>
      <c r="Q664" s="2044"/>
      <c r="R664" s="2044"/>
      <c r="T664" s="35"/>
      <c r="U664" s="12" t="s">
        <v>17</v>
      </c>
      <c r="Z664" s="2044" t="s">
        <v>2538</v>
      </c>
      <c r="AA664" s="2044"/>
      <c r="AB664" s="2044"/>
      <c r="AC664" s="2044"/>
      <c r="AD664" s="2044"/>
      <c r="AE664" s="2044"/>
      <c r="AF664" s="2044"/>
      <c r="AG664" s="2044"/>
      <c r="AH664" s="2044"/>
      <c r="AI664" s="2044"/>
      <c r="AJ664" s="2044"/>
      <c r="AK664" s="204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9" t="str">
        <f>Z665</f>
        <v>(858) 386-5170</v>
      </c>
      <c r="H665" s="2069"/>
      <c r="I665" s="2069"/>
      <c r="J665" s="2069"/>
      <c r="K665" s="2069"/>
      <c r="L665" s="2069"/>
      <c r="O665" s="137" t="s">
        <v>212</v>
      </c>
      <c r="P665" s="2174" t="s">
        <v>625</v>
      </c>
      <c r="Q665" s="2032"/>
      <c r="R665" s="2032"/>
      <c r="T665" s="35"/>
      <c r="U665" s="12" t="s">
        <v>325</v>
      </c>
      <c r="Z665" s="2111" t="s">
        <v>2539</v>
      </c>
      <c r="AA665" s="2069"/>
      <c r="AB665" s="2069"/>
      <c r="AC665" s="2069"/>
      <c r="AD665" s="2069"/>
      <c r="AE665" s="2069"/>
      <c r="AH665" s="137" t="s">
        <v>212</v>
      </c>
      <c r="AI665" s="2174" t="s">
        <v>625</v>
      </c>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
        <v>2664</v>
      </c>
      <c r="I666" s="2042"/>
      <c r="J666" s="2042"/>
      <c r="K666" s="2042"/>
      <c r="L666" s="2042"/>
      <c r="M666" s="2042"/>
      <c r="N666" s="2042"/>
      <c r="O666" s="2042"/>
      <c r="P666" s="2042"/>
      <c r="Q666" s="2042"/>
      <c r="R666" s="2042"/>
      <c r="T666" s="35"/>
      <c r="U666" s="12" t="s">
        <v>18</v>
      </c>
      <c r="AA666" s="2042" t="s">
        <v>2126</v>
      </c>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40" t="s">
        <v>577</v>
      </c>
      <c r="O667" s="2040"/>
      <c r="T667" s="35"/>
      <c r="U667" s="12" t="s">
        <v>20</v>
      </c>
      <c r="AG667" s="2040" t="s">
        <v>577</v>
      </c>
      <c r="AH667" s="2040"/>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3">
        <f>C641</f>
        <v>0</v>
      </c>
      <c r="H669" s="2043"/>
      <c r="I669" s="2043"/>
      <c r="J669" s="2043"/>
      <c r="K669" s="2043"/>
      <c r="L669" s="2043"/>
      <c r="M669" s="2043"/>
      <c r="N669" s="2043"/>
      <c r="O669" s="2043"/>
      <c r="P669" s="2043"/>
      <c r="Q669" s="2043"/>
      <c r="R669" s="2043"/>
      <c r="T669" s="87" t="s">
        <v>618</v>
      </c>
      <c r="U669" s="12" t="s">
        <v>495</v>
      </c>
      <c r="Z669" s="2043">
        <f>C642</f>
        <v>0</v>
      </c>
      <c r="AA669" s="2043"/>
      <c r="AB669" s="2043"/>
      <c r="AC669" s="2043"/>
      <c r="AD669" s="2043"/>
      <c r="AE669" s="2043"/>
      <c r="AF669" s="2043"/>
      <c r="AG669" s="2043"/>
      <c r="AH669" s="2043"/>
      <c r="AI669" s="2043"/>
      <c r="AJ669" s="2043"/>
      <c r="AK669" s="2043"/>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2"/>
      <c r="H670" s="2042"/>
      <c r="I670" s="2042"/>
      <c r="J670" s="2042"/>
      <c r="K670" s="2042"/>
      <c r="L670" s="2042"/>
      <c r="M670" s="2042"/>
      <c r="N670" s="2042"/>
      <c r="O670" s="2042"/>
      <c r="P670" s="2042"/>
      <c r="Q670" s="2042"/>
      <c r="R670" s="2042"/>
      <c r="T670" s="35"/>
      <c r="U670" s="12" t="s">
        <v>90</v>
      </c>
      <c r="Z670" s="2042"/>
      <c r="AA670" s="2042"/>
      <c r="AB670" s="2042"/>
      <c r="AC670" s="2042"/>
      <c r="AD670" s="2042"/>
      <c r="AE670" s="2042"/>
      <c r="AF670" s="2042"/>
      <c r="AG670" s="2042"/>
      <c r="AH670" s="2042"/>
      <c r="AI670" s="2042"/>
      <c r="AJ670" s="2042"/>
      <c r="AK670" s="2042"/>
      <c r="AZ670" s="58"/>
      <c r="BA670" s="446">
        <f t="shared" ref="BA670:BA694" si="42">IF($G728=0,"N/A",VLOOKUP($T$189,TC_Rent,(MATCH($B728,bedrooms,FALSE))))</f>
        <v>2070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2"/>
      <c r="H671" s="2042"/>
      <c r="I671" s="2042"/>
      <c r="J671" s="2042"/>
      <c r="K671" s="2042"/>
      <c r="L671" s="2042"/>
      <c r="M671" s="2042"/>
      <c r="N671" s="2042"/>
      <c r="O671" s="2042"/>
      <c r="P671" s="2042"/>
      <c r="Q671" s="2042"/>
      <c r="R671" s="2042"/>
      <c r="T671" s="35"/>
      <c r="U671" s="12" t="s">
        <v>614</v>
      </c>
      <c r="Z671" s="2044"/>
      <c r="AA671" s="2044"/>
      <c r="AB671" s="2044"/>
      <c r="AC671" s="2044"/>
      <c r="AD671" s="2044"/>
      <c r="AE671" s="2044"/>
      <c r="AF671" s="2044"/>
      <c r="AG671" s="2044"/>
      <c r="AH671" s="2044"/>
      <c r="AI671" s="2044"/>
      <c r="AJ671" s="2044"/>
      <c r="AK671" s="2044"/>
      <c r="AZ671" s="58"/>
      <c r="BA671" s="446">
        <f t="shared" si="42"/>
        <v>2070</v>
      </c>
      <c r="BB671" s="58"/>
      <c r="BC671" s="58"/>
      <c r="BD671" s="58"/>
      <c r="BE671" s="58"/>
      <c r="BF671" s="382"/>
      <c r="BG671" s="456">
        <f t="shared" ref="BG671:BG695" si="43">G728</f>
        <v>32</v>
      </c>
      <c r="BH671" s="460">
        <f>BG671/$BG$696</f>
        <v>0.53333333333333333</v>
      </c>
      <c r="BI671" s="461">
        <f t="shared" ref="BI671:BI695" si="44">IF(BH671=0," ",BH671*AH728)</f>
        <v>0.16</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2"/>
      <c r="H672" s="2042"/>
      <c r="I672" s="2042"/>
      <c r="J672" s="2042"/>
      <c r="K672" s="2042"/>
      <c r="L672" s="2042"/>
      <c r="M672" s="2042"/>
      <c r="N672" s="2042"/>
      <c r="O672" s="2042"/>
      <c r="P672" s="2042"/>
      <c r="Q672" s="2042"/>
      <c r="R672" s="2042"/>
      <c r="T672" s="35"/>
      <c r="U672" s="12" t="s">
        <v>17</v>
      </c>
      <c r="Z672" s="2044"/>
      <c r="AA672" s="2044"/>
      <c r="AB672" s="2044"/>
      <c r="AC672" s="2044"/>
      <c r="AD672" s="2044"/>
      <c r="AE672" s="2044"/>
      <c r="AF672" s="2044"/>
      <c r="AG672" s="2044"/>
      <c r="AH672" s="2044"/>
      <c r="AI672" s="2044"/>
      <c r="AJ672" s="2044"/>
      <c r="AK672" s="2044"/>
      <c r="AZ672" s="58"/>
      <c r="BA672" s="446">
        <f t="shared" si="42"/>
        <v>2216</v>
      </c>
      <c r="BB672" s="58"/>
      <c r="BC672" s="58"/>
      <c r="BD672" s="58"/>
      <c r="BE672" s="58"/>
      <c r="BF672" s="382"/>
      <c r="BG672" s="457">
        <f t="shared" si="43"/>
        <v>2</v>
      </c>
      <c r="BH672" s="460">
        <f t="shared" ref="BH672:BH695" si="45">BG672/$BG$696</f>
        <v>3.3333333333333333E-2</v>
      </c>
      <c r="BI672" s="461">
        <f t="shared" si="44"/>
        <v>0.02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9"/>
      <c r="H673" s="2069"/>
      <c r="I673" s="2069"/>
      <c r="J673" s="2069"/>
      <c r="K673" s="2069"/>
      <c r="L673" s="2069"/>
      <c r="O673" s="137" t="s">
        <v>212</v>
      </c>
      <c r="P673" s="2032"/>
      <c r="Q673" s="2032"/>
      <c r="R673" s="2032"/>
      <c r="T673" s="35"/>
      <c r="U673" s="12" t="s">
        <v>325</v>
      </c>
      <c r="Z673" s="2069"/>
      <c r="AA673" s="2069"/>
      <c r="AB673" s="2069"/>
      <c r="AC673" s="2069"/>
      <c r="AD673" s="2069"/>
      <c r="AE673" s="2069"/>
      <c r="AH673" s="137" t="s">
        <v>212</v>
      </c>
      <c r="AI673" s="2032"/>
      <c r="AJ673" s="2032"/>
      <c r="AK673" s="2032"/>
      <c r="AZ673" s="58"/>
      <c r="BA673" s="446">
        <f t="shared" si="42"/>
        <v>2216</v>
      </c>
      <c r="BB673" s="58"/>
      <c r="BC673" s="58"/>
      <c r="BD673" s="58"/>
      <c r="BE673" s="58"/>
      <c r="BF673" s="382"/>
      <c r="BG673" s="457">
        <f t="shared" si="43"/>
        <v>2</v>
      </c>
      <c r="BH673" s="460">
        <f t="shared" si="45"/>
        <v>3.3333333333333333E-2</v>
      </c>
      <c r="BI673" s="461">
        <f t="shared" si="44"/>
        <v>0.01</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2"/>
      <c r="I674" s="2042"/>
      <c r="J674" s="2042"/>
      <c r="K674" s="2042"/>
      <c r="L674" s="2042"/>
      <c r="M674" s="2042"/>
      <c r="N674" s="2042"/>
      <c r="O674" s="2042"/>
      <c r="P674" s="2042"/>
      <c r="Q674" s="2042"/>
      <c r="R674" s="2042"/>
      <c r="T674" s="35"/>
      <c r="U674" s="12" t="s">
        <v>18</v>
      </c>
      <c r="AA674" s="2042"/>
      <c r="AB674" s="2042"/>
      <c r="AC674" s="2042"/>
      <c r="AD674" s="2042"/>
      <c r="AE674" s="2042"/>
      <c r="AF674" s="2042"/>
      <c r="AG674" s="2042"/>
      <c r="AH674" s="2042"/>
      <c r="AI674" s="2042"/>
      <c r="AJ674" s="2042"/>
      <c r="AK674" s="2042"/>
      <c r="AZ674" s="58"/>
      <c r="BA674" s="446">
        <f t="shared" si="42"/>
        <v>2216</v>
      </c>
      <c r="BB674" s="58"/>
      <c r="BC674" s="58"/>
      <c r="BD674" s="58"/>
      <c r="BE674" s="58"/>
      <c r="BF674" s="382"/>
      <c r="BG674" s="457">
        <f t="shared" si="43"/>
        <v>7</v>
      </c>
      <c r="BH674" s="460">
        <f t="shared" si="45"/>
        <v>0.11666666666666667</v>
      </c>
      <c r="BI674" s="461">
        <f t="shared" si="44"/>
        <v>6.9999999999999993E-2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0" t="s">
        <v>705</v>
      </c>
      <c r="O675" s="2040"/>
      <c r="T675" s="35"/>
      <c r="U675" s="12" t="s">
        <v>20</v>
      </c>
      <c r="AG675" s="2040" t="s">
        <v>705</v>
      </c>
      <c r="AH675" s="2040"/>
      <c r="AZ675" s="58"/>
      <c r="BA675" s="446">
        <f t="shared" si="42"/>
        <v>2660</v>
      </c>
      <c r="BB675" s="58"/>
      <c r="BC675" s="58"/>
      <c r="BD675" s="58"/>
      <c r="BE675" s="58"/>
      <c r="BF675" s="382"/>
      <c r="BG675" s="457">
        <f t="shared" si="43"/>
        <v>6</v>
      </c>
      <c r="BH675" s="460">
        <f t="shared" si="45"/>
        <v>0.1</v>
      </c>
      <c r="BI675" s="461">
        <f t="shared" si="44"/>
        <v>8.0000000000000016E-2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2"/>
        <v>2660</v>
      </c>
      <c r="BB676" s="58"/>
      <c r="BC676" s="58"/>
      <c r="BD676" s="58"/>
      <c r="BE676" s="58"/>
      <c r="BF676" s="382"/>
      <c r="BG676" s="457">
        <f t="shared" si="43"/>
        <v>4</v>
      </c>
      <c r="BH676" s="460">
        <f t="shared" si="45"/>
        <v>6.6666666666666666E-2</v>
      </c>
      <c r="BI676" s="461">
        <f t="shared" si="44"/>
        <v>0.04</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3">
        <f>C643</f>
        <v>0</v>
      </c>
      <c r="H677" s="2043"/>
      <c r="I677" s="2043"/>
      <c r="J677" s="2043"/>
      <c r="K677" s="2043"/>
      <c r="L677" s="2043"/>
      <c r="M677" s="2043"/>
      <c r="N677" s="2043"/>
      <c r="O677" s="2043"/>
      <c r="P677" s="2043"/>
      <c r="Q677" s="2043"/>
      <c r="R677" s="2043"/>
      <c r="T677" s="87" t="s">
        <v>487</v>
      </c>
      <c r="U677" s="12" t="s">
        <v>495</v>
      </c>
      <c r="Z677" s="2043">
        <f>C644</f>
        <v>0</v>
      </c>
      <c r="AA677" s="2043"/>
      <c r="AB677" s="2043"/>
      <c r="AC677" s="2043"/>
      <c r="AD677" s="2043"/>
      <c r="AE677" s="2043"/>
      <c r="AF677" s="2043"/>
      <c r="AG677" s="2043"/>
      <c r="AH677" s="2043"/>
      <c r="AI677" s="2043"/>
      <c r="AJ677" s="2043"/>
      <c r="AK677" s="2043"/>
      <c r="AZ677" s="58"/>
      <c r="BA677" s="446">
        <f t="shared" si="42"/>
        <v>3072</v>
      </c>
      <c r="BB677" s="58"/>
      <c r="BC677" s="58"/>
      <c r="BD677" s="58"/>
      <c r="BE677" s="58"/>
      <c r="BF677" s="382"/>
      <c r="BG677" s="457">
        <f t="shared" si="43"/>
        <v>5</v>
      </c>
      <c r="BH677" s="460">
        <f t="shared" si="45"/>
        <v>8.3333333333333329E-2</v>
      </c>
      <c r="BI677" s="461">
        <f t="shared" si="44"/>
        <v>6.6666666666666666E-2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6">
        <f t="shared" si="42"/>
        <v>3072</v>
      </c>
      <c r="BB678" s="58"/>
      <c r="BC678" s="58"/>
      <c r="BD678" s="58"/>
      <c r="BE678" s="58"/>
      <c r="BF678" s="382"/>
      <c r="BG678" s="457">
        <f t="shared" si="43"/>
        <v>1</v>
      </c>
      <c r="BH678" s="460">
        <f t="shared" si="45"/>
        <v>1.6666666666666666E-2</v>
      </c>
      <c r="BI678" s="461">
        <f t="shared" si="44"/>
        <v>0.01</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2"/>
      <c r="H679" s="2042"/>
      <c r="I679" s="2042"/>
      <c r="J679" s="2042"/>
      <c r="K679" s="2042"/>
      <c r="L679" s="2042"/>
      <c r="M679" s="2042"/>
      <c r="N679" s="2042"/>
      <c r="O679" s="2042"/>
      <c r="P679" s="2042"/>
      <c r="Q679" s="2042"/>
      <c r="R679" s="2042"/>
      <c r="T679" s="35"/>
      <c r="U679" s="12" t="s">
        <v>614</v>
      </c>
      <c r="Z679" s="2044"/>
      <c r="AA679" s="2044"/>
      <c r="AB679" s="2044"/>
      <c r="AC679" s="2044"/>
      <c r="AD679" s="2044"/>
      <c r="AE679" s="2044"/>
      <c r="AF679" s="2044"/>
      <c r="AG679" s="2044"/>
      <c r="AH679" s="2044"/>
      <c r="AI679" s="2044"/>
      <c r="AJ679" s="2044"/>
      <c r="AK679" s="2044"/>
      <c r="AZ679" s="58"/>
      <c r="BA679" s="446" t="str">
        <f t="shared" si="42"/>
        <v>N/A</v>
      </c>
      <c r="BB679" s="58"/>
      <c r="BC679" s="58"/>
      <c r="BD679" s="58"/>
      <c r="BE679" s="58"/>
      <c r="BF679" s="382"/>
      <c r="BG679" s="457">
        <f t="shared" si="43"/>
        <v>1</v>
      </c>
      <c r="BH679" s="460">
        <f t="shared" si="45"/>
        <v>1.6666666666666666E-2</v>
      </c>
      <c r="BI679" s="461">
        <f t="shared" si="44"/>
        <v>1.3333333333333334E-2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2"/>
      <c r="H680" s="2042"/>
      <c r="I680" s="2042"/>
      <c r="J680" s="2042"/>
      <c r="K680" s="2042"/>
      <c r="L680" s="2042"/>
      <c r="M680" s="2042"/>
      <c r="N680" s="2042"/>
      <c r="O680" s="2042"/>
      <c r="P680" s="2042"/>
      <c r="Q680" s="2042"/>
      <c r="R680" s="2042"/>
      <c r="T680" s="35"/>
      <c r="U680" s="12" t="s">
        <v>17</v>
      </c>
      <c r="Z680" s="2044"/>
      <c r="AA680" s="2044"/>
      <c r="AB680" s="2044"/>
      <c r="AC680" s="2044"/>
      <c r="AD680" s="2044"/>
      <c r="AE680" s="2044"/>
      <c r="AF680" s="2044"/>
      <c r="AG680" s="2044"/>
      <c r="AH680" s="2044"/>
      <c r="AI680" s="2044"/>
      <c r="AJ680" s="2044"/>
      <c r="AK680" s="2044"/>
      <c r="AZ680" s="58"/>
      <c r="BA680" s="446" t="str">
        <f t="shared" si="42"/>
        <v>N/A</v>
      </c>
      <c r="BB680" s="58"/>
      <c r="BC680" s="58"/>
      <c r="BD680" s="58"/>
      <c r="BE680" s="58"/>
      <c r="BF680" s="382"/>
      <c r="BG680" s="457">
        <f t="shared" si="43"/>
        <v>0</v>
      </c>
      <c r="BH680" s="460">
        <f t="shared" si="45"/>
        <v>0</v>
      </c>
      <c r="BI680" s="461" t="str">
        <f t="shared" si="44"/>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9"/>
      <c r="H681" s="2069"/>
      <c r="I681" s="2069"/>
      <c r="J681" s="2069"/>
      <c r="K681" s="2069"/>
      <c r="L681" s="2069"/>
      <c r="O681" s="137" t="s">
        <v>212</v>
      </c>
      <c r="P681" s="2032"/>
      <c r="Q681" s="2032"/>
      <c r="R681" s="2032"/>
      <c r="T681" s="35"/>
      <c r="U681" s="12" t="s">
        <v>325</v>
      </c>
      <c r="Z681" s="2069"/>
      <c r="AA681" s="2069"/>
      <c r="AB681" s="2069"/>
      <c r="AC681" s="2069"/>
      <c r="AD681" s="2069"/>
      <c r="AE681" s="2069"/>
      <c r="AH681" s="137" t="s">
        <v>212</v>
      </c>
      <c r="AI681" s="2032"/>
      <c r="AJ681" s="2032"/>
      <c r="AK681" s="2032"/>
      <c r="AZ681" s="58"/>
      <c r="BA681" s="446" t="str">
        <f t="shared" si="42"/>
        <v>N/A</v>
      </c>
      <c r="BB681" s="58"/>
      <c r="BC681" s="58"/>
      <c r="BD681" s="58"/>
      <c r="BE681" s="58"/>
      <c r="BF681" s="382"/>
      <c r="BG681" s="457">
        <f t="shared" si="43"/>
        <v>0</v>
      </c>
      <c r="BH681" s="460">
        <f t="shared" si="45"/>
        <v>0</v>
      </c>
      <c r="BI681" s="461" t="str">
        <f t="shared" si="44"/>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6" t="str">
        <f t="shared" si="42"/>
        <v>N/A</v>
      </c>
      <c r="BB682" s="58"/>
      <c r="BC682" s="58"/>
      <c r="BD682" s="58"/>
      <c r="BE682" s="58"/>
      <c r="BF682" s="382"/>
      <c r="BG682" s="457">
        <f t="shared" si="43"/>
        <v>0</v>
      </c>
      <c r="BH682" s="460">
        <f t="shared" si="45"/>
        <v>0</v>
      </c>
      <c r="BI682" s="461" t="str">
        <f t="shared" si="44"/>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0" t="s">
        <v>705</v>
      </c>
      <c r="O683" s="2040"/>
      <c r="T683" s="35"/>
      <c r="U683" s="12" t="s">
        <v>20</v>
      </c>
      <c r="AG683" s="2040" t="s">
        <v>705</v>
      </c>
      <c r="AH683" s="2040"/>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3">
        <f>C645</f>
        <v>0</v>
      </c>
      <c r="H685" s="2043"/>
      <c r="I685" s="2043"/>
      <c r="J685" s="2043"/>
      <c r="K685" s="2043"/>
      <c r="L685" s="2043"/>
      <c r="M685" s="2043"/>
      <c r="N685" s="2043"/>
      <c r="O685" s="2043"/>
      <c r="P685" s="2043"/>
      <c r="Q685" s="2043"/>
      <c r="R685" s="2043"/>
      <c r="T685" s="87" t="s">
        <v>680</v>
      </c>
      <c r="U685" s="12" t="s">
        <v>495</v>
      </c>
      <c r="Z685" s="2043">
        <f>C646</f>
        <v>0</v>
      </c>
      <c r="AA685" s="2043"/>
      <c r="AB685" s="2043"/>
      <c r="AC685" s="2043"/>
      <c r="AD685" s="2043"/>
      <c r="AE685" s="2043"/>
      <c r="AF685" s="2043"/>
      <c r="AG685" s="2043"/>
      <c r="AH685" s="2043"/>
      <c r="AI685" s="2043"/>
      <c r="AJ685" s="2043"/>
      <c r="AK685" s="2043"/>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2"/>
      <c r="H687" s="2042"/>
      <c r="I687" s="2042"/>
      <c r="J687" s="2042"/>
      <c r="K687" s="2042"/>
      <c r="L687" s="2042"/>
      <c r="M687" s="2042"/>
      <c r="N687" s="2042"/>
      <c r="O687" s="2042"/>
      <c r="P687" s="2042"/>
      <c r="Q687" s="2042"/>
      <c r="R687" s="2042"/>
      <c r="T687" s="35"/>
      <c r="U687" s="12" t="s">
        <v>614</v>
      </c>
      <c r="Z687" s="2044"/>
      <c r="AA687" s="2044"/>
      <c r="AB687" s="2044"/>
      <c r="AC687" s="2044"/>
      <c r="AD687" s="2044"/>
      <c r="AE687" s="2044"/>
      <c r="AF687" s="2044"/>
      <c r="AG687" s="2044"/>
      <c r="AH687" s="2044"/>
      <c r="AI687" s="2044"/>
      <c r="AJ687" s="2044"/>
      <c r="AK687" s="2044"/>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2"/>
      <c r="H688" s="2042"/>
      <c r="I688" s="2042"/>
      <c r="J688" s="2042"/>
      <c r="K688" s="2042"/>
      <c r="L688" s="2042"/>
      <c r="M688" s="2042"/>
      <c r="N688" s="2042"/>
      <c r="O688" s="2042"/>
      <c r="P688" s="2042"/>
      <c r="Q688" s="2042"/>
      <c r="R688" s="2042"/>
      <c r="T688" s="35"/>
      <c r="U688" s="12" t="s">
        <v>17</v>
      </c>
      <c r="Z688" s="2044"/>
      <c r="AA688" s="2044"/>
      <c r="AB688" s="2044"/>
      <c r="AC688" s="2044"/>
      <c r="AD688" s="2044"/>
      <c r="AE688" s="2044"/>
      <c r="AF688" s="2044"/>
      <c r="AG688" s="2044"/>
      <c r="AH688" s="2044"/>
      <c r="AI688" s="2044"/>
      <c r="AJ688" s="2044"/>
      <c r="AK688" s="2044"/>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9"/>
      <c r="H689" s="2069"/>
      <c r="I689" s="2069"/>
      <c r="J689" s="2069"/>
      <c r="K689" s="2069"/>
      <c r="L689" s="2069"/>
      <c r="O689" s="137" t="s">
        <v>212</v>
      </c>
      <c r="P689" s="2032"/>
      <c r="Q689" s="2032"/>
      <c r="R689" s="2032"/>
      <c r="T689" s="35"/>
      <c r="U689" s="12" t="s">
        <v>325</v>
      </c>
      <c r="Z689" s="2069"/>
      <c r="AA689" s="2069"/>
      <c r="AB689" s="2069"/>
      <c r="AC689" s="2069"/>
      <c r="AD689" s="2069"/>
      <c r="AE689" s="2069"/>
      <c r="AH689" s="137" t="s">
        <v>212</v>
      </c>
      <c r="AI689" s="2032"/>
      <c r="AJ689" s="2032"/>
      <c r="AK689" s="2032"/>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0" t="s">
        <v>705</v>
      </c>
      <c r="O691" s="2040"/>
      <c r="T691" s="35"/>
      <c r="U691" s="12" t="s">
        <v>20</v>
      </c>
      <c r="AG691" s="2040" t="s">
        <v>705</v>
      </c>
      <c r="AH691" s="2040"/>
      <c r="AZ691" s="58"/>
      <c r="BA691" s="446" t="str">
        <f t="shared" si="42"/>
        <v>N/A</v>
      </c>
      <c r="BB691" s="58"/>
      <c r="BF691" s="382"/>
      <c r="BG691" s="457">
        <f t="shared" si="43"/>
        <v>0</v>
      </c>
      <c r="BH691" s="460">
        <f t="shared" si="45"/>
        <v>0</v>
      </c>
      <c r="BI691" s="461" t="str">
        <f t="shared" si="44"/>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43">
        <f>C647</f>
        <v>0</v>
      </c>
      <c r="H693" s="2043"/>
      <c r="I693" s="2043"/>
      <c r="J693" s="2043"/>
      <c r="K693" s="2043"/>
      <c r="L693" s="2043"/>
      <c r="M693" s="2043"/>
      <c r="N693" s="2043"/>
      <c r="O693" s="2043"/>
      <c r="P693" s="2043"/>
      <c r="Q693" s="2043"/>
      <c r="R693" s="2043"/>
      <c r="T693" s="87" t="s">
        <v>373</v>
      </c>
      <c r="U693" s="12" t="s">
        <v>495</v>
      </c>
      <c r="Z693" s="2043">
        <f>C648</f>
        <v>0</v>
      </c>
      <c r="AA693" s="2043"/>
      <c r="AB693" s="2043"/>
      <c r="AC693" s="2043"/>
      <c r="AD693" s="2043"/>
      <c r="AE693" s="2043"/>
      <c r="AF693" s="2043"/>
      <c r="AG693" s="2043"/>
      <c r="AH693" s="2043"/>
      <c r="AI693" s="2043"/>
      <c r="AJ693" s="2043"/>
      <c r="AK693" s="2043"/>
      <c r="AZ693" s="58"/>
      <c r="BA693" s="446" t="str">
        <f t="shared" si="42"/>
        <v>N/A</v>
      </c>
      <c r="BB693" s="58"/>
      <c r="BF693" s="382"/>
      <c r="BG693" s="457">
        <f t="shared" si="43"/>
        <v>0</v>
      </c>
      <c r="BH693" s="460">
        <f t="shared" si="45"/>
        <v>0</v>
      </c>
      <c r="BI693" s="461" t="str">
        <f t="shared" si="44"/>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6" t="str">
        <f t="shared" si="42"/>
        <v>N/A</v>
      </c>
      <c r="BB694" s="58"/>
      <c r="BF694" s="382"/>
      <c r="BG694" s="457">
        <f t="shared" si="43"/>
        <v>0</v>
      </c>
      <c r="BH694" s="460">
        <f t="shared" si="45"/>
        <v>0</v>
      </c>
      <c r="BI694" s="461" t="str">
        <f t="shared" si="44"/>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2"/>
      <c r="H695" s="2042"/>
      <c r="I695" s="2042"/>
      <c r="J695" s="2042"/>
      <c r="K695" s="2042"/>
      <c r="L695" s="2042"/>
      <c r="M695" s="2042"/>
      <c r="N695" s="2042"/>
      <c r="O695" s="2042"/>
      <c r="P695" s="2042"/>
      <c r="Q695" s="2042"/>
      <c r="R695" s="2042"/>
      <c r="U695" s="12" t="s">
        <v>614</v>
      </c>
      <c r="Z695" s="2044"/>
      <c r="AA695" s="2044"/>
      <c r="AB695" s="2044"/>
      <c r="AC695" s="2044"/>
      <c r="AD695" s="2044"/>
      <c r="AE695" s="2044"/>
      <c r="AF695" s="2044"/>
      <c r="AG695" s="2044"/>
      <c r="AH695" s="2044"/>
      <c r="AI695" s="2044"/>
      <c r="AJ695" s="2044"/>
      <c r="AK695" s="2044"/>
      <c r="AZ695" s="58"/>
      <c r="BA695" s="58"/>
      <c r="BB695" s="58"/>
      <c r="BC695" s="58"/>
      <c r="BF695" s="382"/>
      <c r="BG695" s="457">
        <f t="shared" si="43"/>
        <v>0</v>
      </c>
      <c r="BH695" s="460">
        <f t="shared" si="45"/>
        <v>0</v>
      </c>
      <c r="BI695" s="461" t="str">
        <f t="shared" si="44"/>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2"/>
      <c r="H696" s="2042"/>
      <c r="I696" s="2042"/>
      <c r="J696" s="2042"/>
      <c r="K696" s="2042"/>
      <c r="L696" s="2042"/>
      <c r="M696" s="2042"/>
      <c r="N696" s="2042"/>
      <c r="O696" s="2042"/>
      <c r="P696" s="2042"/>
      <c r="Q696" s="2042"/>
      <c r="R696" s="2042"/>
      <c r="U696" s="12" t="s">
        <v>17</v>
      </c>
      <c r="Z696" s="2044"/>
      <c r="AA696" s="2044"/>
      <c r="AB696" s="2044"/>
      <c r="AC696" s="2044"/>
      <c r="AD696" s="2044"/>
      <c r="AE696" s="2044"/>
      <c r="AF696" s="2044"/>
      <c r="AG696" s="2044"/>
      <c r="AH696" s="2044"/>
      <c r="AI696" s="2044"/>
      <c r="AJ696" s="2044"/>
      <c r="AK696" s="2044"/>
      <c r="AZ696" s="58"/>
      <c r="BA696" s="58"/>
      <c r="BB696" s="58"/>
      <c r="BC696" s="58"/>
      <c r="BD696" s="58"/>
      <c r="BF696" s="453" t="s">
        <v>967</v>
      </c>
      <c r="BG696" s="462">
        <f>SUM(BG671:BG695)</f>
        <v>60</v>
      </c>
      <c r="BH696" s="463">
        <f>SUM(BH671:BH695)</f>
        <v>1</v>
      </c>
      <c r="BI696" s="463">
        <f>SUM(BI671:BI695)</f>
        <v>0.47</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9"/>
      <c r="H697" s="2069"/>
      <c r="I697" s="2069"/>
      <c r="J697" s="2069"/>
      <c r="K697" s="2069"/>
      <c r="L697" s="2069"/>
      <c r="O697" s="137" t="s">
        <v>212</v>
      </c>
      <c r="P697" s="2032"/>
      <c r="Q697" s="2032"/>
      <c r="R697" s="2032"/>
      <c r="U697" s="12" t="s">
        <v>325</v>
      </c>
      <c r="Z697" s="2069"/>
      <c r="AA697" s="2069"/>
      <c r="AB697" s="2069"/>
      <c r="AC697" s="2069"/>
      <c r="AD697" s="2069"/>
      <c r="AE697" s="2069"/>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0" t="s">
        <v>705</v>
      </c>
      <c r="O699" s="2040"/>
      <c r="U699" s="12" t="s">
        <v>20</v>
      </c>
      <c r="AG699" s="2040" t="s">
        <v>705</v>
      </c>
      <c r="AH699" s="2040"/>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0" t="s">
        <v>577</v>
      </c>
      <c r="AF703" s="204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32</v>
      </c>
      <c r="BH703" s="460">
        <f>BG703/$BG$728</f>
        <v>0.53333333333333333</v>
      </c>
      <c r="BI703" s="461">
        <f t="shared" ref="BI703:BI727" si="47">IF(BH703=0," ",BH703*AM728)</f>
        <v>0.16</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0" t="s">
        <v>577</v>
      </c>
      <c r="AF704" s="204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2</v>
      </c>
      <c r="BH704" s="460">
        <f t="shared" ref="BH704:BH727" si="48">BG704/$BG$728</f>
        <v>3.3333333333333333E-2</v>
      </c>
      <c r="BI704" s="461">
        <f t="shared" si="47"/>
        <v>0.02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8">
        <v>44341</v>
      </c>
      <c r="AF705" s="2228"/>
      <c r="AG705" s="2228"/>
      <c r="AH705" s="2228"/>
      <c r="AI705" s="222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2</v>
      </c>
      <c r="BH705" s="460">
        <f t="shared" si="48"/>
        <v>3.3333333333333333E-2</v>
      </c>
      <c r="BI705" s="461">
        <f t="shared" si="47"/>
        <v>1.000300842358604E-2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7">
        <v>44419</v>
      </c>
      <c r="AF706" s="2407"/>
      <c r="AG706" s="2407"/>
      <c r="AH706" s="2407"/>
      <c r="AI706" s="240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7</v>
      </c>
      <c r="BH706" s="460">
        <f t="shared" si="48"/>
        <v>0.11666666666666667</v>
      </c>
      <c r="BI706" s="461">
        <f t="shared" si="47"/>
        <v>7.0021058965102287E-2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6</v>
      </c>
      <c r="BH707" s="460">
        <f t="shared" si="48"/>
        <v>0.1</v>
      </c>
      <c r="BI707" s="461">
        <f t="shared" si="47"/>
        <v>6.0018050541516245E-2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8">
        <v>44582</v>
      </c>
      <c r="AF708" s="2228"/>
      <c r="AG708" s="2228"/>
      <c r="AH708" s="2228"/>
      <c r="AI708" s="222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4</v>
      </c>
      <c r="BH708" s="460">
        <f t="shared" si="48"/>
        <v>6.6666666666666666E-2</v>
      </c>
      <c r="BI708" s="461">
        <f t="shared" si="47"/>
        <v>0.04</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0">
        <v>0.54339999999999999</v>
      </c>
      <c r="AF709" s="2370"/>
      <c r="AG709" s="2370"/>
      <c r="AH709" s="2370"/>
      <c r="AI709" s="237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5</v>
      </c>
      <c r="BH709" s="460">
        <f t="shared" si="48"/>
        <v>8.3333333333333329E-2</v>
      </c>
      <c r="BI709" s="461">
        <f t="shared" si="47"/>
        <v>4.9999999999999996E-2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3" t="str">
        <f>H334</f>
        <v>City of Los Angeles</v>
      </c>
      <c r="X710" s="2043"/>
      <c r="Y710" s="2043"/>
      <c r="Z710" s="2043"/>
      <c r="AA710" s="2043"/>
      <c r="AB710" s="2043"/>
      <c r="AC710" s="2043"/>
      <c r="AD710" s="2043"/>
      <c r="AE710" s="2043"/>
      <c r="AF710" s="2043"/>
      <c r="AG710" s="2043"/>
      <c r="AH710" s="2043"/>
      <c r="AI710" s="2043"/>
      <c r="AJ710" s="2043"/>
      <c r="AK710" s="20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1</v>
      </c>
      <c r="BH710" s="460">
        <f t="shared" si="48"/>
        <v>1.6666666666666666E-2</v>
      </c>
      <c r="BI710" s="461">
        <f t="shared" si="47"/>
        <v>1.0004340277777777E-2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1</v>
      </c>
      <c r="BH711" s="460">
        <f t="shared" si="48"/>
        <v>1.6666666666666666E-2</v>
      </c>
      <c r="BI711" s="461">
        <f t="shared" si="47"/>
        <v>1.0004340277777777E-2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0" t="s">
        <v>705</v>
      </c>
      <c r="AF712" s="204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0</v>
      </c>
      <c r="BH712" s="460">
        <f t="shared" si="48"/>
        <v>0</v>
      </c>
      <c r="BI712" s="461" t="str">
        <f t="shared" si="47"/>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0</v>
      </c>
      <c r="BH713" s="460">
        <f t="shared" si="48"/>
        <v>0</v>
      </c>
      <c r="BI713" s="461" t="str">
        <f t="shared" si="47"/>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0</v>
      </c>
      <c r="BH714" s="460">
        <f t="shared" si="48"/>
        <v>0</v>
      </c>
      <c r="BI714" s="461" t="str">
        <f t="shared" si="47"/>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9"/>
      <c r="K715" s="2069"/>
      <c r="L715" s="2069"/>
      <c r="M715" s="2069"/>
      <c r="N715" s="2069"/>
      <c r="O715" s="2069"/>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2" t="s">
        <v>316</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2" t="s">
        <v>343</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2"/>
      <c r="AQ719" s="1572"/>
      <c r="AR719" s="1572"/>
      <c r="AS719" s="1572"/>
      <c r="AT719" s="1572"/>
      <c r="AU719" s="1572"/>
      <c r="AV719" s="1572"/>
      <c r="AW719" s="1572"/>
      <c r="AX719" s="1572"/>
      <c r="AY719" s="1572"/>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2"/>
      <c r="AQ720" s="1572"/>
      <c r="AR720" s="1572"/>
      <c r="AS720" s="1572"/>
      <c r="AT720" s="1572"/>
      <c r="AU720" s="1572"/>
      <c r="AV720" s="1572"/>
      <c r="AW720" s="1572"/>
      <c r="AX720" s="1572"/>
      <c r="AY720" s="1572"/>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6"/>
        <v>0</v>
      </c>
      <c r="BH723" s="460">
        <f t="shared" si="48"/>
        <v>0</v>
      </c>
      <c r="BI723" s="461" t="str">
        <f t="shared" si="47"/>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2" t="s">
        <v>407</v>
      </c>
      <c r="C724" s="2123"/>
      <c r="D724" s="2123"/>
      <c r="E724" s="2123"/>
      <c r="F724" s="2124"/>
      <c r="G724" s="2122" t="s">
        <v>291</v>
      </c>
      <c r="H724" s="2123"/>
      <c r="I724" s="2123"/>
      <c r="J724" s="2124"/>
      <c r="K724" s="2287" t="s">
        <v>2156</v>
      </c>
      <c r="L724" s="2288"/>
      <c r="M724" s="2288"/>
      <c r="N724" s="2289"/>
      <c r="O724" s="2122" t="s">
        <v>477</v>
      </c>
      <c r="P724" s="2123"/>
      <c r="Q724" s="2123"/>
      <c r="R724" s="2123"/>
      <c r="S724" s="2124"/>
      <c r="T724" s="2122" t="s">
        <v>292</v>
      </c>
      <c r="U724" s="2123"/>
      <c r="V724" s="2123"/>
      <c r="W724" s="2123"/>
      <c r="X724" s="2124"/>
      <c r="Y724" s="2122" t="s">
        <v>293</v>
      </c>
      <c r="Z724" s="2123"/>
      <c r="AA724" s="2123"/>
      <c r="AB724" s="2124"/>
      <c r="AC724" s="2122" t="s">
        <v>294</v>
      </c>
      <c r="AD724" s="2123"/>
      <c r="AE724" s="2123"/>
      <c r="AF724" s="2123"/>
      <c r="AG724" s="2124"/>
      <c r="AH724" s="2122" t="s">
        <v>408</v>
      </c>
      <c r="AI724" s="2123"/>
      <c r="AJ724" s="2123"/>
      <c r="AK724" s="2123"/>
      <c r="AL724" s="2124"/>
      <c r="AM724" s="2122" t="s">
        <v>681</v>
      </c>
      <c r="AN724" s="2123"/>
      <c r="AO724" s="2124"/>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5"/>
      <c r="C725" s="2126"/>
      <c r="D725" s="2126"/>
      <c r="E725" s="2126"/>
      <c r="F725" s="2127"/>
      <c r="G725" s="2125"/>
      <c r="H725" s="2126"/>
      <c r="I725" s="2126"/>
      <c r="J725" s="2127"/>
      <c r="K725" s="2290"/>
      <c r="L725" s="2291"/>
      <c r="M725" s="2291"/>
      <c r="N725" s="2292"/>
      <c r="O725" s="2125"/>
      <c r="P725" s="2126"/>
      <c r="Q725" s="2126"/>
      <c r="R725" s="2126"/>
      <c r="S725" s="2127"/>
      <c r="T725" s="2125"/>
      <c r="U725" s="2126"/>
      <c r="V725" s="2126"/>
      <c r="W725" s="2126"/>
      <c r="X725" s="2127"/>
      <c r="Y725" s="2125"/>
      <c r="Z725" s="2126"/>
      <c r="AA725" s="2126"/>
      <c r="AB725" s="2127"/>
      <c r="AC725" s="2125"/>
      <c r="AD725" s="2126"/>
      <c r="AE725" s="2126"/>
      <c r="AF725" s="2126"/>
      <c r="AG725" s="2127"/>
      <c r="AH725" s="2125"/>
      <c r="AI725" s="2126"/>
      <c r="AJ725" s="2126"/>
      <c r="AK725" s="2126"/>
      <c r="AL725" s="2127"/>
      <c r="AM725" s="2125"/>
      <c r="AN725" s="2126"/>
      <c r="AO725" s="2127"/>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5"/>
      <c r="C726" s="2126"/>
      <c r="D726" s="2126"/>
      <c r="E726" s="2126"/>
      <c r="F726" s="2127"/>
      <c r="G726" s="2125"/>
      <c r="H726" s="2126"/>
      <c r="I726" s="2126"/>
      <c r="J726" s="2127"/>
      <c r="K726" s="2290"/>
      <c r="L726" s="2291"/>
      <c r="M726" s="2291"/>
      <c r="N726" s="2292"/>
      <c r="O726" s="2125"/>
      <c r="P726" s="2126"/>
      <c r="Q726" s="2126"/>
      <c r="R726" s="2126"/>
      <c r="S726" s="2127"/>
      <c r="T726" s="2125"/>
      <c r="U726" s="2126"/>
      <c r="V726" s="2126"/>
      <c r="W726" s="2126"/>
      <c r="X726" s="2127"/>
      <c r="Y726" s="2125"/>
      <c r="Z726" s="2126"/>
      <c r="AA726" s="2126"/>
      <c r="AB726" s="2127"/>
      <c r="AC726" s="2125"/>
      <c r="AD726" s="2126"/>
      <c r="AE726" s="2126"/>
      <c r="AF726" s="2126"/>
      <c r="AG726" s="2127"/>
      <c r="AH726" s="2125"/>
      <c r="AI726" s="2126"/>
      <c r="AJ726" s="2126"/>
      <c r="AK726" s="2126"/>
      <c r="AL726" s="2127"/>
      <c r="AM726" s="2125"/>
      <c r="AN726" s="2126"/>
      <c r="AO726" s="2127"/>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8"/>
      <c r="C727" s="2129"/>
      <c r="D727" s="2129"/>
      <c r="E727" s="2129"/>
      <c r="F727" s="2130"/>
      <c r="G727" s="2128"/>
      <c r="H727" s="2129"/>
      <c r="I727" s="2129"/>
      <c r="J727" s="2130"/>
      <c r="K727" s="2290"/>
      <c r="L727" s="2291"/>
      <c r="M727" s="2291"/>
      <c r="N727" s="2292"/>
      <c r="O727" s="2128"/>
      <c r="P727" s="2129"/>
      <c r="Q727" s="2129"/>
      <c r="R727" s="2129"/>
      <c r="S727" s="2130"/>
      <c r="T727" s="2128"/>
      <c r="U727" s="2129"/>
      <c r="V727" s="2129"/>
      <c r="W727" s="2129"/>
      <c r="X727" s="2130"/>
      <c r="Y727" s="2128"/>
      <c r="Z727" s="2129"/>
      <c r="AA727" s="2129"/>
      <c r="AB727" s="2130"/>
      <c r="AC727" s="2128"/>
      <c r="AD727" s="2129"/>
      <c r="AE727" s="2129"/>
      <c r="AF727" s="2129"/>
      <c r="AG727" s="2130"/>
      <c r="AH727" s="2128"/>
      <c r="AI727" s="2129"/>
      <c r="AJ727" s="2129"/>
      <c r="AK727" s="2129"/>
      <c r="AL727" s="2130"/>
      <c r="AM727" s="2128"/>
      <c r="AN727" s="2129"/>
      <c r="AO727" s="2130"/>
      <c r="AP727" s="239"/>
      <c r="AQ727" s="239"/>
      <c r="AR727" s="239"/>
      <c r="AS727" s="239"/>
      <c r="AT727" s="239"/>
      <c r="AU727" s="239"/>
      <c r="AV727" s="239"/>
      <c r="AW727" s="239"/>
      <c r="AX727" s="239"/>
      <c r="AY727" s="239"/>
      <c r="AZ727" s="58"/>
      <c r="BA727" s="58"/>
      <c r="BB727" s="58"/>
      <c r="BC727" s="58"/>
      <c r="BD727" s="58"/>
      <c r="BE727" s="58"/>
      <c r="BF727" s="58"/>
      <c r="BG727" s="1421">
        <f t="shared" si="46"/>
        <v>0</v>
      </c>
      <c r="BH727" s="460">
        <f t="shared" si="48"/>
        <v>0</v>
      </c>
      <c r="BI727" s="461" t="str">
        <f t="shared" si="47"/>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8" t="s">
        <v>333</v>
      </c>
      <c r="C728" s="2049"/>
      <c r="D728" s="2049"/>
      <c r="E728" s="2049"/>
      <c r="F728" s="2050"/>
      <c r="G728" s="2300">
        <v>32</v>
      </c>
      <c r="H728" s="2301"/>
      <c r="I728" s="2301"/>
      <c r="J728" s="2302"/>
      <c r="K728" s="2082">
        <v>414</v>
      </c>
      <c r="L728" s="2083"/>
      <c r="M728" s="2083"/>
      <c r="N728" s="2084"/>
      <c r="O728" s="2119">
        <v>621</v>
      </c>
      <c r="P728" s="2074"/>
      <c r="Q728" s="2074"/>
      <c r="R728" s="2074"/>
      <c r="S728" s="2075"/>
      <c r="T728" s="2154">
        <f t="shared" ref="T728:T752" si="49">G728*O728</f>
        <v>19872</v>
      </c>
      <c r="U728" s="2155"/>
      <c r="V728" s="2155"/>
      <c r="W728" s="2155"/>
      <c r="X728" s="2156"/>
      <c r="Y728" s="2073" t="s">
        <v>2638</v>
      </c>
      <c r="Z728" s="2074"/>
      <c r="AA728" s="2074"/>
      <c r="AB728" s="2075"/>
      <c r="AC728" s="2154">
        <f t="shared" ref="AC728:AC752" si="50">O728+Y728</f>
        <v>621</v>
      </c>
      <c r="AD728" s="2155"/>
      <c r="AE728" s="2155"/>
      <c r="AF728" s="2155"/>
      <c r="AG728" s="2156"/>
      <c r="AH728" s="2284">
        <v>0.3</v>
      </c>
      <c r="AI728" s="2285"/>
      <c r="AJ728" s="2285"/>
      <c r="AK728" s="2285"/>
      <c r="AL728" s="2286"/>
      <c r="AM728" s="2376">
        <f t="shared" ref="AM728:AM752" si="51">IF($AH728&gt;0,($AC728/$BA670), " ")</f>
        <v>0.3</v>
      </c>
      <c r="AN728" s="2377"/>
      <c r="AO728" s="2378"/>
      <c r="AP728" s="239"/>
      <c r="AQ728" s="239"/>
      <c r="AR728" s="239"/>
      <c r="AS728" s="239"/>
      <c r="AT728" s="239"/>
      <c r="AU728" s="239"/>
      <c r="AV728" s="239"/>
      <c r="AW728" s="239"/>
      <c r="AX728" s="239"/>
      <c r="AY728" s="239"/>
      <c r="AZ728" s="58"/>
      <c r="BA728" s="58"/>
      <c r="BB728" s="58"/>
      <c r="BC728" s="58"/>
      <c r="BD728" s="58"/>
      <c r="BE728" s="58"/>
      <c r="BF728" s="58"/>
      <c r="BG728" s="1420">
        <f>SUM(BG703:BG727)</f>
        <v>60</v>
      </c>
      <c r="BH728" s="463">
        <f>SUM(BH703:BH727)</f>
        <v>1</v>
      </c>
      <c r="BI728" s="463">
        <f>SUM(BI703:BI727)</f>
        <v>0.43005079848576017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8" t="s">
        <v>333</v>
      </c>
      <c r="C729" s="2049"/>
      <c r="D729" s="2049"/>
      <c r="E729" s="2049"/>
      <c r="F729" s="2050"/>
      <c r="G729" s="2300">
        <v>2</v>
      </c>
      <c r="H729" s="2301"/>
      <c r="I729" s="2301"/>
      <c r="J729" s="2302"/>
      <c r="K729" s="2082">
        <v>414</v>
      </c>
      <c r="L729" s="2083"/>
      <c r="M729" s="2083"/>
      <c r="N729" s="2084"/>
      <c r="O729" s="2119">
        <v>1208</v>
      </c>
      <c r="P729" s="2074"/>
      <c r="Q729" s="2074"/>
      <c r="R729" s="2074"/>
      <c r="S729" s="2075"/>
      <c r="T729" s="2154">
        <f t="shared" si="49"/>
        <v>2416</v>
      </c>
      <c r="U729" s="2155"/>
      <c r="V729" s="2155"/>
      <c r="W729" s="2155"/>
      <c r="X729" s="2156"/>
      <c r="Y729" s="2119">
        <v>34</v>
      </c>
      <c r="Z729" s="2074"/>
      <c r="AA729" s="2074"/>
      <c r="AB729" s="2075"/>
      <c r="AC729" s="2154">
        <f t="shared" si="50"/>
        <v>1242</v>
      </c>
      <c r="AD729" s="2155"/>
      <c r="AE729" s="2155"/>
      <c r="AF729" s="2155"/>
      <c r="AG729" s="2156"/>
      <c r="AH729" s="2284">
        <v>0.6</v>
      </c>
      <c r="AI729" s="2285"/>
      <c r="AJ729" s="2285"/>
      <c r="AK729" s="2285"/>
      <c r="AL729" s="2286"/>
      <c r="AM729" s="2376">
        <f t="shared" si="51"/>
        <v>0.6</v>
      </c>
      <c r="AN729" s="2377"/>
      <c r="AO729" s="237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8" t="s">
        <v>334</v>
      </c>
      <c r="C730" s="2049"/>
      <c r="D730" s="2049"/>
      <c r="E730" s="2049"/>
      <c r="F730" s="2050"/>
      <c r="G730" s="2300">
        <v>2</v>
      </c>
      <c r="H730" s="2301"/>
      <c r="I730" s="2301"/>
      <c r="J730" s="2302"/>
      <c r="K730" s="2082">
        <v>532</v>
      </c>
      <c r="L730" s="2083"/>
      <c r="M730" s="2083"/>
      <c r="N730" s="2084"/>
      <c r="O730" s="2119">
        <v>665</v>
      </c>
      <c r="P730" s="2074"/>
      <c r="Q730" s="2074"/>
      <c r="R730" s="2074"/>
      <c r="S730" s="2075"/>
      <c r="T730" s="2154">
        <f t="shared" si="49"/>
        <v>1330</v>
      </c>
      <c r="U730" s="2155"/>
      <c r="V730" s="2155"/>
      <c r="W730" s="2155"/>
      <c r="X730" s="2156"/>
      <c r="Y730" s="2073" t="s">
        <v>2638</v>
      </c>
      <c r="Z730" s="2074"/>
      <c r="AA730" s="2074"/>
      <c r="AB730" s="2075"/>
      <c r="AC730" s="2154">
        <f t="shared" si="50"/>
        <v>665</v>
      </c>
      <c r="AD730" s="2155"/>
      <c r="AE730" s="2155"/>
      <c r="AF730" s="2155"/>
      <c r="AG730" s="2156"/>
      <c r="AH730" s="2284">
        <v>0.3</v>
      </c>
      <c r="AI730" s="2285"/>
      <c r="AJ730" s="2285"/>
      <c r="AK730" s="2285"/>
      <c r="AL730" s="2286"/>
      <c r="AM730" s="2376">
        <f t="shared" si="51"/>
        <v>0.30009025270758122</v>
      </c>
      <c r="AN730" s="2377"/>
      <c r="AO730" s="237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8" t="s">
        <v>334</v>
      </c>
      <c r="C731" s="2049"/>
      <c r="D731" s="2049"/>
      <c r="E731" s="2049"/>
      <c r="F731" s="2050"/>
      <c r="G731" s="2300">
        <v>7</v>
      </c>
      <c r="H731" s="2301"/>
      <c r="I731" s="2301"/>
      <c r="J731" s="2302"/>
      <c r="K731" s="2082">
        <v>532</v>
      </c>
      <c r="L731" s="2083"/>
      <c r="M731" s="2083"/>
      <c r="N731" s="2084"/>
      <c r="O731" s="2119">
        <v>1286</v>
      </c>
      <c r="P731" s="2074"/>
      <c r="Q731" s="2074"/>
      <c r="R731" s="2074"/>
      <c r="S731" s="2075"/>
      <c r="T731" s="2154">
        <f t="shared" si="49"/>
        <v>9002</v>
      </c>
      <c r="U731" s="2155"/>
      <c r="V731" s="2155"/>
      <c r="W731" s="2155"/>
      <c r="X731" s="2156"/>
      <c r="Y731" s="2119">
        <v>44</v>
      </c>
      <c r="Z731" s="2074"/>
      <c r="AA731" s="2074"/>
      <c r="AB731" s="2075"/>
      <c r="AC731" s="2154">
        <f t="shared" si="50"/>
        <v>1330</v>
      </c>
      <c r="AD731" s="2155"/>
      <c r="AE731" s="2155"/>
      <c r="AF731" s="2155"/>
      <c r="AG731" s="2156"/>
      <c r="AH731" s="2284">
        <v>0.6</v>
      </c>
      <c r="AI731" s="2285"/>
      <c r="AJ731" s="2285"/>
      <c r="AK731" s="2285"/>
      <c r="AL731" s="2286"/>
      <c r="AM731" s="2376">
        <f t="shared" si="51"/>
        <v>0.60018050541516244</v>
      </c>
      <c r="AN731" s="2377"/>
      <c r="AO731" s="237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8" t="s">
        <v>334</v>
      </c>
      <c r="C732" s="2049"/>
      <c r="D732" s="2049"/>
      <c r="E732" s="2049"/>
      <c r="F732" s="2050"/>
      <c r="G732" s="2300">
        <v>6</v>
      </c>
      <c r="H732" s="2301"/>
      <c r="I732" s="2301"/>
      <c r="J732" s="2302"/>
      <c r="K732" s="2082">
        <v>532</v>
      </c>
      <c r="L732" s="2083"/>
      <c r="M732" s="2083"/>
      <c r="N732" s="2084"/>
      <c r="O732" s="2119">
        <v>1286</v>
      </c>
      <c r="P732" s="2074"/>
      <c r="Q732" s="2074"/>
      <c r="R732" s="2074"/>
      <c r="S732" s="2075"/>
      <c r="T732" s="2154">
        <f t="shared" si="49"/>
        <v>7716</v>
      </c>
      <c r="U732" s="2155"/>
      <c r="V732" s="2155"/>
      <c r="W732" s="2155"/>
      <c r="X732" s="2156"/>
      <c r="Y732" s="2119">
        <v>44</v>
      </c>
      <c r="Z732" s="2074"/>
      <c r="AA732" s="2074"/>
      <c r="AB732" s="2075"/>
      <c r="AC732" s="2154">
        <f t="shared" si="50"/>
        <v>1330</v>
      </c>
      <c r="AD732" s="2155"/>
      <c r="AE732" s="2155"/>
      <c r="AF732" s="2155"/>
      <c r="AG732" s="2156"/>
      <c r="AH732" s="2284">
        <v>0.8</v>
      </c>
      <c r="AI732" s="2285"/>
      <c r="AJ732" s="2285"/>
      <c r="AK732" s="2285"/>
      <c r="AL732" s="2286"/>
      <c r="AM732" s="2376">
        <f t="shared" si="51"/>
        <v>0.60018050541516244</v>
      </c>
      <c r="AN732" s="2377"/>
      <c r="AO732" s="237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8" t="s">
        <v>168</v>
      </c>
      <c r="C733" s="2049"/>
      <c r="D733" s="2049"/>
      <c r="E733" s="2049"/>
      <c r="F733" s="2050"/>
      <c r="G733" s="2300">
        <v>4</v>
      </c>
      <c r="H733" s="2301"/>
      <c r="I733" s="2301"/>
      <c r="J733" s="2302"/>
      <c r="K733" s="2082">
        <v>781</v>
      </c>
      <c r="L733" s="2083"/>
      <c r="M733" s="2083"/>
      <c r="N733" s="2084"/>
      <c r="O733" s="2119">
        <v>1540</v>
      </c>
      <c r="P733" s="2074"/>
      <c r="Q733" s="2074"/>
      <c r="R733" s="2074"/>
      <c r="S733" s="2075"/>
      <c r="T733" s="2154">
        <f t="shared" si="49"/>
        <v>6160</v>
      </c>
      <c r="U733" s="2155"/>
      <c r="V733" s="2155"/>
      <c r="W733" s="2155"/>
      <c r="X733" s="2156"/>
      <c r="Y733" s="2119">
        <v>56</v>
      </c>
      <c r="Z733" s="2074"/>
      <c r="AA733" s="2074"/>
      <c r="AB733" s="2075"/>
      <c r="AC733" s="2154">
        <f t="shared" si="50"/>
        <v>1596</v>
      </c>
      <c r="AD733" s="2155"/>
      <c r="AE733" s="2155"/>
      <c r="AF733" s="2155"/>
      <c r="AG733" s="2156"/>
      <c r="AH733" s="2284">
        <v>0.6</v>
      </c>
      <c r="AI733" s="2285"/>
      <c r="AJ733" s="2285"/>
      <c r="AK733" s="2285"/>
      <c r="AL733" s="2286"/>
      <c r="AM733" s="2376">
        <f t="shared" si="51"/>
        <v>0.6</v>
      </c>
      <c r="AN733" s="2377"/>
      <c r="AO733" s="237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8" t="s">
        <v>168</v>
      </c>
      <c r="C734" s="2049"/>
      <c r="D734" s="2049"/>
      <c r="E734" s="2049"/>
      <c r="F734" s="2050"/>
      <c r="G734" s="2300">
        <v>5</v>
      </c>
      <c r="H734" s="2301"/>
      <c r="I734" s="2301"/>
      <c r="J734" s="2302"/>
      <c r="K734" s="2082">
        <v>781</v>
      </c>
      <c r="L734" s="2083"/>
      <c r="M734" s="2083"/>
      <c r="N734" s="2084"/>
      <c r="O734" s="2119">
        <v>1540</v>
      </c>
      <c r="P734" s="2074"/>
      <c r="Q734" s="2074"/>
      <c r="R734" s="2074"/>
      <c r="S734" s="2075"/>
      <c r="T734" s="2154">
        <f t="shared" si="49"/>
        <v>7700</v>
      </c>
      <c r="U734" s="2155"/>
      <c r="V734" s="2155"/>
      <c r="W734" s="2155"/>
      <c r="X734" s="2156"/>
      <c r="Y734" s="2119">
        <v>56</v>
      </c>
      <c r="Z734" s="2074"/>
      <c r="AA734" s="2074"/>
      <c r="AB734" s="2075"/>
      <c r="AC734" s="2154">
        <f t="shared" si="50"/>
        <v>1596</v>
      </c>
      <c r="AD734" s="2155"/>
      <c r="AE734" s="2155"/>
      <c r="AF734" s="2155"/>
      <c r="AG734" s="2156"/>
      <c r="AH734" s="2284">
        <v>0.8</v>
      </c>
      <c r="AI734" s="2285"/>
      <c r="AJ734" s="2285"/>
      <c r="AK734" s="2285"/>
      <c r="AL734" s="2286"/>
      <c r="AM734" s="2376">
        <f t="shared" si="51"/>
        <v>0.6</v>
      </c>
      <c r="AN734" s="2377"/>
      <c r="AO734" s="237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8" t="s">
        <v>169</v>
      </c>
      <c r="C735" s="2049"/>
      <c r="D735" s="2049"/>
      <c r="E735" s="2049"/>
      <c r="F735" s="2050"/>
      <c r="G735" s="2300">
        <v>1</v>
      </c>
      <c r="H735" s="2301"/>
      <c r="I735" s="2301"/>
      <c r="J735" s="2302"/>
      <c r="K735" s="2082">
        <v>1109</v>
      </c>
      <c r="L735" s="2083"/>
      <c r="M735" s="2083"/>
      <c r="N735" s="2084"/>
      <c r="O735" s="2119">
        <v>1778</v>
      </c>
      <c r="P735" s="2074"/>
      <c r="Q735" s="2074"/>
      <c r="R735" s="2074"/>
      <c r="S735" s="2075"/>
      <c r="T735" s="2154">
        <f t="shared" si="49"/>
        <v>1778</v>
      </c>
      <c r="U735" s="2155"/>
      <c r="V735" s="2155"/>
      <c r="W735" s="2155"/>
      <c r="X735" s="2156"/>
      <c r="Y735" s="2119">
        <v>66</v>
      </c>
      <c r="Z735" s="2074"/>
      <c r="AA735" s="2074"/>
      <c r="AB735" s="2075"/>
      <c r="AC735" s="2154">
        <f t="shared" si="50"/>
        <v>1844</v>
      </c>
      <c r="AD735" s="2155"/>
      <c r="AE735" s="2155"/>
      <c r="AF735" s="2155"/>
      <c r="AG735" s="2156"/>
      <c r="AH735" s="2284">
        <v>0.6</v>
      </c>
      <c r="AI735" s="2285"/>
      <c r="AJ735" s="2285"/>
      <c r="AK735" s="2285"/>
      <c r="AL735" s="2286"/>
      <c r="AM735" s="2376">
        <f t="shared" si="51"/>
        <v>0.60026041666666663</v>
      </c>
      <c r="AN735" s="2377"/>
      <c r="AO735" s="237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8" t="s">
        <v>169</v>
      </c>
      <c r="C736" s="2049"/>
      <c r="D736" s="2049"/>
      <c r="E736" s="2049"/>
      <c r="F736" s="2050"/>
      <c r="G736" s="2300">
        <v>1</v>
      </c>
      <c r="H736" s="2301"/>
      <c r="I736" s="2301"/>
      <c r="J736" s="2302"/>
      <c r="K736" s="2082">
        <v>1109</v>
      </c>
      <c r="L736" s="2083"/>
      <c r="M736" s="2083"/>
      <c r="N736" s="2084"/>
      <c r="O736" s="2119">
        <v>1778</v>
      </c>
      <c r="P736" s="2074"/>
      <c r="Q736" s="2074"/>
      <c r="R736" s="2074"/>
      <c r="S736" s="2075"/>
      <c r="T736" s="2154">
        <f t="shared" si="49"/>
        <v>1778</v>
      </c>
      <c r="U736" s="2155"/>
      <c r="V736" s="2155"/>
      <c r="W736" s="2155"/>
      <c r="X736" s="2156"/>
      <c r="Y736" s="2119">
        <v>66</v>
      </c>
      <c r="Z736" s="2074"/>
      <c r="AA736" s="2074"/>
      <c r="AB736" s="2075"/>
      <c r="AC736" s="2154">
        <f t="shared" si="50"/>
        <v>1844</v>
      </c>
      <c r="AD736" s="2155"/>
      <c r="AE736" s="2155"/>
      <c r="AF736" s="2155"/>
      <c r="AG736" s="2156"/>
      <c r="AH736" s="2284">
        <v>0.8</v>
      </c>
      <c r="AI736" s="2285"/>
      <c r="AJ736" s="2285"/>
      <c r="AK736" s="2285"/>
      <c r="AL736" s="2286"/>
      <c r="AM736" s="2376">
        <f t="shared" si="51"/>
        <v>0.60026041666666663</v>
      </c>
      <c r="AN736" s="2377"/>
      <c r="AO736" s="237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8"/>
      <c r="C737" s="2049"/>
      <c r="D737" s="2049"/>
      <c r="E737" s="2049"/>
      <c r="F737" s="2050"/>
      <c r="G737" s="2300"/>
      <c r="H737" s="2301"/>
      <c r="I737" s="2301"/>
      <c r="J737" s="2302"/>
      <c r="K737" s="2082"/>
      <c r="L737" s="2083"/>
      <c r="M737" s="2083"/>
      <c r="N737" s="2084"/>
      <c r="O737" s="2119"/>
      <c r="P737" s="2074"/>
      <c r="Q737" s="2074"/>
      <c r="R737" s="2074"/>
      <c r="S737" s="2075"/>
      <c r="T737" s="2154">
        <f t="shared" si="49"/>
        <v>0</v>
      </c>
      <c r="U737" s="2155"/>
      <c r="V737" s="2155"/>
      <c r="W737" s="2155"/>
      <c r="X737" s="2156"/>
      <c r="Y737" s="2119"/>
      <c r="Z737" s="2074"/>
      <c r="AA737" s="2074"/>
      <c r="AB737" s="2075"/>
      <c r="AC737" s="2154">
        <f t="shared" si="50"/>
        <v>0</v>
      </c>
      <c r="AD737" s="2155"/>
      <c r="AE737" s="2155"/>
      <c r="AF737" s="2155"/>
      <c r="AG737" s="2156"/>
      <c r="AH737" s="2284"/>
      <c r="AI737" s="2285"/>
      <c r="AJ737" s="2285"/>
      <c r="AK737" s="2285"/>
      <c r="AL737" s="2286"/>
      <c r="AM737" s="2376" t="str">
        <f t="shared" si="51"/>
        <v xml:space="preserve"> </v>
      </c>
      <c r="AN737" s="2377"/>
      <c r="AO737" s="237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8"/>
      <c r="C738" s="2049"/>
      <c r="D738" s="2049"/>
      <c r="E738" s="2049"/>
      <c r="F738" s="2050"/>
      <c r="G738" s="2300"/>
      <c r="H738" s="2301"/>
      <c r="I738" s="2301"/>
      <c r="J738" s="2302"/>
      <c r="K738" s="2082"/>
      <c r="L738" s="2083"/>
      <c r="M738" s="2083"/>
      <c r="N738" s="2084"/>
      <c r="O738" s="2119"/>
      <c r="P738" s="2074"/>
      <c r="Q738" s="2074"/>
      <c r="R738" s="2074"/>
      <c r="S738" s="2075"/>
      <c r="T738" s="2154">
        <f t="shared" si="49"/>
        <v>0</v>
      </c>
      <c r="U738" s="2155"/>
      <c r="V738" s="2155"/>
      <c r="W738" s="2155"/>
      <c r="X738" s="2156"/>
      <c r="Y738" s="2119"/>
      <c r="Z738" s="2074"/>
      <c r="AA738" s="2074"/>
      <c r="AB738" s="2075"/>
      <c r="AC738" s="2154">
        <f t="shared" si="50"/>
        <v>0</v>
      </c>
      <c r="AD738" s="2155"/>
      <c r="AE738" s="2155"/>
      <c r="AF738" s="2155"/>
      <c r="AG738" s="2156"/>
      <c r="AH738" s="2284"/>
      <c r="AI738" s="2285"/>
      <c r="AJ738" s="2285"/>
      <c r="AK738" s="2285"/>
      <c r="AL738" s="2286"/>
      <c r="AM738" s="2376" t="str">
        <f t="shared" si="51"/>
        <v xml:space="preserve"> </v>
      </c>
      <c r="AN738" s="2377"/>
      <c r="AO738" s="237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8"/>
      <c r="C739" s="2049"/>
      <c r="D739" s="2049"/>
      <c r="E739" s="2049"/>
      <c r="F739" s="2050"/>
      <c r="G739" s="2300"/>
      <c r="H739" s="2301"/>
      <c r="I739" s="2301"/>
      <c r="J739" s="2302"/>
      <c r="K739" s="2082"/>
      <c r="L739" s="2083"/>
      <c r="M739" s="2083"/>
      <c r="N739" s="2084"/>
      <c r="O739" s="2119"/>
      <c r="P739" s="2074"/>
      <c r="Q739" s="2074"/>
      <c r="R739" s="2074"/>
      <c r="S739" s="2075"/>
      <c r="T739" s="2154">
        <f t="shared" si="49"/>
        <v>0</v>
      </c>
      <c r="U739" s="2155"/>
      <c r="V739" s="2155"/>
      <c r="W739" s="2155"/>
      <c r="X739" s="2156"/>
      <c r="Y739" s="2119">
        <v>0</v>
      </c>
      <c r="Z739" s="2074"/>
      <c r="AA739" s="2074"/>
      <c r="AB739" s="2075"/>
      <c r="AC739" s="2154">
        <f t="shared" si="50"/>
        <v>0</v>
      </c>
      <c r="AD739" s="2155"/>
      <c r="AE739" s="2155"/>
      <c r="AF739" s="2155"/>
      <c r="AG739" s="2156"/>
      <c r="AH739" s="2284">
        <v>0</v>
      </c>
      <c r="AI739" s="2285"/>
      <c r="AJ739" s="2285"/>
      <c r="AK739" s="2285"/>
      <c r="AL739" s="2286"/>
      <c r="AM739" s="2376" t="str">
        <f t="shared" si="51"/>
        <v xml:space="preserve"> </v>
      </c>
      <c r="AN739" s="2377"/>
      <c r="AO739" s="237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8"/>
      <c r="C740" s="2049"/>
      <c r="D740" s="2049"/>
      <c r="E740" s="2049"/>
      <c r="F740" s="2050"/>
      <c r="G740" s="2300"/>
      <c r="H740" s="2301"/>
      <c r="I740" s="2301"/>
      <c r="J740" s="2302"/>
      <c r="K740" s="2082"/>
      <c r="L740" s="2083"/>
      <c r="M740" s="2083"/>
      <c r="N740" s="2084"/>
      <c r="O740" s="2119"/>
      <c r="P740" s="2074"/>
      <c r="Q740" s="2074"/>
      <c r="R740" s="2074"/>
      <c r="S740" s="2075"/>
      <c r="T740" s="2154">
        <f t="shared" si="49"/>
        <v>0</v>
      </c>
      <c r="U740" s="2155"/>
      <c r="V740" s="2155"/>
      <c r="W740" s="2155"/>
      <c r="X740" s="2156"/>
      <c r="Y740" s="2119">
        <v>0</v>
      </c>
      <c r="Z740" s="2074"/>
      <c r="AA740" s="2074"/>
      <c r="AB740" s="2075"/>
      <c r="AC740" s="2154">
        <f t="shared" si="50"/>
        <v>0</v>
      </c>
      <c r="AD740" s="2155"/>
      <c r="AE740" s="2155"/>
      <c r="AF740" s="2155"/>
      <c r="AG740" s="2156"/>
      <c r="AH740" s="2284">
        <v>0</v>
      </c>
      <c r="AI740" s="2285"/>
      <c r="AJ740" s="2285"/>
      <c r="AK740" s="2285"/>
      <c r="AL740" s="2286"/>
      <c r="AM740" s="2376" t="str">
        <f t="shared" si="51"/>
        <v xml:space="preserve"> </v>
      </c>
      <c r="AN740" s="2377"/>
      <c r="AO740" s="237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8"/>
      <c r="C741" s="2049"/>
      <c r="D741" s="2049"/>
      <c r="E741" s="2049"/>
      <c r="F741" s="2050"/>
      <c r="G741" s="2300"/>
      <c r="H741" s="2301"/>
      <c r="I741" s="2301"/>
      <c r="J741" s="2302"/>
      <c r="K741" s="2082"/>
      <c r="L741" s="2083"/>
      <c r="M741" s="2083"/>
      <c r="N741" s="2084"/>
      <c r="O741" s="2119"/>
      <c r="P741" s="2074"/>
      <c r="Q741" s="2074"/>
      <c r="R741" s="2074"/>
      <c r="S741" s="2075"/>
      <c r="T741" s="2154">
        <f t="shared" si="49"/>
        <v>0</v>
      </c>
      <c r="U741" s="2155"/>
      <c r="V741" s="2155"/>
      <c r="W741" s="2155"/>
      <c r="X741" s="2156"/>
      <c r="Y741" s="2119">
        <v>0</v>
      </c>
      <c r="Z741" s="2074"/>
      <c r="AA741" s="2074"/>
      <c r="AB741" s="2075"/>
      <c r="AC741" s="2154">
        <f t="shared" si="50"/>
        <v>0</v>
      </c>
      <c r="AD741" s="2155"/>
      <c r="AE741" s="2155"/>
      <c r="AF741" s="2155"/>
      <c r="AG741" s="2156"/>
      <c r="AH741" s="2284">
        <v>0</v>
      </c>
      <c r="AI741" s="2285"/>
      <c r="AJ741" s="2285"/>
      <c r="AK741" s="2285"/>
      <c r="AL741" s="2286"/>
      <c r="AM741" s="2376" t="str">
        <f t="shared" si="51"/>
        <v xml:space="preserve"> </v>
      </c>
      <c r="AN741" s="2377"/>
      <c r="AO741" s="237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8"/>
      <c r="C742" s="2049"/>
      <c r="D742" s="2049"/>
      <c r="E742" s="2049"/>
      <c r="F742" s="2050"/>
      <c r="G742" s="2300"/>
      <c r="H742" s="2301"/>
      <c r="I742" s="2301"/>
      <c r="J742" s="2302"/>
      <c r="K742" s="2082"/>
      <c r="L742" s="2083"/>
      <c r="M742" s="2083"/>
      <c r="N742" s="2084"/>
      <c r="O742" s="2119"/>
      <c r="P742" s="2074"/>
      <c r="Q742" s="2074"/>
      <c r="R742" s="2074"/>
      <c r="S742" s="2075"/>
      <c r="T742" s="2154">
        <f t="shared" si="49"/>
        <v>0</v>
      </c>
      <c r="U742" s="2155"/>
      <c r="V742" s="2155"/>
      <c r="W742" s="2155"/>
      <c r="X742" s="2156"/>
      <c r="Y742" s="2119">
        <v>0</v>
      </c>
      <c r="Z742" s="2074"/>
      <c r="AA742" s="2074"/>
      <c r="AB742" s="2075"/>
      <c r="AC742" s="2154">
        <f t="shared" si="50"/>
        <v>0</v>
      </c>
      <c r="AD742" s="2155"/>
      <c r="AE742" s="2155"/>
      <c r="AF742" s="2155"/>
      <c r="AG742" s="2156"/>
      <c r="AH742" s="2284">
        <v>0</v>
      </c>
      <c r="AI742" s="2285"/>
      <c r="AJ742" s="2285"/>
      <c r="AK742" s="2285"/>
      <c r="AL742" s="2286"/>
      <c r="AM742" s="2376" t="str">
        <f t="shared" si="51"/>
        <v xml:space="preserve"> </v>
      </c>
      <c r="AN742" s="2377"/>
      <c r="AO742" s="237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8"/>
      <c r="C743" s="2049"/>
      <c r="D743" s="2049"/>
      <c r="E743" s="2049"/>
      <c r="F743" s="2050"/>
      <c r="G743" s="2300"/>
      <c r="H743" s="2301"/>
      <c r="I743" s="2301"/>
      <c r="J743" s="2302"/>
      <c r="K743" s="2082"/>
      <c r="L743" s="2083"/>
      <c r="M743" s="2083"/>
      <c r="N743" s="2084"/>
      <c r="O743" s="2119"/>
      <c r="P743" s="2074"/>
      <c r="Q743" s="2074"/>
      <c r="R743" s="2074"/>
      <c r="S743" s="2075"/>
      <c r="T743" s="2154">
        <f t="shared" si="49"/>
        <v>0</v>
      </c>
      <c r="U743" s="2155"/>
      <c r="V743" s="2155"/>
      <c r="W743" s="2155"/>
      <c r="X743" s="2156"/>
      <c r="Y743" s="2119">
        <v>0</v>
      </c>
      <c r="Z743" s="2074"/>
      <c r="AA743" s="2074"/>
      <c r="AB743" s="2075"/>
      <c r="AC743" s="2154">
        <f t="shared" si="50"/>
        <v>0</v>
      </c>
      <c r="AD743" s="2155"/>
      <c r="AE743" s="2155"/>
      <c r="AF743" s="2155"/>
      <c r="AG743" s="2156"/>
      <c r="AH743" s="2284">
        <v>0</v>
      </c>
      <c r="AI743" s="2285"/>
      <c r="AJ743" s="2285"/>
      <c r="AK743" s="2285"/>
      <c r="AL743" s="2286"/>
      <c r="AM743" s="2376" t="str">
        <f t="shared" si="51"/>
        <v xml:space="preserve"> </v>
      </c>
      <c r="AN743" s="2377"/>
      <c r="AO743" s="237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8"/>
      <c r="C744" s="2049"/>
      <c r="D744" s="2049"/>
      <c r="E744" s="2049"/>
      <c r="F744" s="2050"/>
      <c r="G744" s="2300"/>
      <c r="H744" s="2301"/>
      <c r="I744" s="2301"/>
      <c r="J744" s="2302"/>
      <c r="K744" s="2082"/>
      <c r="L744" s="2083"/>
      <c r="M744" s="2083"/>
      <c r="N744" s="2084"/>
      <c r="O744" s="2119"/>
      <c r="P744" s="2074"/>
      <c r="Q744" s="2074"/>
      <c r="R744" s="2074"/>
      <c r="S744" s="2075"/>
      <c r="T744" s="2154">
        <f t="shared" si="49"/>
        <v>0</v>
      </c>
      <c r="U744" s="2155"/>
      <c r="V744" s="2155"/>
      <c r="W744" s="2155"/>
      <c r="X744" s="2156"/>
      <c r="Y744" s="2119">
        <v>0</v>
      </c>
      <c r="Z744" s="2074"/>
      <c r="AA744" s="2074"/>
      <c r="AB744" s="2075"/>
      <c r="AC744" s="2154">
        <f t="shared" si="50"/>
        <v>0</v>
      </c>
      <c r="AD744" s="2155"/>
      <c r="AE744" s="2155"/>
      <c r="AF744" s="2155"/>
      <c r="AG744" s="2156"/>
      <c r="AH744" s="2284">
        <v>0</v>
      </c>
      <c r="AI744" s="2285"/>
      <c r="AJ744" s="2285"/>
      <c r="AK744" s="2285"/>
      <c r="AL744" s="2286"/>
      <c r="AM744" s="2376" t="str">
        <f t="shared" si="51"/>
        <v xml:space="preserve"> </v>
      </c>
      <c r="AN744" s="2377"/>
      <c r="AO744" s="237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8"/>
      <c r="C745" s="2049"/>
      <c r="D745" s="2049"/>
      <c r="E745" s="2049"/>
      <c r="F745" s="2050"/>
      <c r="G745" s="2300"/>
      <c r="H745" s="2301"/>
      <c r="I745" s="2301"/>
      <c r="J745" s="2302"/>
      <c r="K745" s="2082"/>
      <c r="L745" s="2083"/>
      <c r="M745" s="2083"/>
      <c r="N745" s="2084"/>
      <c r="O745" s="2119"/>
      <c r="P745" s="2074"/>
      <c r="Q745" s="2074"/>
      <c r="R745" s="2074"/>
      <c r="S745" s="2075"/>
      <c r="T745" s="2154">
        <f t="shared" si="49"/>
        <v>0</v>
      </c>
      <c r="U745" s="2155"/>
      <c r="V745" s="2155"/>
      <c r="W745" s="2155"/>
      <c r="X745" s="2156"/>
      <c r="Y745" s="2119">
        <v>0</v>
      </c>
      <c r="Z745" s="2074"/>
      <c r="AA745" s="2074"/>
      <c r="AB745" s="2075"/>
      <c r="AC745" s="2154">
        <f t="shared" si="50"/>
        <v>0</v>
      </c>
      <c r="AD745" s="2155"/>
      <c r="AE745" s="2155"/>
      <c r="AF745" s="2155"/>
      <c r="AG745" s="2156"/>
      <c r="AH745" s="2284">
        <v>0</v>
      </c>
      <c r="AI745" s="2285"/>
      <c r="AJ745" s="2285"/>
      <c r="AK745" s="2285"/>
      <c r="AL745" s="2286"/>
      <c r="AM745" s="2376" t="str">
        <f t="shared" si="51"/>
        <v xml:space="preserve"> </v>
      </c>
      <c r="AN745" s="2377"/>
      <c r="AO745" s="237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8"/>
      <c r="C746" s="2049"/>
      <c r="D746" s="2049"/>
      <c r="E746" s="2049"/>
      <c r="F746" s="2050"/>
      <c r="G746" s="2300"/>
      <c r="H746" s="2301"/>
      <c r="I746" s="2301"/>
      <c r="J746" s="2302"/>
      <c r="K746" s="2082"/>
      <c r="L746" s="2083"/>
      <c r="M746" s="2083"/>
      <c r="N746" s="2084"/>
      <c r="O746" s="2119"/>
      <c r="P746" s="2074"/>
      <c r="Q746" s="2074"/>
      <c r="R746" s="2074"/>
      <c r="S746" s="2075"/>
      <c r="T746" s="2154">
        <f t="shared" si="49"/>
        <v>0</v>
      </c>
      <c r="U746" s="2155"/>
      <c r="V746" s="2155"/>
      <c r="W746" s="2155"/>
      <c r="X746" s="2156"/>
      <c r="Y746" s="2119">
        <v>0</v>
      </c>
      <c r="Z746" s="2074"/>
      <c r="AA746" s="2074"/>
      <c r="AB746" s="2075"/>
      <c r="AC746" s="2154">
        <f t="shared" si="50"/>
        <v>0</v>
      </c>
      <c r="AD746" s="2155"/>
      <c r="AE746" s="2155"/>
      <c r="AF746" s="2155"/>
      <c r="AG746" s="2156"/>
      <c r="AH746" s="2284">
        <v>0</v>
      </c>
      <c r="AI746" s="2285"/>
      <c r="AJ746" s="2285"/>
      <c r="AK746" s="2285"/>
      <c r="AL746" s="2286"/>
      <c r="AM746" s="2376" t="str">
        <f t="shared" si="51"/>
        <v xml:space="preserve"> </v>
      </c>
      <c r="AN746" s="2377"/>
      <c r="AO746" s="237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8"/>
      <c r="C747" s="2049"/>
      <c r="D747" s="2049"/>
      <c r="E747" s="2049"/>
      <c r="F747" s="2050"/>
      <c r="G747" s="2300"/>
      <c r="H747" s="2301"/>
      <c r="I747" s="2301"/>
      <c r="J747" s="2302"/>
      <c r="K747" s="2082"/>
      <c r="L747" s="2083"/>
      <c r="M747" s="2083"/>
      <c r="N747" s="2084"/>
      <c r="O747" s="2119"/>
      <c r="P747" s="2074"/>
      <c r="Q747" s="2074"/>
      <c r="R747" s="2074"/>
      <c r="S747" s="2075"/>
      <c r="T747" s="2154">
        <f t="shared" si="49"/>
        <v>0</v>
      </c>
      <c r="U747" s="2155"/>
      <c r="V747" s="2155"/>
      <c r="W747" s="2155"/>
      <c r="X747" s="2156"/>
      <c r="Y747" s="2119">
        <v>0</v>
      </c>
      <c r="Z747" s="2074"/>
      <c r="AA747" s="2074"/>
      <c r="AB747" s="2075"/>
      <c r="AC747" s="2154">
        <f t="shared" si="50"/>
        <v>0</v>
      </c>
      <c r="AD747" s="2155"/>
      <c r="AE747" s="2155"/>
      <c r="AF747" s="2155"/>
      <c r="AG747" s="2156"/>
      <c r="AH747" s="2284">
        <v>0</v>
      </c>
      <c r="AI747" s="2285"/>
      <c r="AJ747" s="2285"/>
      <c r="AK747" s="2285"/>
      <c r="AL747" s="2286"/>
      <c r="AM747" s="2376" t="str">
        <f t="shared" si="51"/>
        <v xml:space="preserve"> </v>
      </c>
      <c r="AN747" s="2377"/>
      <c r="AO747" s="237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8"/>
      <c r="C748" s="2049"/>
      <c r="D748" s="2049"/>
      <c r="E748" s="2049"/>
      <c r="F748" s="2050"/>
      <c r="G748" s="2300"/>
      <c r="H748" s="2301"/>
      <c r="I748" s="2301"/>
      <c r="J748" s="2302"/>
      <c r="K748" s="2082"/>
      <c r="L748" s="2083"/>
      <c r="M748" s="2083"/>
      <c r="N748" s="2084"/>
      <c r="O748" s="2119"/>
      <c r="P748" s="2074"/>
      <c r="Q748" s="2074"/>
      <c r="R748" s="2074"/>
      <c r="S748" s="2075"/>
      <c r="T748" s="2154">
        <f t="shared" si="49"/>
        <v>0</v>
      </c>
      <c r="U748" s="2155"/>
      <c r="V748" s="2155"/>
      <c r="W748" s="2155"/>
      <c r="X748" s="2156"/>
      <c r="Y748" s="2119">
        <v>0</v>
      </c>
      <c r="Z748" s="2074"/>
      <c r="AA748" s="2074"/>
      <c r="AB748" s="2075"/>
      <c r="AC748" s="2154">
        <f t="shared" si="50"/>
        <v>0</v>
      </c>
      <c r="AD748" s="2155"/>
      <c r="AE748" s="2155"/>
      <c r="AF748" s="2155"/>
      <c r="AG748" s="2156"/>
      <c r="AH748" s="2284">
        <v>0</v>
      </c>
      <c r="AI748" s="2285"/>
      <c r="AJ748" s="2285"/>
      <c r="AK748" s="2285"/>
      <c r="AL748" s="2286"/>
      <c r="AM748" s="2376" t="str">
        <f t="shared" si="51"/>
        <v xml:space="preserve"> </v>
      </c>
      <c r="AN748" s="2377"/>
      <c r="AO748" s="237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8"/>
      <c r="C749" s="2049"/>
      <c r="D749" s="2049"/>
      <c r="E749" s="2049"/>
      <c r="F749" s="2050"/>
      <c r="G749" s="2300"/>
      <c r="H749" s="2301"/>
      <c r="I749" s="2301"/>
      <c r="J749" s="2302"/>
      <c r="K749" s="2082"/>
      <c r="L749" s="2083"/>
      <c r="M749" s="2083"/>
      <c r="N749" s="2084"/>
      <c r="O749" s="2119"/>
      <c r="P749" s="2074"/>
      <c r="Q749" s="2074"/>
      <c r="R749" s="2074"/>
      <c r="S749" s="2075"/>
      <c r="T749" s="2154">
        <f t="shared" si="49"/>
        <v>0</v>
      </c>
      <c r="U749" s="2155"/>
      <c r="V749" s="2155"/>
      <c r="W749" s="2155"/>
      <c r="X749" s="2156"/>
      <c r="Y749" s="2119">
        <v>0</v>
      </c>
      <c r="Z749" s="2074"/>
      <c r="AA749" s="2074"/>
      <c r="AB749" s="2075"/>
      <c r="AC749" s="2154">
        <f t="shared" si="50"/>
        <v>0</v>
      </c>
      <c r="AD749" s="2155"/>
      <c r="AE749" s="2155"/>
      <c r="AF749" s="2155"/>
      <c r="AG749" s="2156"/>
      <c r="AH749" s="2284">
        <v>0</v>
      </c>
      <c r="AI749" s="2285"/>
      <c r="AJ749" s="2285"/>
      <c r="AK749" s="2285"/>
      <c r="AL749" s="2286"/>
      <c r="AM749" s="2376" t="str">
        <f t="shared" si="51"/>
        <v xml:space="preserve"> </v>
      </c>
      <c r="AN749" s="2377"/>
      <c r="AO749" s="237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8"/>
      <c r="C750" s="2049"/>
      <c r="D750" s="2049"/>
      <c r="E750" s="2049"/>
      <c r="F750" s="2050"/>
      <c r="G750" s="2300"/>
      <c r="H750" s="2301"/>
      <c r="I750" s="2301"/>
      <c r="J750" s="2302"/>
      <c r="K750" s="2082"/>
      <c r="L750" s="2083"/>
      <c r="M750" s="2083"/>
      <c r="N750" s="2084"/>
      <c r="O750" s="2119"/>
      <c r="P750" s="2074"/>
      <c r="Q750" s="2074"/>
      <c r="R750" s="2074"/>
      <c r="S750" s="2075"/>
      <c r="T750" s="2154">
        <f t="shared" si="49"/>
        <v>0</v>
      </c>
      <c r="U750" s="2155"/>
      <c r="V750" s="2155"/>
      <c r="W750" s="2155"/>
      <c r="X750" s="2156"/>
      <c r="Y750" s="2119">
        <v>0</v>
      </c>
      <c r="Z750" s="2074"/>
      <c r="AA750" s="2074"/>
      <c r="AB750" s="2075"/>
      <c r="AC750" s="2154">
        <f t="shared" si="50"/>
        <v>0</v>
      </c>
      <c r="AD750" s="2155"/>
      <c r="AE750" s="2155"/>
      <c r="AF750" s="2155"/>
      <c r="AG750" s="2156"/>
      <c r="AH750" s="2284">
        <v>0</v>
      </c>
      <c r="AI750" s="2285"/>
      <c r="AJ750" s="2285"/>
      <c r="AK750" s="2285"/>
      <c r="AL750" s="2286"/>
      <c r="AM750" s="2376" t="str">
        <f t="shared" si="51"/>
        <v xml:space="preserve"> </v>
      </c>
      <c r="AN750" s="2377"/>
      <c r="AO750" s="237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8"/>
      <c r="C751" s="2049"/>
      <c r="D751" s="2049"/>
      <c r="E751" s="2049"/>
      <c r="F751" s="2050"/>
      <c r="G751" s="2300"/>
      <c r="H751" s="2301"/>
      <c r="I751" s="2301"/>
      <c r="J751" s="2302"/>
      <c r="K751" s="2082"/>
      <c r="L751" s="2083"/>
      <c r="M751" s="2083"/>
      <c r="N751" s="2084"/>
      <c r="O751" s="2119"/>
      <c r="P751" s="2074"/>
      <c r="Q751" s="2074"/>
      <c r="R751" s="2074"/>
      <c r="S751" s="2075"/>
      <c r="T751" s="2154">
        <f t="shared" si="49"/>
        <v>0</v>
      </c>
      <c r="U751" s="2155"/>
      <c r="V751" s="2155"/>
      <c r="W751" s="2155"/>
      <c r="X751" s="2156"/>
      <c r="Y751" s="2119">
        <v>0</v>
      </c>
      <c r="Z751" s="2074"/>
      <c r="AA751" s="2074"/>
      <c r="AB751" s="2075"/>
      <c r="AC751" s="2154">
        <f t="shared" si="50"/>
        <v>0</v>
      </c>
      <c r="AD751" s="2155"/>
      <c r="AE751" s="2155"/>
      <c r="AF751" s="2155"/>
      <c r="AG751" s="2156"/>
      <c r="AH751" s="2284">
        <v>0</v>
      </c>
      <c r="AI751" s="2285"/>
      <c r="AJ751" s="2285"/>
      <c r="AK751" s="2285"/>
      <c r="AL751" s="2286"/>
      <c r="AM751" s="2376" t="str">
        <f t="shared" si="51"/>
        <v xml:space="preserve"> </v>
      </c>
      <c r="AN751" s="2377"/>
      <c r="AO751" s="237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8"/>
      <c r="C752" s="2049"/>
      <c r="D752" s="2049"/>
      <c r="E752" s="2049"/>
      <c r="F752" s="2050"/>
      <c r="G752" s="2300"/>
      <c r="H752" s="2301"/>
      <c r="I752" s="2301"/>
      <c r="J752" s="2302"/>
      <c r="K752" s="2082"/>
      <c r="L752" s="2083"/>
      <c r="M752" s="2083"/>
      <c r="N752" s="2084"/>
      <c r="O752" s="2119"/>
      <c r="P752" s="2074"/>
      <c r="Q752" s="2074"/>
      <c r="R752" s="2074"/>
      <c r="S752" s="2075"/>
      <c r="T752" s="2154">
        <f t="shared" si="49"/>
        <v>0</v>
      </c>
      <c r="U752" s="2155"/>
      <c r="V752" s="2155"/>
      <c r="W752" s="2155"/>
      <c r="X752" s="2156"/>
      <c r="Y752" s="2119">
        <v>0</v>
      </c>
      <c r="Z752" s="2074"/>
      <c r="AA752" s="2074"/>
      <c r="AB752" s="2075"/>
      <c r="AC752" s="2154">
        <f t="shared" si="50"/>
        <v>0</v>
      </c>
      <c r="AD752" s="2155"/>
      <c r="AE752" s="2155"/>
      <c r="AF752" s="2155"/>
      <c r="AG752" s="2156"/>
      <c r="AH752" s="2284">
        <v>0</v>
      </c>
      <c r="AI752" s="2285"/>
      <c r="AJ752" s="2285"/>
      <c r="AK752" s="2285"/>
      <c r="AL752" s="2286"/>
      <c r="AM752" s="2376" t="str">
        <f t="shared" si="51"/>
        <v xml:space="preserve"> </v>
      </c>
      <c r="AN752" s="2377"/>
      <c r="AO752" s="237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4" t="s">
        <v>130</v>
      </c>
      <c r="C753" s="2195"/>
      <c r="D753" s="2195"/>
      <c r="E753" s="2195"/>
      <c r="F753" s="2197"/>
      <c r="G753" s="2275">
        <f>SUM(G728:J752)</f>
        <v>60</v>
      </c>
      <c r="H753" s="2276"/>
      <c r="I753" s="2276"/>
      <c r="J753" s="2277"/>
      <c r="O753" s="1585" t="s">
        <v>129</v>
      </c>
      <c r="P753" s="1586"/>
      <c r="Q753" s="1586"/>
      <c r="R753" s="1586"/>
      <c r="S753" s="1587"/>
      <c r="T753" s="2154">
        <f>SUM(T728:X752)</f>
        <v>57752</v>
      </c>
      <c r="U753" s="2155"/>
      <c r="V753" s="2155"/>
      <c r="W753" s="2155"/>
      <c r="X753" s="2156"/>
      <c r="AC753" s="1589" t="s">
        <v>968</v>
      </c>
      <c r="AD753" s="1588"/>
      <c r="AE753" s="1588"/>
      <c r="AF753" s="1588"/>
      <c r="AG753" s="1590"/>
      <c r="AH753" s="2379">
        <f>BI696</f>
        <v>0.47</v>
      </c>
      <c r="AI753" s="2380"/>
      <c r="AJ753" s="2380"/>
      <c r="AK753" s="2380"/>
      <c r="AL753" s="2381"/>
      <c r="AM753" s="2379">
        <f>BI728</f>
        <v>0.43005079848576017</v>
      </c>
      <c r="AN753" s="2380"/>
      <c r="AO753" s="238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1" t="s">
        <v>625</v>
      </c>
      <c r="AG755" s="2441"/>
      <c r="AH755" s="244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2" t="s">
        <v>407</v>
      </c>
      <c r="K768" s="2123"/>
      <c r="L768" s="2123"/>
      <c r="M768" s="2123"/>
      <c r="N768" s="2124"/>
      <c r="O768" s="2305" t="s">
        <v>291</v>
      </c>
      <c r="P768" s="2305"/>
      <c r="Q768" s="2305"/>
      <c r="R768" s="2305"/>
      <c r="S768" s="2305"/>
      <c r="T768" s="2287" t="s">
        <v>2156</v>
      </c>
      <c r="U768" s="2288"/>
      <c r="V768" s="2288"/>
      <c r="W768" s="2289"/>
      <c r="X768" s="2122" t="s">
        <v>477</v>
      </c>
      <c r="Y768" s="2123"/>
      <c r="Z768" s="2123"/>
      <c r="AA768" s="2123"/>
      <c r="AB768" s="2124"/>
      <c r="AC768" s="2122" t="s">
        <v>292</v>
      </c>
      <c r="AD768" s="2123"/>
      <c r="AE768" s="2123"/>
      <c r="AF768" s="2123"/>
      <c r="AG768" s="212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5"/>
      <c r="K769" s="2126"/>
      <c r="L769" s="2126"/>
      <c r="M769" s="2126"/>
      <c r="N769" s="2127"/>
      <c r="O769" s="2305"/>
      <c r="P769" s="2305"/>
      <c r="Q769" s="2305"/>
      <c r="R769" s="2305"/>
      <c r="S769" s="2305"/>
      <c r="T769" s="2290"/>
      <c r="U769" s="2291"/>
      <c r="V769" s="2291"/>
      <c r="W769" s="2292"/>
      <c r="X769" s="2125"/>
      <c r="Y769" s="2126"/>
      <c r="Z769" s="2126"/>
      <c r="AA769" s="2126"/>
      <c r="AB769" s="2127"/>
      <c r="AC769" s="2125"/>
      <c r="AD769" s="2126"/>
      <c r="AE769" s="2126"/>
      <c r="AF769" s="2126"/>
      <c r="AG769" s="212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5"/>
      <c r="K770" s="2126"/>
      <c r="L770" s="2126"/>
      <c r="M770" s="2126"/>
      <c r="N770" s="2127"/>
      <c r="O770" s="2305"/>
      <c r="P770" s="2305"/>
      <c r="Q770" s="2305"/>
      <c r="R770" s="2305"/>
      <c r="S770" s="2305"/>
      <c r="T770" s="2290"/>
      <c r="U770" s="2291"/>
      <c r="V770" s="2291"/>
      <c r="W770" s="2292"/>
      <c r="X770" s="2125"/>
      <c r="Y770" s="2126"/>
      <c r="Z770" s="2126"/>
      <c r="AA770" s="2126"/>
      <c r="AB770" s="2127"/>
      <c r="AC770" s="2125"/>
      <c r="AD770" s="2126"/>
      <c r="AE770" s="2126"/>
      <c r="AF770" s="2126"/>
      <c r="AG770" s="212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8"/>
      <c r="K771" s="2129"/>
      <c r="L771" s="2129"/>
      <c r="M771" s="2129"/>
      <c r="N771" s="2130"/>
      <c r="O771" s="2305"/>
      <c r="P771" s="2305"/>
      <c r="Q771" s="2305"/>
      <c r="R771" s="2305"/>
      <c r="S771" s="2305"/>
      <c r="T771" s="2293"/>
      <c r="U771" s="2294"/>
      <c r="V771" s="2294"/>
      <c r="W771" s="2295"/>
      <c r="X771" s="2128"/>
      <c r="Y771" s="2129"/>
      <c r="Z771" s="2129"/>
      <c r="AA771" s="2129"/>
      <c r="AB771" s="2130"/>
      <c r="AC771" s="2128"/>
      <c r="AD771" s="2129"/>
      <c r="AE771" s="2129"/>
      <c r="AF771" s="2129"/>
      <c r="AG771" s="213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8" t="s">
        <v>169</v>
      </c>
      <c r="K772" s="2049"/>
      <c r="L772" s="2049"/>
      <c r="M772" s="2049"/>
      <c r="N772" s="2050"/>
      <c r="O772" s="2089">
        <v>1</v>
      </c>
      <c r="P772" s="2089"/>
      <c r="Q772" s="2089"/>
      <c r="R772" s="2089"/>
      <c r="S772" s="2089"/>
      <c r="T772" s="2082">
        <v>1109</v>
      </c>
      <c r="U772" s="2083"/>
      <c r="V772" s="2083"/>
      <c r="W772" s="2084"/>
      <c r="X772" s="2073" t="s">
        <v>2638</v>
      </c>
      <c r="Y772" s="2074"/>
      <c r="Z772" s="2074"/>
      <c r="AA772" s="2074"/>
      <c r="AB772" s="2075"/>
      <c r="AC772" s="2154">
        <f>X772*O772</f>
        <v>0</v>
      </c>
      <c r="AD772" s="2155"/>
      <c r="AE772" s="2155"/>
      <c r="AF772" s="2155"/>
      <c r="AG772" s="2156"/>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8"/>
      <c r="K773" s="2049"/>
      <c r="L773" s="2049"/>
      <c r="M773" s="2049"/>
      <c r="N773" s="2050"/>
      <c r="O773" s="2089"/>
      <c r="P773" s="2089"/>
      <c r="Q773" s="2089"/>
      <c r="R773" s="2089"/>
      <c r="S773" s="2089"/>
      <c r="T773" s="2082"/>
      <c r="U773" s="2083"/>
      <c r="V773" s="2083"/>
      <c r="W773" s="2084"/>
      <c r="X773" s="2119"/>
      <c r="Y773" s="2074"/>
      <c r="Z773" s="2074"/>
      <c r="AA773" s="2074"/>
      <c r="AB773" s="2075"/>
      <c r="AC773" s="2154">
        <f>X773*O773</f>
        <v>0</v>
      </c>
      <c r="AD773" s="2155"/>
      <c r="AE773" s="2155"/>
      <c r="AF773" s="2155"/>
      <c r="AG773" s="2156"/>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8"/>
      <c r="K774" s="2049"/>
      <c r="L774" s="2049"/>
      <c r="M774" s="2049"/>
      <c r="N774" s="2050"/>
      <c r="O774" s="2089"/>
      <c r="P774" s="2089"/>
      <c r="Q774" s="2089"/>
      <c r="R774" s="2089"/>
      <c r="S774" s="2089"/>
      <c r="T774" s="2082"/>
      <c r="U774" s="2083"/>
      <c r="V774" s="2083"/>
      <c r="W774" s="2084"/>
      <c r="X774" s="2119"/>
      <c r="Y774" s="2074"/>
      <c r="Z774" s="2074"/>
      <c r="AA774" s="2074"/>
      <c r="AB774" s="2075"/>
      <c r="AC774" s="2154">
        <f>X774*O774</f>
        <v>0</v>
      </c>
      <c r="AD774" s="2155"/>
      <c r="AE774" s="2155"/>
      <c r="AF774" s="2155"/>
      <c r="AG774" s="2156"/>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8"/>
      <c r="K775" s="2049"/>
      <c r="L775" s="2049"/>
      <c r="M775" s="2049"/>
      <c r="N775" s="2050"/>
      <c r="O775" s="2089"/>
      <c r="P775" s="2089"/>
      <c r="Q775" s="2089"/>
      <c r="R775" s="2089"/>
      <c r="S775" s="2089"/>
      <c r="T775" s="2082"/>
      <c r="U775" s="2083"/>
      <c r="V775" s="2083"/>
      <c r="W775" s="2084"/>
      <c r="X775" s="2119"/>
      <c r="Y775" s="2074"/>
      <c r="Z775" s="2074"/>
      <c r="AA775" s="2074"/>
      <c r="AB775" s="2075"/>
      <c r="AC775" s="2154">
        <f>X775*O775</f>
        <v>0</v>
      </c>
      <c r="AD775" s="2155"/>
      <c r="AE775" s="2155"/>
      <c r="AF775" s="2155"/>
      <c r="AG775" s="2156"/>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4" t="s">
        <v>130</v>
      </c>
      <c r="K776" s="2195"/>
      <c r="L776" s="2195"/>
      <c r="M776" s="2195"/>
      <c r="N776" s="2197"/>
      <c r="O776" s="2307">
        <f>SUM(O772:S775)</f>
        <v>1</v>
      </c>
      <c r="P776" s="2308"/>
      <c r="Q776" s="2308"/>
      <c r="R776" s="2308"/>
      <c r="S776" s="2309"/>
      <c r="X776" s="2396" t="s">
        <v>129</v>
      </c>
      <c r="Y776" s="2397"/>
      <c r="Z776" s="2397"/>
      <c r="AA776" s="2397"/>
      <c r="AB776" s="2398"/>
      <c r="AC776" s="2154">
        <f>SUM(AC772:AG775)</f>
        <v>0</v>
      </c>
      <c r="AD776" s="2155"/>
      <c r="AE776" s="2155"/>
      <c r="AF776" s="2155"/>
      <c r="AG776" s="2156"/>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8" t="s">
        <v>705</v>
      </c>
      <c r="K778" s="2068"/>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2" t="s">
        <v>407</v>
      </c>
      <c r="K782" s="2123"/>
      <c r="L782" s="2123"/>
      <c r="M782" s="2123"/>
      <c r="N782" s="2124"/>
      <c r="O782" s="2305" t="s">
        <v>291</v>
      </c>
      <c r="P782" s="2305"/>
      <c r="Q782" s="2305"/>
      <c r="R782" s="2305"/>
      <c r="S782" s="2305"/>
      <c r="T782" s="2287" t="s">
        <v>2156</v>
      </c>
      <c r="U782" s="2288"/>
      <c r="V782" s="2288"/>
      <c r="W782" s="2289"/>
      <c r="X782" s="2122" t="s">
        <v>477</v>
      </c>
      <c r="Y782" s="2123"/>
      <c r="Z782" s="2123"/>
      <c r="AA782" s="2123"/>
      <c r="AB782" s="2124"/>
      <c r="AC782" s="2122" t="s">
        <v>292</v>
      </c>
      <c r="AD782" s="2123"/>
      <c r="AE782" s="2123"/>
      <c r="AF782" s="2123"/>
      <c r="AG782" s="2124"/>
      <c r="AH782" s="2283" t="s">
        <v>2396</v>
      </c>
      <c r="AI782" s="2123"/>
      <c r="AJ782" s="2123"/>
      <c r="AK782" s="2123"/>
      <c r="AL782" s="212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5"/>
      <c r="K783" s="2126"/>
      <c r="L783" s="2126"/>
      <c r="M783" s="2126"/>
      <c r="N783" s="2127"/>
      <c r="O783" s="2305"/>
      <c r="P783" s="2305"/>
      <c r="Q783" s="2305"/>
      <c r="R783" s="2305"/>
      <c r="S783" s="2305"/>
      <c r="T783" s="2290"/>
      <c r="U783" s="2291"/>
      <c r="V783" s="2291"/>
      <c r="W783" s="2292"/>
      <c r="X783" s="2125"/>
      <c r="Y783" s="2126"/>
      <c r="Z783" s="2126"/>
      <c r="AA783" s="2126"/>
      <c r="AB783" s="2127"/>
      <c r="AC783" s="2125"/>
      <c r="AD783" s="2126"/>
      <c r="AE783" s="2126"/>
      <c r="AF783" s="2126"/>
      <c r="AG783" s="2127"/>
      <c r="AH783" s="2125"/>
      <c r="AI783" s="2126"/>
      <c r="AJ783" s="2126"/>
      <c r="AK783" s="2126"/>
      <c r="AL783" s="212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5"/>
      <c r="K784" s="2126"/>
      <c r="L784" s="2126"/>
      <c r="M784" s="2126"/>
      <c r="N784" s="2127"/>
      <c r="O784" s="2305"/>
      <c r="P784" s="2305"/>
      <c r="Q784" s="2305"/>
      <c r="R784" s="2305"/>
      <c r="S784" s="2305"/>
      <c r="T784" s="2290"/>
      <c r="U784" s="2291"/>
      <c r="V784" s="2291"/>
      <c r="W784" s="2292"/>
      <c r="X784" s="2125"/>
      <c r="Y784" s="2126"/>
      <c r="Z784" s="2126"/>
      <c r="AA784" s="2126"/>
      <c r="AB784" s="2127"/>
      <c r="AC784" s="2125"/>
      <c r="AD784" s="2126"/>
      <c r="AE784" s="2126"/>
      <c r="AF784" s="2126"/>
      <c r="AG784" s="2127"/>
      <c r="AH784" s="2125"/>
      <c r="AI784" s="2126"/>
      <c r="AJ784" s="2126"/>
      <c r="AK784" s="2126"/>
      <c r="AL784" s="212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8"/>
      <c r="K785" s="2129"/>
      <c r="L785" s="2129"/>
      <c r="M785" s="2129"/>
      <c r="N785" s="2130"/>
      <c r="O785" s="2305"/>
      <c r="P785" s="2305"/>
      <c r="Q785" s="2305"/>
      <c r="R785" s="2305"/>
      <c r="S785" s="2305"/>
      <c r="T785" s="2293"/>
      <c r="U785" s="2294"/>
      <c r="V785" s="2294"/>
      <c r="W785" s="2295"/>
      <c r="X785" s="2128"/>
      <c r="Y785" s="2129"/>
      <c r="Z785" s="2129"/>
      <c r="AA785" s="2129"/>
      <c r="AB785" s="2130"/>
      <c r="AC785" s="2128"/>
      <c r="AD785" s="2129"/>
      <c r="AE785" s="2129"/>
      <c r="AF785" s="2129"/>
      <c r="AG785" s="2130"/>
      <c r="AH785" s="2128"/>
      <c r="AI785" s="2129"/>
      <c r="AJ785" s="2129"/>
      <c r="AK785" s="2129"/>
      <c r="AL785" s="213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8"/>
      <c r="K786" s="2049"/>
      <c r="L786" s="2049"/>
      <c r="M786" s="2049"/>
      <c r="N786" s="2050"/>
      <c r="O786" s="2089"/>
      <c r="P786" s="2089"/>
      <c r="Q786" s="2089"/>
      <c r="R786" s="2089"/>
      <c r="S786" s="2089"/>
      <c r="T786" s="2082"/>
      <c r="U786" s="2083"/>
      <c r="V786" s="2083"/>
      <c r="W786" s="2084"/>
      <c r="X786" s="2119"/>
      <c r="Y786" s="2074"/>
      <c r="Z786" s="2074"/>
      <c r="AA786" s="2074"/>
      <c r="AB786" s="2075"/>
      <c r="AC786" s="2154">
        <f t="shared" ref="AC786:AC795" si="52">X786*O786</f>
        <v>0</v>
      </c>
      <c r="AD786" s="2155"/>
      <c r="AE786" s="2155"/>
      <c r="AF786" s="2155"/>
      <c r="AG786" s="2156"/>
      <c r="AH786" s="2284"/>
      <c r="AI786" s="2285"/>
      <c r="AJ786" s="2285"/>
      <c r="AK786" s="2285"/>
      <c r="AL786" s="228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8"/>
      <c r="K787" s="2049"/>
      <c r="L787" s="2049"/>
      <c r="M787" s="2049"/>
      <c r="N787" s="2050"/>
      <c r="O787" s="2089"/>
      <c r="P787" s="2089"/>
      <c r="Q787" s="2089"/>
      <c r="R787" s="2089"/>
      <c r="S787" s="2089"/>
      <c r="T787" s="2082"/>
      <c r="U787" s="2083"/>
      <c r="V787" s="2083"/>
      <c r="W787" s="2084"/>
      <c r="X787" s="2119"/>
      <c r="Y787" s="2074"/>
      <c r="Z787" s="2074"/>
      <c r="AA787" s="2074"/>
      <c r="AB787" s="2075"/>
      <c r="AC787" s="2154">
        <f t="shared" si="52"/>
        <v>0</v>
      </c>
      <c r="AD787" s="2155"/>
      <c r="AE787" s="2155"/>
      <c r="AF787" s="2155"/>
      <c r="AG787" s="2156"/>
      <c r="AH787" s="2284"/>
      <c r="AI787" s="2285"/>
      <c r="AJ787" s="2285"/>
      <c r="AK787" s="2285"/>
      <c r="AL787" s="228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8"/>
      <c r="K788" s="2049"/>
      <c r="L788" s="2049"/>
      <c r="M788" s="2049"/>
      <c r="N788" s="2050"/>
      <c r="O788" s="2089"/>
      <c r="P788" s="2089"/>
      <c r="Q788" s="2089"/>
      <c r="R788" s="2089"/>
      <c r="S788" s="2089"/>
      <c r="T788" s="2082"/>
      <c r="U788" s="2083"/>
      <c r="V788" s="2083"/>
      <c r="W788" s="2084"/>
      <c r="X788" s="2119"/>
      <c r="Y788" s="2074"/>
      <c r="Z788" s="2074"/>
      <c r="AA788" s="2074"/>
      <c r="AB788" s="2075"/>
      <c r="AC788" s="2154">
        <f t="shared" si="52"/>
        <v>0</v>
      </c>
      <c r="AD788" s="2155"/>
      <c r="AE788" s="2155"/>
      <c r="AF788" s="2155"/>
      <c r="AG788" s="2156"/>
      <c r="AH788" s="2284"/>
      <c r="AI788" s="2285"/>
      <c r="AJ788" s="2285"/>
      <c r="AK788" s="2285"/>
      <c r="AL788" s="228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8"/>
      <c r="K789" s="2049"/>
      <c r="L789" s="2049"/>
      <c r="M789" s="2049"/>
      <c r="N789" s="2050"/>
      <c r="O789" s="2089"/>
      <c r="P789" s="2089"/>
      <c r="Q789" s="2089"/>
      <c r="R789" s="2089"/>
      <c r="S789" s="2089"/>
      <c r="T789" s="2082"/>
      <c r="U789" s="2083"/>
      <c r="V789" s="2083"/>
      <c r="W789" s="2084"/>
      <c r="X789" s="2119"/>
      <c r="Y789" s="2074"/>
      <c r="Z789" s="2074"/>
      <c r="AA789" s="2074"/>
      <c r="AB789" s="2075"/>
      <c r="AC789" s="2154">
        <f t="shared" si="52"/>
        <v>0</v>
      </c>
      <c r="AD789" s="2155"/>
      <c r="AE789" s="2155"/>
      <c r="AF789" s="2155"/>
      <c r="AG789" s="2156"/>
      <c r="AH789" s="2284"/>
      <c r="AI789" s="2285"/>
      <c r="AJ789" s="2285"/>
      <c r="AK789" s="2285"/>
      <c r="AL789" s="228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8"/>
      <c r="K790" s="2049"/>
      <c r="L790" s="2049"/>
      <c r="M790" s="2049"/>
      <c r="N790" s="2050"/>
      <c r="O790" s="2089"/>
      <c r="P790" s="2089"/>
      <c r="Q790" s="2089"/>
      <c r="R790" s="2089"/>
      <c r="S790" s="2089"/>
      <c r="T790" s="2082"/>
      <c r="U790" s="2083"/>
      <c r="V790" s="2083"/>
      <c r="W790" s="2084"/>
      <c r="X790" s="2119"/>
      <c r="Y790" s="2074"/>
      <c r="Z790" s="2074"/>
      <c r="AA790" s="2074"/>
      <c r="AB790" s="2075"/>
      <c r="AC790" s="2154">
        <f t="shared" si="52"/>
        <v>0</v>
      </c>
      <c r="AD790" s="2155"/>
      <c r="AE790" s="2155"/>
      <c r="AF790" s="2155"/>
      <c r="AG790" s="2156"/>
      <c r="AH790" s="2284"/>
      <c r="AI790" s="2285"/>
      <c r="AJ790" s="2285"/>
      <c r="AK790" s="2285"/>
      <c r="AL790" s="228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8"/>
      <c r="K791" s="2049"/>
      <c r="L791" s="2049"/>
      <c r="M791" s="2049"/>
      <c r="N791" s="2050"/>
      <c r="O791" s="2089"/>
      <c r="P791" s="2089"/>
      <c r="Q791" s="2089"/>
      <c r="R791" s="2089"/>
      <c r="S791" s="2089"/>
      <c r="T791" s="2082"/>
      <c r="U791" s="2083"/>
      <c r="V791" s="2083"/>
      <c r="W791" s="2084"/>
      <c r="X791" s="2119"/>
      <c r="Y791" s="2074"/>
      <c r="Z791" s="2074"/>
      <c r="AA791" s="2074"/>
      <c r="AB791" s="2075"/>
      <c r="AC791" s="2154">
        <f t="shared" si="52"/>
        <v>0</v>
      </c>
      <c r="AD791" s="2155"/>
      <c r="AE791" s="2155"/>
      <c r="AF791" s="2155"/>
      <c r="AG791" s="2156"/>
      <c r="AH791" s="2284"/>
      <c r="AI791" s="2285"/>
      <c r="AJ791" s="2285"/>
      <c r="AK791" s="2285"/>
      <c r="AL791" s="228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8"/>
      <c r="K792" s="2049"/>
      <c r="L792" s="2049"/>
      <c r="M792" s="2049"/>
      <c r="N792" s="2050"/>
      <c r="O792" s="2089"/>
      <c r="P792" s="2089"/>
      <c r="Q792" s="2089"/>
      <c r="R792" s="2089"/>
      <c r="S792" s="2089"/>
      <c r="T792" s="2082"/>
      <c r="U792" s="2083"/>
      <c r="V792" s="2083"/>
      <c r="W792" s="2084"/>
      <c r="X792" s="2119"/>
      <c r="Y792" s="2074"/>
      <c r="Z792" s="2074"/>
      <c r="AA792" s="2074"/>
      <c r="AB792" s="2075"/>
      <c r="AC792" s="2154">
        <f t="shared" si="52"/>
        <v>0</v>
      </c>
      <c r="AD792" s="2155"/>
      <c r="AE792" s="2155"/>
      <c r="AF792" s="2155"/>
      <c r="AG792" s="2156"/>
      <c r="AH792" s="2284"/>
      <c r="AI792" s="2285"/>
      <c r="AJ792" s="2285"/>
      <c r="AK792" s="2285"/>
      <c r="AL792" s="228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8"/>
      <c r="K793" s="2049"/>
      <c r="L793" s="2049"/>
      <c r="M793" s="2049"/>
      <c r="N793" s="2050"/>
      <c r="O793" s="2089"/>
      <c r="P793" s="2089"/>
      <c r="Q793" s="2089"/>
      <c r="R793" s="2089"/>
      <c r="S793" s="2089"/>
      <c r="T793" s="2082"/>
      <c r="U793" s="2083"/>
      <c r="V793" s="2083"/>
      <c r="W793" s="2084"/>
      <c r="X793" s="2119"/>
      <c r="Y793" s="2074"/>
      <c r="Z793" s="2074"/>
      <c r="AA793" s="2074"/>
      <c r="AB793" s="2075"/>
      <c r="AC793" s="2154">
        <f t="shared" si="52"/>
        <v>0</v>
      </c>
      <c r="AD793" s="2155"/>
      <c r="AE793" s="2155"/>
      <c r="AF793" s="2155"/>
      <c r="AG793" s="2156"/>
      <c r="AH793" s="2284"/>
      <c r="AI793" s="2285"/>
      <c r="AJ793" s="2285"/>
      <c r="AK793" s="2285"/>
      <c r="AL793" s="228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8"/>
      <c r="K794" s="2049"/>
      <c r="L794" s="2049"/>
      <c r="M794" s="2049"/>
      <c r="N794" s="2050"/>
      <c r="O794" s="2089"/>
      <c r="P794" s="2089"/>
      <c r="Q794" s="2089"/>
      <c r="R794" s="2089"/>
      <c r="S794" s="2089"/>
      <c r="T794" s="2082"/>
      <c r="U794" s="2083"/>
      <c r="V794" s="2083"/>
      <c r="W794" s="2084"/>
      <c r="X794" s="2119"/>
      <c r="Y794" s="2074"/>
      <c r="Z794" s="2074"/>
      <c r="AA794" s="2074"/>
      <c r="AB794" s="2075"/>
      <c r="AC794" s="2154">
        <f t="shared" si="52"/>
        <v>0</v>
      </c>
      <c r="AD794" s="2155"/>
      <c r="AE794" s="2155"/>
      <c r="AF794" s="2155"/>
      <c r="AG794" s="2156"/>
      <c r="AH794" s="2284"/>
      <c r="AI794" s="2285"/>
      <c r="AJ794" s="2285"/>
      <c r="AK794" s="2285"/>
      <c r="AL794" s="228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8"/>
      <c r="K795" s="2049"/>
      <c r="L795" s="2049"/>
      <c r="M795" s="2049"/>
      <c r="N795" s="2050"/>
      <c r="O795" s="2089"/>
      <c r="P795" s="2089"/>
      <c r="Q795" s="2089"/>
      <c r="R795" s="2089"/>
      <c r="S795" s="2089"/>
      <c r="T795" s="2082"/>
      <c r="U795" s="2083"/>
      <c r="V795" s="2083"/>
      <c r="W795" s="2084"/>
      <c r="X795" s="2119"/>
      <c r="Y795" s="2074"/>
      <c r="Z795" s="2074"/>
      <c r="AA795" s="2074"/>
      <c r="AB795" s="2075"/>
      <c r="AC795" s="2154">
        <f t="shared" si="52"/>
        <v>0</v>
      </c>
      <c r="AD795" s="2155"/>
      <c r="AE795" s="2155"/>
      <c r="AF795" s="2155"/>
      <c r="AG795" s="2156"/>
      <c r="AH795" s="2284"/>
      <c r="AI795" s="2285"/>
      <c r="AJ795" s="2285"/>
      <c r="AK795" s="2285"/>
      <c r="AL795" s="228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4" t="s">
        <v>130</v>
      </c>
      <c r="K796" s="2195"/>
      <c r="L796" s="2195"/>
      <c r="M796" s="2195"/>
      <c r="N796" s="2197"/>
      <c r="O796" s="2306">
        <f>SUM(O786:S795)</f>
        <v>0</v>
      </c>
      <c r="P796" s="2306"/>
      <c r="Q796" s="2306"/>
      <c r="R796" s="2306"/>
      <c r="S796" s="2306"/>
      <c r="X796" s="1602" t="s">
        <v>129</v>
      </c>
      <c r="Y796" s="1603"/>
      <c r="Z796" s="1603"/>
      <c r="AA796" s="1603"/>
      <c r="AB796" s="1604"/>
      <c r="AC796" s="2154">
        <f>SUM(AC786:AG795)</f>
        <v>0</v>
      </c>
      <c r="AD796" s="2155"/>
      <c r="AE796" s="2155"/>
      <c r="AF796" s="2155"/>
      <c r="AG796" s="215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7">
        <f>T753+AC776+AC796</f>
        <v>57752</v>
      </c>
      <c r="Z798" s="2147"/>
      <c r="AA798" s="2147"/>
      <c r="AB798" s="2147"/>
      <c r="AC798" s="214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7">
        <f>(T753+AC776+AC796)*12</f>
        <v>693024</v>
      </c>
      <c r="Z799" s="2147"/>
      <c r="AA799" s="2147"/>
      <c r="AB799" s="2147"/>
      <c r="AC799" s="2147"/>
      <c r="AZ799" s="58"/>
      <c r="BA799" s="51" t="s">
        <v>666</v>
      </c>
      <c r="BB799" s="51"/>
      <c r="BC799" s="51"/>
      <c r="BD799" s="51"/>
      <c r="BE799" s="51"/>
      <c r="BF799" s="51"/>
      <c r="BG799" s="51"/>
      <c r="BH799" s="51"/>
      <c r="BI799" s="51"/>
      <c r="BJ799" s="51"/>
      <c r="BK799" s="51"/>
      <c r="BL799" s="51"/>
      <c r="BM799" s="51"/>
      <c r="BN799" s="2374" t="s">
        <v>501</v>
      </c>
      <c r="BO799" s="2375"/>
      <c r="BP799" s="58"/>
      <c r="BQ799" s="58"/>
      <c r="BR799" s="58"/>
      <c r="BS799" s="51" t="s">
        <v>668</v>
      </c>
      <c r="BT799" s="51"/>
      <c r="BU799" s="51"/>
      <c r="BV799" s="51"/>
      <c r="BW799" s="51"/>
      <c r="BX799" s="51"/>
      <c r="BY799" s="51"/>
      <c r="BZ799" s="51"/>
      <c r="CA799" s="51"/>
      <c r="CB799" s="2371" t="str">
        <f>T189</f>
        <v>Los Angeles</v>
      </c>
      <c r="CC799" s="2372"/>
      <c r="CD799" s="2372"/>
      <c r="CE799" s="2372"/>
      <c r="CF799" s="2372"/>
      <c r="CG799" s="2372"/>
      <c r="CH799" s="237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9">
        <v>34</v>
      </c>
      <c r="AA804" s="2280"/>
      <c r="AB804" s="2280"/>
      <c r="AC804" s="2280"/>
      <c r="AD804" s="2280"/>
      <c r="AE804" s="228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2">
        <v>20</v>
      </c>
      <c r="AA805" s="2280"/>
      <c r="AB805" s="2280"/>
      <c r="AC805" s="2280"/>
      <c r="AD805" s="2280"/>
      <c r="AE805" s="228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0">
        <v>52413</v>
      </c>
      <c r="AA806" s="2319"/>
      <c r="AB806" s="2319"/>
      <c r="AC806" s="2319"/>
      <c r="AD806" s="2319"/>
      <c r="AE806" s="232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8">
        <f>'Subsidy Contract Calculation'!I30</f>
        <v>313632</v>
      </c>
      <c r="AA807" s="2149"/>
      <c r="AB807" s="2149"/>
      <c r="AC807" s="2149"/>
      <c r="AD807" s="2149"/>
      <c r="AE807" s="215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4">
        <v>5760</v>
      </c>
      <c r="AA811" s="2035"/>
      <c r="AB811" s="2035"/>
      <c r="AC811" s="2035"/>
      <c r="AD811" s="2035"/>
      <c r="AE811" s="203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4"/>
      <c r="AA812" s="2035"/>
      <c r="AB812" s="2035"/>
      <c r="AC812" s="2035"/>
      <c r="AD812" s="2035"/>
      <c r="AE812" s="203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4"/>
      <c r="AA813" s="2035"/>
      <c r="AB813" s="2035"/>
      <c r="AC813" s="2035"/>
      <c r="AD813" s="2035"/>
      <c r="AE813" s="203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0" t="s">
        <v>2639</v>
      </c>
      <c r="Q814" s="2311"/>
      <c r="R814" s="2311"/>
      <c r="S814" s="2311"/>
      <c r="T814" s="2311"/>
      <c r="U814" s="2311"/>
      <c r="V814" s="2311"/>
      <c r="W814" s="2311"/>
      <c r="X814" s="2311"/>
      <c r="Y814" s="2312"/>
      <c r="Z814" s="2034">
        <v>3000</v>
      </c>
      <c r="AA814" s="2035"/>
      <c r="AB814" s="2035"/>
      <c r="AC814" s="2035"/>
      <c r="AD814" s="2035"/>
      <c r="AE814" s="203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8">
        <f>SUM(Z811:AE814)</f>
        <v>8760</v>
      </c>
      <c r="AA815" s="2149"/>
      <c r="AB815" s="2149"/>
      <c r="AC815" s="2149"/>
      <c r="AD815" s="2149"/>
      <c r="AE815" s="215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8">
        <f>Z815+Y799+Z807</f>
        <v>1015416</v>
      </c>
      <c r="AA816" s="2149"/>
      <c r="AB816" s="2149"/>
      <c r="AC816" s="2149"/>
      <c r="AD816" s="2149"/>
      <c r="AE816" s="215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96" t="s">
        <v>131</v>
      </c>
      <c r="N821" s="2296"/>
      <c r="O821" s="2296"/>
      <c r="P821" s="2297"/>
      <c r="Q821" s="2303" t="s">
        <v>298</v>
      </c>
      <c r="R821" s="2303"/>
      <c r="S821" s="2303"/>
      <c r="T821" s="2303"/>
      <c r="U821" s="2303" t="s">
        <v>299</v>
      </c>
      <c r="V821" s="2303"/>
      <c r="W821" s="2303"/>
      <c r="X821" s="2303"/>
      <c r="Y821" s="2303" t="s">
        <v>300</v>
      </c>
      <c r="Z821" s="2303"/>
      <c r="AA821" s="2303"/>
      <c r="AB821" s="2303"/>
      <c r="AC821" s="2303" t="s">
        <v>371</v>
      </c>
      <c r="AD821" s="2303"/>
      <c r="AE821" s="2303"/>
      <c r="AF821" s="2303"/>
      <c r="AG821" s="2440" t="s">
        <v>344</v>
      </c>
      <c r="AH821" s="2440"/>
      <c r="AI821" s="2440"/>
      <c r="AJ821" s="244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8"/>
      <c r="N822" s="2298"/>
      <c r="O822" s="2298"/>
      <c r="P822" s="2299"/>
      <c r="Q822" s="2303"/>
      <c r="R822" s="2303"/>
      <c r="S822" s="2303"/>
      <c r="T822" s="2303"/>
      <c r="U822" s="2303"/>
      <c r="V822" s="2303"/>
      <c r="W822" s="2303"/>
      <c r="X822" s="2303"/>
      <c r="Y822" s="2303"/>
      <c r="Z822" s="2303"/>
      <c r="AA822" s="2303"/>
      <c r="AB822" s="2303"/>
      <c r="AC822" s="2303"/>
      <c r="AD822" s="2303"/>
      <c r="AE822" s="2303"/>
      <c r="AF822" s="2303"/>
      <c r="AG822" s="2440"/>
      <c r="AH822" s="2440"/>
      <c r="AI822" s="2440"/>
      <c r="AJ822" s="244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8" t="s">
        <v>43</v>
      </c>
      <c r="D823" s="2369"/>
      <c r="E823" s="2369"/>
      <c r="F823" s="2369"/>
      <c r="G823" s="2369"/>
      <c r="H823" s="2369"/>
      <c r="I823" s="80"/>
      <c r="J823" s="80"/>
      <c r="K823" s="80"/>
      <c r="L823" s="81"/>
      <c r="M823" s="2278">
        <v>10</v>
      </c>
      <c r="N823" s="2278"/>
      <c r="O823" s="2278"/>
      <c r="P823" s="2278"/>
      <c r="Q823" s="2278">
        <v>14</v>
      </c>
      <c r="R823" s="2278"/>
      <c r="S823" s="2278"/>
      <c r="T823" s="2278"/>
      <c r="U823" s="2278">
        <v>17</v>
      </c>
      <c r="V823" s="2278"/>
      <c r="W823" s="2278"/>
      <c r="X823" s="2278"/>
      <c r="Y823" s="2278">
        <v>21</v>
      </c>
      <c r="Z823" s="2278"/>
      <c r="AA823" s="2278"/>
      <c r="AB823" s="2278"/>
      <c r="AC823" s="2263"/>
      <c r="AD823" s="2264"/>
      <c r="AE823" s="2264"/>
      <c r="AF823" s="2265"/>
      <c r="AG823" s="2263"/>
      <c r="AH823" s="2264"/>
      <c r="AI823" s="2264"/>
      <c r="AJ823" s="22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8" t="s">
        <v>44</v>
      </c>
      <c r="D824" s="2076"/>
      <c r="E824" s="2076"/>
      <c r="F824" s="2076"/>
      <c r="G824" s="2076"/>
      <c r="H824" s="2076"/>
      <c r="I824" s="77"/>
      <c r="J824" s="77"/>
      <c r="K824" s="77"/>
      <c r="L824" s="78"/>
      <c r="M824" s="2278"/>
      <c r="N824" s="2278"/>
      <c r="O824" s="2278"/>
      <c r="P824" s="2278"/>
      <c r="Q824" s="2278"/>
      <c r="R824" s="2278"/>
      <c r="S824" s="2278"/>
      <c r="T824" s="2278"/>
      <c r="U824" s="2278"/>
      <c r="V824" s="2278"/>
      <c r="W824" s="2278"/>
      <c r="X824" s="2278"/>
      <c r="Y824" s="2278"/>
      <c r="Z824" s="2278"/>
      <c r="AA824" s="2278"/>
      <c r="AB824" s="2278"/>
      <c r="AC824" s="2263"/>
      <c r="AD824" s="2264"/>
      <c r="AE824" s="2264"/>
      <c r="AF824" s="2265"/>
      <c r="AG824" s="2263"/>
      <c r="AH824" s="2264"/>
      <c r="AI824" s="2264"/>
      <c r="AJ824" s="22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8" t="s">
        <v>45</v>
      </c>
      <c r="D825" s="2076"/>
      <c r="E825" s="2076"/>
      <c r="F825" s="2076"/>
      <c r="G825" s="2076"/>
      <c r="H825" s="2076"/>
      <c r="I825" s="96"/>
      <c r="J825" s="96"/>
      <c r="K825" s="96"/>
      <c r="L825" s="97"/>
      <c r="M825" s="2278">
        <v>4</v>
      </c>
      <c r="N825" s="2278"/>
      <c r="O825" s="2278"/>
      <c r="P825" s="2278"/>
      <c r="Q825" s="2278">
        <v>5</v>
      </c>
      <c r="R825" s="2278"/>
      <c r="S825" s="2278"/>
      <c r="T825" s="2278"/>
      <c r="U825" s="2278">
        <v>7</v>
      </c>
      <c r="V825" s="2278"/>
      <c r="W825" s="2278"/>
      <c r="X825" s="2278"/>
      <c r="Y825" s="2278">
        <v>8</v>
      </c>
      <c r="Z825" s="2278"/>
      <c r="AA825" s="2278"/>
      <c r="AB825" s="2278"/>
      <c r="AC825" s="2263"/>
      <c r="AD825" s="2264"/>
      <c r="AE825" s="2264"/>
      <c r="AF825" s="2265"/>
      <c r="AG825" s="2263"/>
      <c r="AH825" s="2264"/>
      <c r="AI825" s="2264"/>
      <c r="AJ825" s="22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8" t="s">
        <v>819</v>
      </c>
      <c r="D826" s="2076"/>
      <c r="E826" s="2076"/>
      <c r="F826" s="2076"/>
      <c r="G826" s="2076"/>
      <c r="H826" s="2076"/>
      <c r="I826" s="96"/>
      <c r="J826" s="96"/>
      <c r="K826" s="96"/>
      <c r="L826" s="97"/>
      <c r="M826" s="2278"/>
      <c r="N826" s="2278"/>
      <c r="O826" s="2278"/>
      <c r="P826" s="2278"/>
      <c r="Q826" s="2278"/>
      <c r="R826" s="2278"/>
      <c r="S826" s="2278"/>
      <c r="T826" s="2278"/>
      <c r="U826" s="2278"/>
      <c r="V826" s="2278"/>
      <c r="W826" s="2278"/>
      <c r="X826" s="2278"/>
      <c r="Y826" s="2278"/>
      <c r="Z826" s="2278"/>
      <c r="AA826" s="2278"/>
      <c r="AB826" s="2278"/>
      <c r="AC826" s="2263"/>
      <c r="AD826" s="2264"/>
      <c r="AE826" s="2264"/>
      <c r="AF826" s="2265"/>
      <c r="AG826" s="2263"/>
      <c r="AH826" s="2264"/>
      <c r="AI826" s="2264"/>
      <c r="AJ826" s="22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8" t="s">
        <v>491</v>
      </c>
      <c r="D827" s="2076"/>
      <c r="E827" s="2076"/>
      <c r="F827" s="2076"/>
      <c r="G827" s="2076"/>
      <c r="H827" s="2076"/>
      <c r="I827" s="96"/>
      <c r="J827" s="96"/>
      <c r="K827" s="96"/>
      <c r="L827" s="97"/>
      <c r="M827" s="2278">
        <v>14</v>
      </c>
      <c r="N827" s="2278"/>
      <c r="O827" s="2278"/>
      <c r="P827" s="2278"/>
      <c r="Q827" s="2278">
        <v>19</v>
      </c>
      <c r="R827" s="2278"/>
      <c r="S827" s="2278"/>
      <c r="T827" s="2278"/>
      <c r="U827" s="2278">
        <v>25</v>
      </c>
      <c r="V827" s="2278"/>
      <c r="W827" s="2278"/>
      <c r="X827" s="2278"/>
      <c r="Y827" s="2278">
        <v>30</v>
      </c>
      <c r="Z827" s="2278"/>
      <c r="AA827" s="2278"/>
      <c r="AB827" s="2278"/>
      <c r="AC827" s="2263"/>
      <c r="AD827" s="2264"/>
      <c r="AE827" s="2264"/>
      <c r="AF827" s="2265"/>
      <c r="AG827" s="2263"/>
      <c r="AH827" s="2264"/>
      <c r="AI827" s="2264"/>
      <c r="AJ827" s="22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9" t="s">
        <v>840</v>
      </c>
      <c r="D828" s="2076"/>
      <c r="E828" s="2076"/>
      <c r="F828" s="2076"/>
      <c r="G828" s="2076"/>
      <c r="H828" s="2076"/>
      <c r="I828" s="96"/>
      <c r="J828" s="96"/>
      <c r="K828" s="96"/>
      <c r="L828" s="97"/>
      <c r="M828" s="2278"/>
      <c r="N828" s="2278"/>
      <c r="O828" s="2278"/>
      <c r="P828" s="2278"/>
      <c r="Q828" s="2278"/>
      <c r="R828" s="2278"/>
      <c r="S828" s="2278"/>
      <c r="T828" s="2278"/>
      <c r="U828" s="2278"/>
      <c r="V828" s="2278"/>
      <c r="W828" s="2278"/>
      <c r="X828" s="2278"/>
      <c r="Y828" s="2278"/>
      <c r="Z828" s="2278"/>
      <c r="AA828" s="2278"/>
      <c r="AB828" s="2278"/>
      <c r="AC828" s="2263"/>
      <c r="AD828" s="2264"/>
      <c r="AE828" s="2264"/>
      <c r="AF828" s="2265"/>
      <c r="AG828" s="2263"/>
      <c r="AH828" s="2264"/>
      <c r="AI828" s="2264"/>
      <c r="AJ828" s="22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9" t="s">
        <v>2640</v>
      </c>
      <c r="G829" s="2330"/>
      <c r="H829" s="2330"/>
      <c r="I829" s="2330"/>
      <c r="J829" s="2330"/>
      <c r="K829" s="2330"/>
      <c r="L829" s="2331"/>
      <c r="M829" s="2278">
        <v>6</v>
      </c>
      <c r="N829" s="2278"/>
      <c r="O829" s="2278"/>
      <c r="P829" s="2278"/>
      <c r="Q829" s="2278">
        <v>6</v>
      </c>
      <c r="R829" s="2278"/>
      <c r="S829" s="2278"/>
      <c r="T829" s="2278"/>
      <c r="U829" s="2278">
        <v>7</v>
      </c>
      <c r="V829" s="2278"/>
      <c r="W829" s="2278"/>
      <c r="X829" s="2278"/>
      <c r="Y829" s="2278">
        <v>7</v>
      </c>
      <c r="Z829" s="2278"/>
      <c r="AA829" s="2278"/>
      <c r="AB829" s="2278"/>
      <c r="AC829" s="2263"/>
      <c r="AD829" s="2264"/>
      <c r="AE829" s="2264"/>
      <c r="AF829" s="2265"/>
      <c r="AG829" s="2263"/>
      <c r="AH829" s="2264"/>
      <c r="AI829" s="2264"/>
      <c r="AJ829" s="22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4" t="s">
        <v>129</v>
      </c>
      <c r="D830" s="2195"/>
      <c r="E830" s="2195"/>
      <c r="F830" s="2195"/>
      <c r="G830" s="2195"/>
      <c r="H830" s="2195"/>
      <c r="I830" s="2195"/>
      <c r="J830" s="2195"/>
      <c r="K830" s="2195"/>
      <c r="L830" s="2197"/>
      <c r="M830" s="2313">
        <f>SUM(M823:P829)</f>
        <v>34</v>
      </c>
      <c r="N830" s="2313"/>
      <c r="O830" s="2313"/>
      <c r="P830" s="2313"/>
      <c r="Q830" s="2313">
        <f>SUM(Q823:T829)</f>
        <v>44</v>
      </c>
      <c r="R830" s="2313"/>
      <c r="S830" s="2313"/>
      <c r="T830" s="2313"/>
      <c r="U830" s="2313">
        <f>SUM(U823:X829)</f>
        <v>56</v>
      </c>
      <c r="V830" s="2313"/>
      <c r="W830" s="2313"/>
      <c r="X830" s="2313"/>
      <c r="Y830" s="2313">
        <f>SUM(Y823:AB829)</f>
        <v>66</v>
      </c>
      <c r="Z830" s="2313"/>
      <c r="AA830" s="2313"/>
      <c r="AB830" s="2313"/>
      <c r="AC830" s="2313">
        <f>SUM(AC823:AF829)</f>
        <v>0</v>
      </c>
      <c r="AD830" s="2313"/>
      <c r="AE830" s="2313"/>
      <c r="AF830" s="2313"/>
      <c r="AG830" s="2313">
        <f>SUM(AG823:AJ829)</f>
        <v>0</v>
      </c>
      <c r="AH830" s="2313"/>
      <c r="AI830" s="2313"/>
      <c r="AJ830" s="231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62" t="s">
        <v>2680</v>
      </c>
      <c r="D835" s="2363"/>
      <c r="E835" s="2363"/>
      <c r="F835" s="2363"/>
      <c r="G835" s="2363"/>
      <c r="H835" s="2363"/>
      <c r="I835" s="2363"/>
      <c r="J835" s="2363"/>
      <c r="K835" s="2363"/>
      <c r="L835" s="2363"/>
      <c r="M835" s="2363"/>
      <c r="N835" s="2363"/>
      <c r="O835" s="2363"/>
      <c r="P835" s="2363"/>
      <c r="Q835" s="2363"/>
      <c r="R835" s="2363"/>
      <c r="S835" s="2363"/>
      <c r="T835" s="2363"/>
      <c r="U835" s="2363"/>
      <c r="V835" s="2363"/>
      <c r="W835" s="2363"/>
      <c r="X835" s="2363"/>
      <c r="Y835" s="2363"/>
      <c r="Z835" s="2363"/>
      <c r="AA835" s="2363"/>
      <c r="AB835" s="2363"/>
      <c r="AC835" s="2363"/>
      <c r="AD835" s="2363"/>
      <c r="AE835" s="2363"/>
      <c r="AF835" s="2363"/>
      <c r="AG835" s="2363"/>
      <c r="AH835" s="2363"/>
      <c r="AI835" s="2363"/>
      <c r="AJ835" s="236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6">
        <v>2000</v>
      </c>
      <c r="X840" s="2146"/>
      <c r="Y840" s="2146"/>
      <c r="Z840" s="2146"/>
      <c r="AA840" s="2146"/>
      <c r="AB840" s="2146"/>
      <c r="AC840" s="21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6">
        <v>7000</v>
      </c>
      <c r="X841" s="2146"/>
      <c r="Y841" s="2146"/>
      <c r="Z841" s="2146"/>
      <c r="AA841" s="2146"/>
      <c r="AB841" s="2146"/>
      <c r="AC841" s="21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6">
        <v>12000</v>
      </c>
      <c r="X842" s="2146"/>
      <c r="Y842" s="2146"/>
      <c r="Z842" s="2146"/>
      <c r="AA842" s="2146"/>
      <c r="AB842" s="2146"/>
      <c r="AC842" s="21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6">
        <v>90000</v>
      </c>
      <c r="X843" s="2146"/>
      <c r="Y843" s="2146"/>
      <c r="Z843" s="2146"/>
      <c r="AA843" s="2146"/>
      <c r="AB843" s="2146"/>
      <c r="AC843" s="21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9" t="s">
        <v>2642</v>
      </c>
      <c r="N844" s="2330"/>
      <c r="O844" s="2330"/>
      <c r="P844" s="2330"/>
      <c r="Q844" s="2330"/>
      <c r="R844" s="2330"/>
      <c r="S844" s="2330"/>
      <c r="T844" s="2330"/>
      <c r="U844" s="2330"/>
      <c r="V844" s="2331"/>
      <c r="W844" s="2146">
        <v>15000</v>
      </c>
      <c r="X844" s="2146"/>
      <c r="Y844" s="2146"/>
      <c r="Z844" s="2146"/>
      <c r="AA844" s="2146"/>
      <c r="AB844" s="2146"/>
      <c r="AC844" s="21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6">
        <f>ROUNDDOWN(BC932*2,2)</f>
        <v>0</v>
      </c>
      <c r="BJ844" s="2406"/>
      <c r="BK844" s="2406"/>
      <c r="BL844" s="2406"/>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8">
        <f>SUM(W840:AC844)</f>
        <v>126000</v>
      </c>
      <c r="X845" s="2149"/>
      <c r="Y845" s="2149"/>
      <c r="Z845" s="2149"/>
      <c r="AA845" s="2149"/>
      <c r="AB845" s="2149"/>
      <c r="AC845" s="215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4" t="s">
        <v>355</v>
      </c>
      <c r="K847" s="2195"/>
      <c r="L847" s="2195"/>
      <c r="M847" s="2195"/>
      <c r="N847" s="2195"/>
      <c r="O847" s="2195"/>
      <c r="P847" s="2195"/>
      <c r="Q847" s="2195"/>
      <c r="R847" s="2195"/>
      <c r="S847" s="2195"/>
      <c r="T847" s="2195"/>
      <c r="U847" s="2195"/>
      <c r="V847" s="2197"/>
      <c r="W847" s="2034">
        <v>45590</v>
      </c>
      <c r="X847" s="2035"/>
      <c r="Y847" s="2035"/>
      <c r="Z847" s="2035"/>
      <c r="AA847" s="2035"/>
      <c r="AB847" s="2035"/>
      <c r="AC847" s="203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04"/>
      <c r="X849" s="2304"/>
      <c r="Y849" s="2304"/>
      <c r="Z849" s="2304"/>
      <c r="AA849" s="2304"/>
      <c r="AB849" s="2304"/>
      <c r="AC849" s="23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4">
        <v>5805</v>
      </c>
      <c r="X850" s="2304"/>
      <c r="Y850" s="2304"/>
      <c r="Z850" s="2304"/>
      <c r="AA850" s="2304"/>
      <c r="AB850" s="2304"/>
      <c r="AC850" s="230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04">
        <v>35000</v>
      </c>
      <c r="X851" s="2304"/>
      <c r="Y851" s="2304"/>
      <c r="Z851" s="2304"/>
      <c r="AA851" s="2304"/>
      <c r="AB851" s="2304"/>
      <c r="AC851" s="230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5"/>
      <c r="BH851" s="2345"/>
      <c r="BI851" s="2345"/>
      <c r="BJ851" s="2345"/>
      <c r="BK851" s="2345"/>
      <c r="BL851" s="2345"/>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04">
        <v>30000</v>
      </c>
      <c r="X852" s="2304"/>
      <c r="Y852" s="2304"/>
      <c r="Z852" s="2304"/>
      <c r="AA852" s="2304"/>
      <c r="AB852" s="2304"/>
      <c r="AC852" s="230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24">
        <f>SUM(W849:AC852)</f>
        <v>70805</v>
      </c>
      <c r="X853" s="2324"/>
      <c r="Y853" s="2324"/>
      <c r="Z853" s="2324"/>
      <c r="AA853" s="2324"/>
      <c r="AB853" s="2324"/>
      <c r="AC853" s="232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3">
        <f>SUM(AZ821:AZ849)</f>
        <v>0</v>
      </c>
      <c r="BA854" s="2333"/>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51">
        <v>52080</v>
      </c>
      <c r="X855" s="2152"/>
      <c r="Y855" s="2152"/>
      <c r="Z855" s="2152"/>
      <c r="AA855" s="2152"/>
      <c r="AB855" s="2152"/>
      <c r="AC855" s="215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37">
        <v>1</v>
      </c>
      <c r="U856" s="2198"/>
      <c r="V856" s="233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51">
        <v>40080</v>
      </c>
      <c r="X857" s="2152"/>
      <c r="Y857" s="2152"/>
      <c r="Z857" s="2152"/>
      <c r="AA857" s="2152"/>
      <c r="AB857" s="2152"/>
      <c r="AC857" s="215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37">
        <v>1</v>
      </c>
      <c r="U858" s="2198"/>
      <c r="V858" s="233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9" t="s">
        <v>2644</v>
      </c>
      <c r="N859" s="2330"/>
      <c r="O859" s="2330"/>
      <c r="P859" s="2330"/>
      <c r="Q859" s="2330"/>
      <c r="R859" s="2330"/>
      <c r="S859" s="2330"/>
      <c r="T859" s="2330"/>
      <c r="U859" s="2330"/>
      <c r="V859" s="2331"/>
      <c r="W859" s="2151">
        <v>23040</v>
      </c>
      <c r="X859" s="2152"/>
      <c r="Y859" s="2152"/>
      <c r="Z859" s="2152"/>
      <c r="AA859" s="2152"/>
      <c r="AB859" s="2152"/>
      <c r="AC859" s="215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11">
        <f>SUM(W855:AC859)</f>
        <v>115200</v>
      </c>
      <c r="X860" s="2512"/>
      <c r="Y860" s="2512"/>
      <c r="Z860" s="2512"/>
      <c r="AA860" s="2512"/>
      <c r="AB860" s="2512"/>
      <c r="AC860" s="251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51">
        <v>20000</v>
      </c>
      <c r="X861" s="2152"/>
      <c r="Y861" s="2152"/>
      <c r="Z861" s="2152"/>
      <c r="AA861" s="2152"/>
      <c r="AB861" s="2152"/>
      <c r="AC861" s="215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46">
        <v>3000</v>
      </c>
      <c r="X863" s="2146"/>
      <c r="Y863" s="2146"/>
      <c r="Z863" s="2146"/>
      <c r="AA863" s="2146"/>
      <c r="AB863" s="2146"/>
      <c r="AC863" s="214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46">
        <v>14000</v>
      </c>
      <c r="X864" s="2146"/>
      <c r="Y864" s="2146"/>
      <c r="Z864" s="2146"/>
      <c r="AA864" s="2146"/>
      <c r="AB864" s="2146"/>
      <c r="AC864" s="214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46">
        <v>12000</v>
      </c>
      <c r="X865" s="2146"/>
      <c r="Y865" s="2146"/>
      <c r="Z865" s="2146"/>
      <c r="AA865" s="2146"/>
      <c r="AB865" s="2146"/>
      <c r="AC865" s="214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46">
        <v>5000</v>
      </c>
      <c r="X866" s="2146"/>
      <c r="Y866" s="2146"/>
      <c r="Z866" s="2146"/>
      <c r="AA866" s="2146"/>
      <c r="AB866" s="2146"/>
      <c r="AC866" s="214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46">
        <v>9000</v>
      </c>
      <c r="X867" s="2146"/>
      <c r="Y867" s="2146"/>
      <c r="Z867" s="2146"/>
      <c r="AA867" s="2146"/>
      <c r="AB867" s="2146"/>
      <c r="AC867" s="21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46">
        <v>9000</v>
      </c>
      <c r="X868" s="2146"/>
      <c r="Y868" s="2146"/>
      <c r="Z868" s="2146"/>
      <c r="AA868" s="2146"/>
      <c r="AB868" s="2146"/>
      <c r="AC868" s="21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9" t="s">
        <v>2643</v>
      </c>
      <c r="N869" s="2330"/>
      <c r="O869" s="2330"/>
      <c r="P869" s="2330"/>
      <c r="Q869" s="2330"/>
      <c r="R869" s="2330"/>
      <c r="S869" s="2330"/>
      <c r="T869" s="2330"/>
      <c r="U869" s="2330"/>
      <c r="V869" s="2331"/>
      <c r="W869" s="2146">
        <v>17000</v>
      </c>
      <c r="X869" s="2146"/>
      <c r="Y869" s="2146"/>
      <c r="Z869" s="2146"/>
      <c r="AA869" s="2146"/>
      <c r="AB869" s="2146"/>
      <c r="AC869" s="214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7">
        <f>SUM(W863:AC869)</f>
        <v>69000</v>
      </c>
      <c r="X870" s="2147"/>
      <c r="Y870" s="2147"/>
      <c r="Z870" s="2147"/>
      <c r="AA870" s="2147"/>
      <c r="AB870" s="2147"/>
      <c r="AC870" s="214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34" t="s">
        <v>343</v>
      </c>
      <c r="N872" s="2330"/>
      <c r="O872" s="2330"/>
      <c r="P872" s="2330"/>
      <c r="Q872" s="2330"/>
      <c r="R872" s="2330"/>
      <c r="S872" s="2330"/>
      <c r="T872" s="2330"/>
      <c r="U872" s="2330"/>
      <c r="V872" s="2331"/>
      <c r="W872" s="2034"/>
      <c r="X872" s="2035"/>
      <c r="Y872" s="2035"/>
      <c r="Z872" s="2035"/>
      <c r="AA872" s="2035"/>
      <c r="AB872" s="2035"/>
      <c r="AC872" s="203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34" t="s">
        <v>343</v>
      </c>
      <c r="N873" s="2330"/>
      <c r="O873" s="2330"/>
      <c r="P873" s="2330"/>
      <c r="Q873" s="2330"/>
      <c r="R873" s="2330"/>
      <c r="S873" s="2330"/>
      <c r="T873" s="2330"/>
      <c r="U873" s="2330"/>
      <c r="V873" s="2331"/>
      <c r="W873" s="2034"/>
      <c r="X873" s="2035"/>
      <c r="Y873" s="2035"/>
      <c r="Z873" s="2035"/>
      <c r="AA873" s="2035"/>
      <c r="AB873" s="2035"/>
      <c r="AC873" s="203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4" t="s">
        <v>343</v>
      </c>
      <c r="N874" s="2330"/>
      <c r="O874" s="2330"/>
      <c r="P874" s="2330"/>
      <c r="Q874" s="2330"/>
      <c r="R874" s="2330"/>
      <c r="S874" s="2330"/>
      <c r="T874" s="2330"/>
      <c r="U874" s="2330"/>
      <c r="V874" s="2331"/>
      <c r="W874" s="2034"/>
      <c r="X874" s="2035"/>
      <c r="Y874" s="2035"/>
      <c r="Z874" s="2035"/>
      <c r="AA874" s="2035"/>
      <c r="AB874" s="2035"/>
      <c r="AC874" s="203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4" t="s">
        <v>343</v>
      </c>
      <c r="N875" s="2330"/>
      <c r="O875" s="2330"/>
      <c r="P875" s="2330"/>
      <c r="Q875" s="2330"/>
      <c r="R875" s="2330"/>
      <c r="S875" s="2330"/>
      <c r="T875" s="2330"/>
      <c r="U875" s="2330"/>
      <c r="V875" s="2331"/>
      <c r="W875" s="2034"/>
      <c r="X875" s="2035"/>
      <c r="Y875" s="2035"/>
      <c r="Z875" s="2035"/>
      <c r="AA875" s="2035"/>
      <c r="AB875" s="2035"/>
      <c r="AC875" s="203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4" t="s">
        <v>343</v>
      </c>
      <c r="N876" s="2330"/>
      <c r="O876" s="2330"/>
      <c r="P876" s="2330"/>
      <c r="Q876" s="2330"/>
      <c r="R876" s="2330"/>
      <c r="S876" s="2330"/>
      <c r="T876" s="2330"/>
      <c r="U876" s="2330"/>
      <c r="V876" s="2331"/>
      <c r="W876" s="2034"/>
      <c r="X876" s="2035"/>
      <c r="Y876" s="2035"/>
      <c r="Z876" s="2035"/>
      <c r="AA876" s="2035"/>
      <c r="AB876" s="2035"/>
      <c r="AC876" s="203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8">
        <f>SUM(W872:AC876)</f>
        <v>0</v>
      </c>
      <c r="X877" s="2149"/>
      <c r="Y877" s="2149"/>
      <c r="Z877" s="2149"/>
      <c r="AA877" s="2149"/>
      <c r="AB877" s="2149"/>
      <c r="AC877" s="215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9">
        <f>W845+W853+W860+W861+W870+W877+W847</f>
        <v>446595</v>
      </c>
      <c r="AD881" s="2149"/>
      <c r="AE881" s="2149"/>
      <c r="AF881" s="2149"/>
      <c r="AG881" s="2149"/>
      <c r="AH881" s="215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35">
        <f>O796+O776+G753</f>
        <v>61</v>
      </c>
      <c r="AD882" s="2335"/>
      <c r="AE882" s="2335"/>
      <c r="AF882" s="2335"/>
      <c r="AG882" s="2335"/>
      <c r="AH882" s="233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65" t="s">
        <v>33</v>
      </c>
      <c r="F883" s="2365"/>
      <c r="G883" s="2365"/>
      <c r="H883" s="2365"/>
      <c r="I883" s="2365"/>
      <c r="J883" s="2365"/>
      <c r="K883" s="2365"/>
      <c r="L883" s="2365"/>
      <c r="M883" s="2365"/>
      <c r="N883" s="2365"/>
      <c r="O883" s="2365"/>
      <c r="P883" s="2365"/>
      <c r="Q883" s="2365"/>
      <c r="R883" s="2365"/>
      <c r="S883" s="2365"/>
      <c r="T883" s="2365"/>
      <c r="U883" s="2365"/>
      <c r="V883" s="2365"/>
      <c r="W883" s="2365"/>
      <c r="X883" s="2365"/>
      <c r="Y883" s="2365"/>
      <c r="Z883" s="2365"/>
      <c r="AA883" s="2365"/>
      <c r="AB883" s="2366"/>
      <c r="AC883" s="2147">
        <f>IF(ISERROR((ROUNDDOWN(AC881/AC882,0))),0,(ROUNDDOWN(AC881/AC882,0)))</f>
        <v>7321</v>
      </c>
      <c r="AD883" s="2147"/>
      <c r="AE883" s="2147"/>
      <c r="AF883" s="2147"/>
      <c r="AG883" s="2147"/>
      <c r="AH883" s="214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514">
        <v>215000</v>
      </c>
      <c r="AD884" s="2515"/>
      <c r="AE884" s="2515"/>
      <c r="AF884" s="2515"/>
      <c r="AG884" s="2515"/>
      <c r="AH884" s="251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6"/>
      <c r="AD885" s="2146"/>
      <c r="AE885" s="2146"/>
      <c r="AF885" s="2146"/>
      <c r="AG885" s="2146"/>
      <c r="AH885" s="21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5">
        <v>30000</v>
      </c>
      <c r="AD886" s="2035"/>
      <c r="AE886" s="2035"/>
      <c r="AF886" s="2035"/>
      <c r="AG886" s="2035"/>
      <c r="AH886" s="203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5">
        <v>18300</v>
      </c>
      <c r="AD887" s="2035"/>
      <c r="AE887" s="2035"/>
      <c r="AF887" s="2035"/>
      <c r="AG887" s="2035"/>
      <c r="AH887" s="203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63"/>
      <c r="AD888" s="2264"/>
      <c r="AE888" s="2264"/>
      <c r="AF888" s="2264"/>
      <c r="AG888" s="2264"/>
      <c r="AH888" s="22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5">
        <v>8234</v>
      </c>
      <c r="AD889" s="2035"/>
      <c r="AE889" s="2035"/>
      <c r="AF889" s="2035"/>
      <c r="AG889" s="2035"/>
      <c r="AH889" s="203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5"/>
      <c r="AD890" s="2035"/>
      <c r="AE890" s="2035"/>
      <c r="AF890" s="2035"/>
      <c r="AG890" s="2035"/>
      <c r="AH890" s="203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9" t="s">
        <v>2645</v>
      </c>
      <c r="D891" s="2140"/>
      <c r="E891" s="2140"/>
      <c r="F891" s="2140"/>
      <c r="G891" s="2140"/>
      <c r="H891" s="2140"/>
      <c r="I891" s="2140"/>
      <c r="J891" s="2140"/>
      <c r="K891" s="2140"/>
      <c r="L891" s="2140"/>
      <c r="M891" s="2140"/>
      <c r="N891" s="2140"/>
      <c r="O891" s="2140"/>
      <c r="P891" s="2140"/>
      <c r="Q891" s="2140"/>
      <c r="R891" s="2140"/>
      <c r="S891" s="2140"/>
      <c r="T891" s="2140"/>
      <c r="U891" s="2140"/>
      <c r="V891" s="2140"/>
      <c r="W891" s="2140"/>
      <c r="X891" s="2140"/>
      <c r="Y891" s="2140"/>
      <c r="Z891" s="2140"/>
      <c r="AA891" s="2140"/>
      <c r="AB891" s="2141"/>
      <c r="AC891" s="2146">
        <v>14000</v>
      </c>
      <c r="AD891" s="2146"/>
      <c r="AE891" s="2146"/>
      <c r="AF891" s="2146"/>
      <c r="AG891" s="2146"/>
      <c r="AH891" s="21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9" t="s">
        <v>1034</v>
      </c>
      <c r="D892" s="2140"/>
      <c r="E892" s="2140"/>
      <c r="F892" s="2140"/>
      <c r="G892" s="2140"/>
      <c r="H892" s="2140"/>
      <c r="I892" s="2140"/>
      <c r="J892" s="2140"/>
      <c r="K892" s="2140"/>
      <c r="L892" s="2140"/>
      <c r="M892" s="2140"/>
      <c r="N892" s="2140"/>
      <c r="O892" s="2140"/>
      <c r="P892" s="2140"/>
      <c r="Q892" s="2140"/>
      <c r="R892" s="2140"/>
      <c r="S892" s="2140"/>
      <c r="T892" s="2140"/>
      <c r="U892" s="2140"/>
      <c r="V892" s="2140"/>
      <c r="W892" s="2140"/>
      <c r="X892" s="2140"/>
      <c r="Y892" s="2140"/>
      <c r="Z892" s="2140"/>
      <c r="AA892" s="2140"/>
      <c r="AB892" s="2141"/>
      <c r="AC892" s="2146"/>
      <c r="AD892" s="2146"/>
      <c r="AE892" s="2146"/>
      <c r="AF892" s="2146"/>
      <c r="AG892" s="2146"/>
      <c r="AH892" s="21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4"/>
      <c r="AA896" s="2035"/>
      <c r="AB896" s="2035"/>
      <c r="AC896" s="2035"/>
      <c r="AD896" s="2035"/>
      <c r="AE896" s="203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4"/>
      <c r="AA897" s="2035"/>
      <c r="AB897" s="2035"/>
      <c r="AC897" s="2035"/>
      <c r="AD897" s="2035"/>
      <c r="AE897" s="203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4"/>
      <c r="AA898" s="2035"/>
      <c r="AB898" s="2035"/>
      <c r="AC898" s="2035"/>
      <c r="AD898" s="2035"/>
      <c r="AE898" s="203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8">
        <f>Z896-(Z897+Z898)</f>
        <v>0</v>
      </c>
      <c r="AA899" s="2149"/>
      <c r="AB899" s="2149"/>
      <c r="AC899" s="2149"/>
      <c r="AD899" s="2149"/>
      <c r="AE899" s="2150"/>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26"/>
      <c r="BE901" s="232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8"/>
      <c r="BE902" s="232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7"/>
      <c r="BE903" s="232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7"/>
      <c r="BE904" s="232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7"/>
      <c r="BE905" s="232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26"/>
      <c r="BE906" s="232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90" t="s">
        <v>101</v>
      </c>
      <c r="B907" s="2090"/>
      <c r="C907" s="2090"/>
      <c r="D907" s="2090"/>
      <c r="E907" s="2090"/>
      <c r="F907" s="2090"/>
      <c r="G907" s="2090"/>
      <c r="H907" s="2090"/>
      <c r="I907" s="2090"/>
      <c r="J907" s="2090"/>
      <c r="K907" s="2090"/>
      <c r="L907" s="2090"/>
      <c r="M907" s="2090"/>
      <c r="N907" s="2090"/>
      <c r="O907" s="2090"/>
      <c r="P907" s="2090"/>
      <c r="Q907" s="2090"/>
      <c r="R907" s="2090"/>
      <c r="S907" s="2090"/>
      <c r="T907" s="2090"/>
      <c r="U907" s="2090"/>
      <c r="V907" s="2090"/>
      <c r="W907" s="2090"/>
      <c r="X907" s="2090"/>
      <c r="Y907" s="2090"/>
      <c r="Z907" s="2090"/>
      <c r="AA907" s="2090"/>
      <c r="AB907" s="2090"/>
      <c r="AC907" s="2090"/>
      <c r="AD907" s="2090"/>
      <c r="AE907" s="2090"/>
      <c r="AF907" s="2090"/>
      <c r="AG907" s="2090"/>
      <c r="AH907" s="2090"/>
      <c r="AI907" s="2090"/>
      <c r="AJ907" s="2090"/>
      <c r="AK907" s="2090"/>
      <c r="AL907" s="2090"/>
      <c r="AM907" s="144"/>
      <c r="AN907" s="144"/>
      <c r="AO907" s="144"/>
      <c r="AP907" s="144"/>
      <c r="AQ907" s="144"/>
      <c r="AR907" s="144"/>
      <c r="AS907" s="144"/>
      <c r="AT907" s="144"/>
      <c r="AU907" s="144"/>
      <c r="AV907" s="144"/>
      <c r="AW907" s="144"/>
      <c r="AX907" s="144"/>
      <c r="AY907" s="144"/>
      <c r="AZ907" s="61"/>
      <c r="BA907" s="25"/>
      <c r="BB907" s="127"/>
      <c r="BC907" s="1607"/>
      <c r="BD907" s="2325"/>
      <c r="BE907" s="2325"/>
      <c r="BF907" s="2325"/>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91"/>
      <c r="B908" s="2091"/>
      <c r="C908" s="2091"/>
      <c r="D908" s="2091"/>
      <c r="E908" s="2091"/>
      <c r="F908" s="2091"/>
      <c r="G908" s="2091"/>
      <c r="H908" s="2091"/>
      <c r="I908" s="2091"/>
      <c r="J908" s="2091"/>
      <c r="K908" s="2091"/>
      <c r="L908" s="2091"/>
      <c r="M908" s="2091"/>
      <c r="N908" s="2091"/>
      <c r="O908" s="2091"/>
      <c r="P908" s="2091"/>
      <c r="Q908" s="2091"/>
      <c r="R908" s="2091"/>
      <c r="S908" s="2091"/>
      <c r="T908" s="2091"/>
      <c r="U908" s="2091"/>
      <c r="V908" s="2091"/>
      <c r="W908" s="2091"/>
      <c r="X908" s="2091"/>
      <c r="Y908" s="2091"/>
      <c r="Z908" s="2091"/>
      <c r="AA908" s="2091"/>
      <c r="AB908" s="2091"/>
      <c r="AC908" s="2091"/>
      <c r="AD908" s="2091"/>
      <c r="AE908" s="2091"/>
      <c r="AF908" s="2091"/>
      <c r="AG908" s="2091"/>
      <c r="AH908" s="2091"/>
      <c r="AI908" s="2091"/>
      <c r="AJ908" s="2091"/>
      <c r="AK908" s="2091"/>
      <c r="AL908" s="2091"/>
      <c r="AM908" s="144"/>
      <c r="AN908" s="144"/>
      <c r="AO908" s="144"/>
      <c r="AP908" s="144"/>
      <c r="AQ908" s="144"/>
      <c r="AR908" s="144"/>
      <c r="AS908" s="144"/>
      <c r="AT908" s="144"/>
      <c r="AU908" s="144"/>
      <c r="AV908" s="144"/>
      <c r="AW908" s="144"/>
      <c r="AX908" s="144"/>
      <c r="AY908" s="144"/>
      <c r="AZ908" s="61"/>
      <c r="BA908" s="25"/>
      <c r="BB908" s="127"/>
      <c r="BC908" s="1607"/>
      <c r="BD908" s="2332"/>
      <c r="BE908" s="2332"/>
      <c r="BF908" s="233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7"/>
      <c r="BE909" s="232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26"/>
      <c r="BE910" s="232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7" t="s">
        <v>849</v>
      </c>
      <c r="G912" s="2508"/>
      <c r="H912" s="2508"/>
      <c r="I912" s="2508"/>
      <c r="J912" s="2508"/>
      <c r="K912" s="2508"/>
      <c r="L912" s="2508"/>
      <c r="M912" s="2508"/>
      <c r="N912" s="2508"/>
      <c r="O912" s="2508"/>
      <c r="P912" s="2508"/>
      <c r="Q912" s="2508"/>
      <c r="R912" s="2508"/>
      <c r="S912" s="2508"/>
      <c r="T912" s="2509"/>
      <c r="U912" s="2256" t="s">
        <v>32</v>
      </c>
      <c r="V912" s="2186"/>
      <c r="W912" s="2186"/>
      <c r="X912" s="2186"/>
      <c r="Y912" s="2186"/>
      <c r="Z912" s="2186"/>
      <c r="AA912" s="73"/>
      <c r="AB912" s="161"/>
      <c r="AC912" s="161"/>
      <c r="AD912" s="161"/>
      <c r="AE912" s="161"/>
      <c r="AF912" s="162"/>
      <c r="AZ912" s="61"/>
      <c r="BA912" s="1606"/>
      <c r="BB912" s="127"/>
      <c r="BC912" s="127"/>
      <c r="BD912" s="2326"/>
      <c r="BE912" s="232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7" t="s">
        <v>878</v>
      </c>
      <c r="G913" s="2258"/>
      <c r="H913" s="2258"/>
      <c r="I913" s="2258"/>
      <c r="J913" s="2258"/>
      <c r="K913" s="2258"/>
      <c r="L913" s="2258"/>
      <c r="M913" s="2258"/>
      <c r="N913" s="2258"/>
      <c r="O913" s="2258"/>
      <c r="P913" s="2258"/>
      <c r="Q913" s="2258"/>
      <c r="R913" s="2258"/>
      <c r="S913" s="2258"/>
      <c r="T913" s="2259"/>
      <c r="U913" s="2257"/>
      <c r="V913" s="2258"/>
      <c r="W913" s="2258"/>
      <c r="X913" s="2258"/>
      <c r="Y913" s="2258"/>
      <c r="Z913" s="225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0"/>
      <c r="G914" s="2261"/>
      <c r="H914" s="2261"/>
      <c r="I914" s="2261"/>
      <c r="J914" s="2261"/>
      <c r="K914" s="2261"/>
      <c r="L914" s="2261"/>
      <c r="M914" s="2261"/>
      <c r="N914" s="2261"/>
      <c r="O914" s="2261"/>
      <c r="P914" s="2261"/>
      <c r="Q914" s="2261"/>
      <c r="R914" s="2261"/>
      <c r="S914" s="2261"/>
      <c r="T914" s="2262"/>
      <c r="U914" s="2260"/>
      <c r="V914" s="2261"/>
      <c r="W914" s="2261"/>
      <c r="X914" s="2261"/>
      <c r="Y914" s="2261"/>
      <c r="Z914" s="2261"/>
      <c r="AA914" s="164"/>
      <c r="AB914" s="2323" t="s">
        <v>410</v>
      </c>
      <c r="AC914" s="2323"/>
      <c r="AD914" s="2323"/>
      <c r="AE914" s="232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2" t="s">
        <v>577</v>
      </c>
      <c r="V915" s="2061"/>
      <c r="W915" s="2061"/>
      <c r="X915" s="2061"/>
      <c r="Y915" s="2061"/>
      <c r="Z915" s="2062"/>
      <c r="AA915" s="2314">
        <f>AM564</f>
        <v>20148091</v>
      </c>
      <c r="AB915" s="2045"/>
      <c r="AC915" s="2045"/>
      <c r="AD915" s="2045"/>
      <c r="AE915" s="2045"/>
      <c r="AF915" s="231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2" t="s">
        <v>625</v>
      </c>
      <c r="V916" s="2061"/>
      <c r="W916" s="2061"/>
      <c r="X916" s="2061"/>
      <c r="Y916" s="2061"/>
      <c r="Z916" s="2062"/>
      <c r="AA916" s="2314"/>
      <c r="AB916" s="2045"/>
      <c r="AC916" s="2045"/>
      <c r="AD916" s="2045"/>
      <c r="AE916" s="2045"/>
      <c r="AF916" s="231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2" t="s">
        <v>625</v>
      </c>
      <c r="V917" s="2061"/>
      <c r="W917" s="2061"/>
      <c r="X917" s="2061"/>
      <c r="Y917" s="2061"/>
      <c r="Z917" s="2062"/>
      <c r="AA917" s="2314"/>
      <c r="AB917" s="2045"/>
      <c r="AC917" s="2045"/>
      <c r="AD917" s="2045"/>
      <c r="AE917" s="2045"/>
      <c r="AF917" s="231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2" t="s">
        <v>625</v>
      </c>
      <c r="V918" s="2061"/>
      <c r="W918" s="2061"/>
      <c r="X918" s="2061"/>
      <c r="Y918" s="2061"/>
      <c r="Z918" s="2062"/>
      <c r="AA918" s="2314"/>
      <c r="AB918" s="2045"/>
      <c r="AC918" s="2045"/>
      <c r="AD918" s="2045"/>
      <c r="AE918" s="2045"/>
      <c r="AF918" s="231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2" t="s">
        <v>625</v>
      </c>
      <c r="V919" s="2061"/>
      <c r="W919" s="2061"/>
      <c r="X919" s="2061"/>
      <c r="Y919" s="2061"/>
      <c r="Z919" s="2062"/>
      <c r="AA919" s="2314"/>
      <c r="AB919" s="2045"/>
      <c r="AC919" s="2045"/>
      <c r="AD919" s="2045"/>
      <c r="AE919" s="2045"/>
      <c r="AF919" s="231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2" t="s">
        <v>625</v>
      </c>
      <c r="V920" s="2061"/>
      <c r="W920" s="2061"/>
      <c r="X920" s="2061"/>
      <c r="Y920" s="2061"/>
      <c r="Z920" s="2062"/>
      <c r="AA920" s="2314"/>
      <c r="AB920" s="2045"/>
      <c r="AC920" s="2045"/>
      <c r="AD920" s="2045"/>
      <c r="AE920" s="2045"/>
      <c r="AF920" s="231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2" t="s">
        <v>625</v>
      </c>
      <c r="V921" s="2061"/>
      <c r="W921" s="2061"/>
      <c r="X921" s="2061"/>
      <c r="Y921" s="2061"/>
      <c r="Z921" s="2062"/>
      <c r="AA921" s="2314"/>
      <c r="AB921" s="2045"/>
      <c r="AC921" s="2045"/>
      <c r="AD921" s="2045"/>
      <c r="AE921" s="2045"/>
      <c r="AF921" s="231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2" t="s">
        <v>625</v>
      </c>
      <c r="V922" s="2061"/>
      <c r="W922" s="2061"/>
      <c r="X922" s="2061"/>
      <c r="Y922" s="2061"/>
      <c r="Z922" s="2062"/>
      <c r="AA922" s="2314"/>
      <c r="AB922" s="2045"/>
      <c r="AC922" s="2045"/>
      <c r="AD922" s="2045"/>
      <c r="AE922" s="2045"/>
      <c r="AF922" s="231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2" t="s">
        <v>625</v>
      </c>
      <c r="V923" s="2061"/>
      <c r="W923" s="2061"/>
      <c r="X923" s="2061"/>
      <c r="Y923" s="2061"/>
      <c r="Z923" s="2062"/>
      <c r="AA923" s="2314"/>
      <c r="AB923" s="2045"/>
      <c r="AC923" s="2045"/>
      <c r="AD923" s="2045"/>
      <c r="AE923" s="2045"/>
      <c r="AF923" s="231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2" t="s">
        <v>625</v>
      </c>
      <c r="V924" s="2061"/>
      <c r="W924" s="2061"/>
      <c r="X924" s="2061"/>
      <c r="Y924" s="2061"/>
      <c r="Z924" s="2062"/>
      <c r="AA924" s="2314"/>
      <c r="AB924" s="2045"/>
      <c r="AC924" s="2045"/>
      <c r="AD924" s="2045"/>
      <c r="AE924" s="2045"/>
      <c r="AF924" s="231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22" t="s">
        <v>625</v>
      </c>
      <c r="V925" s="2061"/>
      <c r="W925" s="2061"/>
      <c r="X925" s="2061"/>
      <c r="Y925" s="2061"/>
      <c r="Z925" s="2062"/>
      <c r="AA925" s="2314"/>
      <c r="AB925" s="2045"/>
      <c r="AC925" s="2045"/>
      <c r="AD925" s="2045"/>
      <c r="AE925" s="2045"/>
      <c r="AF925" s="231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2" t="s">
        <v>625</v>
      </c>
      <c r="V926" s="2061"/>
      <c r="W926" s="2061"/>
      <c r="X926" s="2061"/>
      <c r="Y926" s="2061"/>
      <c r="Z926" s="2062"/>
      <c r="AA926" s="2314"/>
      <c r="AB926" s="2045"/>
      <c r="AC926" s="2045"/>
      <c r="AD926" s="2045"/>
      <c r="AE926" s="2045"/>
      <c r="AF926" s="231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2" t="s">
        <v>625</v>
      </c>
      <c r="V927" s="2061"/>
      <c r="W927" s="2061"/>
      <c r="X927" s="2061"/>
      <c r="Y927" s="2061"/>
      <c r="Z927" s="2062"/>
      <c r="AA927" s="2314"/>
      <c r="AB927" s="2045"/>
      <c r="AC927" s="2045"/>
      <c r="AD927" s="2045"/>
      <c r="AE927" s="2045"/>
      <c r="AF927" s="231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22" t="s">
        <v>625</v>
      </c>
      <c r="V928" s="2061"/>
      <c r="W928" s="2061"/>
      <c r="X928" s="2061"/>
      <c r="Y928" s="2061"/>
      <c r="Z928" s="2062"/>
      <c r="AA928" s="2314"/>
      <c r="AB928" s="2045"/>
      <c r="AC928" s="2045"/>
      <c r="AD928" s="2045"/>
      <c r="AE928" s="2045"/>
      <c r="AF928" s="231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22" t="s">
        <v>625</v>
      </c>
      <c r="V929" s="2061"/>
      <c r="W929" s="2061"/>
      <c r="X929" s="2061"/>
      <c r="Y929" s="2061"/>
      <c r="Z929" s="2062"/>
      <c r="AA929" s="2314"/>
      <c r="AB929" s="2045"/>
      <c r="AC929" s="2045"/>
      <c r="AD929" s="2045"/>
      <c r="AE929" s="2045"/>
      <c r="AF929" s="231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2" t="s">
        <v>705</v>
      </c>
      <c r="Q930" s="2061"/>
      <c r="R930" s="2061"/>
      <c r="S930" s="2061"/>
      <c r="T930" s="2062"/>
      <c r="U930" s="2322" t="s">
        <v>625</v>
      </c>
      <c r="V930" s="2061"/>
      <c r="W930" s="2061"/>
      <c r="X930" s="2061"/>
      <c r="Y930" s="2061"/>
      <c r="Z930" s="2062"/>
      <c r="AA930" s="2314"/>
      <c r="AB930" s="2045"/>
      <c r="AC930" s="2045"/>
      <c r="AD930" s="2045"/>
      <c r="AE930" s="2045"/>
      <c r="AF930" s="231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0" t="s">
        <v>343</v>
      </c>
      <c r="J931" s="2505"/>
      <c r="K931" s="2505"/>
      <c r="L931" s="2505"/>
      <c r="M931" s="2505"/>
      <c r="N931" s="2505"/>
      <c r="O931" s="2505"/>
      <c r="P931" s="2505"/>
      <c r="Q931" s="2505"/>
      <c r="R931" s="2505"/>
      <c r="S931" s="2505"/>
      <c r="T931" s="2506"/>
      <c r="U931" s="2322" t="s">
        <v>625</v>
      </c>
      <c r="V931" s="2061"/>
      <c r="W931" s="2061"/>
      <c r="X931" s="2061"/>
      <c r="Y931" s="2061"/>
      <c r="Z931" s="2062"/>
      <c r="AA931" s="2314"/>
      <c r="AB931" s="2045"/>
      <c r="AC931" s="2045"/>
      <c r="AD931" s="2045"/>
      <c r="AE931" s="2045"/>
      <c r="AF931" s="231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0" t="s">
        <v>2621</v>
      </c>
      <c r="J932" s="2311"/>
      <c r="K932" s="2311"/>
      <c r="L932" s="2311"/>
      <c r="M932" s="2311"/>
      <c r="N932" s="2311"/>
      <c r="O932" s="2311"/>
      <c r="P932" s="2311"/>
      <c r="Q932" s="2311"/>
      <c r="R932" s="2311"/>
      <c r="S932" s="2311"/>
      <c r="T932" s="2312"/>
      <c r="U932" s="2322" t="s">
        <v>577</v>
      </c>
      <c r="V932" s="2061"/>
      <c r="W932" s="2061"/>
      <c r="X932" s="2061"/>
      <c r="Y932" s="2061"/>
      <c r="Z932" s="2062"/>
      <c r="AA932" s="2314">
        <f>AO638</f>
        <v>6918400</v>
      </c>
      <c r="AB932" s="2045"/>
      <c r="AC932" s="2045"/>
      <c r="AD932" s="2045"/>
      <c r="AE932" s="2045"/>
      <c r="AF932" s="231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1" t="s">
        <v>343</v>
      </c>
      <c r="J933" s="2311"/>
      <c r="K933" s="2311"/>
      <c r="L933" s="2311"/>
      <c r="M933" s="2311"/>
      <c r="N933" s="2311"/>
      <c r="O933" s="2311"/>
      <c r="P933" s="2311"/>
      <c r="Q933" s="2311"/>
      <c r="R933" s="2311"/>
      <c r="S933" s="2311"/>
      <c r="T933" s="2312"/>
      <c r="U933" s="2322" t="s">
        <v>625</v>
      </c>
      <c r="V933" s="2061"/>
      <c r="W933" s="2061"/>
      <c r="X933" s="2061"/>
      <c r="Y933" s="2061"/>
      <c r="Z933" s="2062"/>
      <c r="AA933" s="2314"/>
      <c r="AB933" s="2045"/>
      <c r="AC933" s="2045"/>
      <c r="AD933" s="2045"/>
      <c r="AE933" s="2045"/>
      <c r="AF933" s="231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1" t="s">
        <v>343</v>
      </c>
      <c r="J934" s="2311"/>
      <c r="K934" s="2311"/>
      <c r="L934" s="2311"/>
      <c r="M934" s="2311"/>
      <c r="N934" s="2311"/>
      <c r="O934" s="2311"/>
      <c r="P934" s="2311"/>
      <c r="Q934" s="2311"/>
      <c r="R934" s="2311"/>
      <c r="S934" s="2311"/>
      <c r="T934" s="2312"/>
      <c r="U934" s="2322" t="s">
        <v>625</v>
      </c>
      <c r="V934" s="2061"/>
      <c r="W934" s="2061"/>
      <c r="X934" s="2061"/>
      <c r="Y934" s="2061"/>
      <c r="Z934" s="2062"/>
      <c r="AA934" s="2314"/>
      <c r="AB934" s="2045"/>
      <c r="AC934" s="2045"/>
      <c r="AD934" s="2045"/>
      <c r="AE934" s="2045"/>
      <c r="AF934" s="231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8">
        <v>44126</v>
      </c>
      <c r="N939" s="2319"/>
      <c r="O939" s="2319"/>
      <c r="P939" s="2319"/>
      <c r="Q939" s="2319"/>
      <c r="R939" s="2319"/>
      <c r="S939" s="2320"/>
      <c r="U939" s="103" t="s">
        <v>11</v>
      </c>
      <c r="V939" s="77"/>
      <c r="W939" s="77"/>
      <c r="X939" s="77"/>
      <c r="Y939" s="77"/>
      <c r="Z939" s="77"/>
      <c r="AA939" s="77"/>
      <c r="AB939" s="77"/>
      <c r="AC939" s="77"/>
      <c r="AD939" s="78"/>
      <c r="AE939" s="2318"/>
      <c r="AF939" s="2319"/>
      <c r="AG939" s="2319"/>
      <c r="AH939" s="2319"/>
      <c r="AI939" s="2319"/>
      <c r="AJ939" s="2319"/>
      <c r="AK939" s="232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6" t="s">
        <v>2646</v>
      </c>
      <c r="N940" s="2347"/>
      <c r="O940" s="2347"/>
      <c r="P940" s="2347"/>
      <c r="Q940" s="2347"/>
      <c r="R940" s="2347"/>
      <c r="S940" s="2348"/>
      <c r="U940" s="103" t="s">
        <v>12</v>
      </c>
      <c r="V940" s="77"/>
      <c r="W940" s="77"/>
      <c r="X940" s="77"/>
      <c r="Y940" s="77"/>
      <c r="Z940" s="77"/>
      <c r="AA940" s="77"/>
      <c r="AB940" s="77"/>
      <c r="AC940" s="77"/>
      <c r="AD940" s="78"/>
      <c r="AE940" s="2346"/>
      <c r="AF940" s="2347"/>
      <c r="AG940" s="2347"/>
      <c r="AH940" s="2347"/>
      <c r="AI940" s="2347"/>
      <c r="AJ940" s="2347"/>
      <c r="AK940" s="234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9" t="s">
        <v>2647</v>
      </c>
      <c r="K941" s="2350"/>
      <c r="L941" s="2350"/>
      <c r="M941" s="2350"/>
      <c r="N941" s="2350"/>
      <c r="O941" s="2350"/>
      <c r="P941" s="2350"/>
      <c r="Q941" s="2350"/>
      <c r="R941" s="2350"/>
      <c r="S941" s="2351"/>
      <c r="U941" s="103" t="s">
        <v>944</v>
      </c>
      <c r="V941" s="77"/>
      <c r="W941" s="77"/>
      <c r="AB941" s="2349" t="s">
        <v>316</v>
      </c>
      <c r="AC941" s="2350"/>
      <c r="AD941" s="2350"/>
      <c r="AE941" s="2350"/>
      <c r="AF941" s="2350"/>
      <c r="AG941" s="2350"/>
      <c r="AH941" s="2350"/>
      <c r="AI941" s="2350"/>
      <c r="AJ941" s="2350"/>
      <c r="AK941" s="235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5">
        <f>34/61</f>
        <v>0.55737704918032782</v>
      </c>
      <c r="N942" s="2343"/>
      <c r="O942" s="2343"/>
      <c r="P942" s="2343"/>
      <c r="Q942" s="2343"/>
      <c r="R942" s="2343"/>
      <c r="S942" s="2344"/>
      <c r="U942" s="103" t="s">
        <v>13</v>
      </c>
      <c r="V942" s="77"/>
      <c r="W942" s="77"/>
      <c r="X942" s="77"/>
      <c r="Y942" s="77"/>
      <c r="Z942" s="77"/>
      <c r="AA942" s="77"/>
      <c r="AB942" s="77"/>
      <c r="AC942" s="77"/>
      <c r="AD942" s="78"/>
      <c r="AE942" s="2342"/>
      <c r="AF942" s="2343"/>
      <c r="AG942" s="2343"/>
      <c r="AH942" s="2343"/>
      <c r="AI942" s="2343"/>
      <c r="AJ942" s="2343"/>
      <c r="AK942" s="234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9">
        <v>34</v>
      </c>
      <c r="N943" s="2280"/>
      <c r="O943" s="2280"/>
      <c r="P943" s="2280"/>
      <c r="Q943" s="2280"/>
      <c r="R943" s="2280"/>
      <c r="S943" s="2281"/>
      <c r="U943" s="103" t="s">
        <v>14</v>
      </c>
      <c r="V943" s="77"/>
      <c r="W943" s="77"/>
      <c r="X943" s="77"/>
      <c r="Y943" s="77"/>
      <c r="Z943" s="77"/>
      <c r="AA943" s="77"/>
      <c r="AB943" s="77"/>
      <c r="AC943" s="77"/>
      <c r="AD943" s="78"/>
      <c r="AE943" s="2279"/>
      <c r="AF943" s="2280"/>
      <c r="AG943" s="2280"/>
      <c r="AH943" s="2280"/>
      <c r="AI943" s="2280"/>
      <c r="AJ943" s="2280"/>
      <c r="AK943" s="228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4">
        <v>568056</v>
      </c>
      <c r="N944" s="2045"/>
      <c r="O944" s="2045"/>
      <c r="P944" s="2045"/>
      <c r="Q944" s="2045"/>
      <c r="R944" s="2045"/>
      <c r="S944" s="2315"/>
      <c r="U944" s="103" t="s">
        <v>15</v>
      </c>
      <c r="V944" s="77"/>
      <c r="W944" s="77"/>
      <c r="X944" s="77"/>
      <c r="Y944" s="77"/>
      <c r="Z944" s="77"/>
      <c r="AA944" s="77"/>
      <c r="AB944" s="77"/>
      <c r="AC944" s="77"/>
      <c r="AD944" s="78"/>
      <c r="AE944" s="2314"/>
      <c r="AF944" s="2045"/>
      <c r="AG944" s="2045"/>
      <c r="AH944" s="2045"/>
      <c r="AI944" s="2045"/>
      <c r="AJ944" s="2045"/>
      <c r="AK944" s="231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4">
        <v>11361120</v>
      </c>
      <c r="N945" s="2045"/>
      <c r="O945" s="2045"/>
      <c r="P945" s="2045"/>
      <c r="Q945" s="2045"/>
      <c r="R945" s="2045"/>
      <c r="S945" s="2315"/>
      <c r="U945" s="103" t="s">
        <v>16</v>
      </c>
      <c r="V945" s="77"/>
      <c r="W945" s="77"/>
      <c r="X945" s="77"/>
      <c r="Y945" s="77"/>
      <c r="Z945" s="77"/>
      <c r="AA945" s="77"/>
      <c r="AB945" s="77"/>
      <c r="AC945" s="77"/>
      <c r="AD945" s="78"/>
      <c r="AE945" s="2314"/>
      <c r="AF945" s="2045"/>
      <c r="AG945" s="2045"/>
      <c r="AH945" s="2045"/>
      <c r="AI945" s="2045"/>
      <c r="AJ945" s="2045"/>
      <c r="AK945" s="231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39" t="s">
        <v>2648</v>
      </c>
      <c r="N946" s="2340"/>
      <c r="O946" s="2340"/>
      <c r="P946" s="2340"/>
      <c r="Q946" s="2340"/>
      <c r="R946" s="2340"/>
      <c r="S946" s="2341"/>
      <c r="U946" s="103" t="s">
        <v>604</v>
      </c>
      <c r="V946" s="77"/>
      <c r="W946" s="77"/>
      <c r="X946" s="77"/>
      <c r="Y946" s="77"/>
      <c r="Z946" s="77"/>
      <c r="AA946" s="77"/>
      <c r="AB946" s="77"/>
      <c r="AC946" s="77"/>
      <c r="AD946" s="78"/>
      <c r="AE946" s="2339"/>
      <c r="AF946" s="2340"/>
      <c r="AG946" s="2340"/>
      <c r="AH946" s="2340"/>
      <c r="AI946" s="2340"/>
      <c r="AJ946" s="2340"/>
      <c r="AK946" s="234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16"/>
      <c r="N951" s="2271"/>
      <c r="O951" s="2271"/>
      <c r="P951" s="2271"/>
      <c r="Q951" s="2271"/>
      <c r="R951" s="2271"/>
      <c r="S951" s="2317"/>
      <c r="T951" s="103" t="s">
        <v>847</v>
      </c>
      <c r="U951" s="77"/>
      <c r="V951" s="77"/>
      <c r="W951" s="77"/>
      <c r="X951" s="77"/>
      <c r="Y951" s="77"/>
      <c r="Z951" s="78"/>
      <c r="AA951" s="2316"/>
      <c r="AB951" s="2271"/>
      <c r="AC951" s="2271"/>
      <c r="AD951" s="2271"/>
      <c r="AE951" s="2271"/>
      <c r="AF951" s="2271"/>
      <c r="AG951" s="231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16"/>
      <c r="N952" s="2271"/>
      <c r="O952" s="2271"/>
      <c r="P952" s="2271"/>
      <c r="Q952" s="2271"/>
      <c r="R952" s="2271"/>
      <c r="S952" s="2317"/>
      <c r="T952" s="103" t="s">
        <v>846</v>
      </c>
      <c r="U952" s="77"/>
      <c r="V952" s="77"/>
      <c r="W952" s="77"/>
      <c r="X952" s="77"/>
      <c r="Y952" s="77"/>
      <c r="Z952" s="78"/>
      <c r="AA952" s="2316"/>
      <c r="AB952" s="2271"/>
      <c r="AC952" s="2271"/>
      <c r="AD952" s="2271"/>
      <c r="AE952" s="2271"/>
      <c r="AF952" s="2271"/>
      <c r="AG952" s="231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56" t="s">
        <v>625</v>
      </c>
      <c r="N953" s="2357"/>
      <c r="O953" s="2357"/>
      <c r="P953" s="2357"/>
      <c r="Q953" s="2357"/>
      <c r="R953" s="2357"/>
      <c r="S953" s="2358"/>
      <c r="T953" s="76" t="s">
        <v>346</v>
      </c>
      <c r="U953" s="77"/>
      <c r="V953" s="77"/>
      <c r="W953" s="77"/>
      <c r="X953" s="77"/>
      <c r="Y953" s="77"/>
      <c r="Z953" s="78"/>
      <c r="AA953" s="2316"/>
      <c r="AB953" s="2271"/>
      <c r="AC953" s="2271"/>
      <c r="AD953" s="2271"/>
      <c r="AE953" s="2271"/>
      <c r="AF953" s="2271"/>
      <c r="AG953" s="231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16"/>
      <c r="N954" s="2271"/>
      <c r="O954" s="2271"/>
      <c r="P954" s="2271"/>
      <c r="Q954" s="2271"/>
      <c r="R954" s="2271"/>
      <c r="S954" s="2317"/>
      <c r="T954" s="76" t="s">
        <v>347</v>
      </c>
      <c r="U954" s="77"/>
      <c r="V954" s="77"/>
      <c r="W954" s="77"/>
      <c r="X954" s="77"/>
      <c r="Y954" s="77"/>
      <c r="Z954" s="78"/>
      <c r="AA954" s="2316"/>
      <c r="AB954" s="2271"/>
      <c r="AC954" s="2271"/>
      <c r="AD954" s="2271"/>
      <c r="AE954" s="2271"/>
      <c r="AF954" s="2271"/>
      <c r="AG954" s="231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16"/>
      <c r="N955" s="2271"/>
      <c r="O955" s="2271"/>
      <c r="P955" s="2271"/>
      <c r="Q955" s="2271"/>
      <c r="R955" s="2271"/>
      <c r="S955" s="2317"/>
      <c r="T955" s="76" t="s">
        <v>394</v>
      </c>
      <c r="U955" s="77"/>
      <c r="V955" s="77"/>
      <c r="W955" s="77"/>
      <c r="X955" s="77"/>
      <c r="Y955" s="77"/>
      <c r="Z955" s="78"/>
      <c r="AA955" s="2316"/>
      <c r="AB955" s="2271"/>
      <c r="AC955" s="2271"/>
      <c r="AD955" s="2271"/>
      <c r="AE955" s="2271"/>
      <c r="AF955" s="2271"/>
      <c r="AG955" s="231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59" t="s">
        <v>316</v>
      </c>
      <c r="N956" s="2360"/>
      <c r="O956" s="2360"/>
      <c r="P956" s="2360"/>
      <c r="Q956" s="2360"/>
      <c r="R956" s="2360"/>
      <c r="S956" s="2361"/>
      <c r="T956" s="2352"/>
      <c r="U956" s="2353"/>
      <c r="V956" s="2353"/>
      <c r="W956" s="2353"/>
      <c r="X956" s="2353"/>
      <c r="Y956" s="2353"/>
      <c r="Z956" s="2354"/>
      <c r="AA956" s="2316"/>
      <c r="AB956" s="2271"/>
      <c r="AC956" s="2271"/>
      <c r="AD956" s="2271"/>
      <c r="AE956" s="2271"/>
      <c r="AF956" s="2271"/>
      <c r="AG956" s="231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16"/>
      <c r="N957" s="2271"/>
      <c r="O957" s="2271"/>
      <c r="P957" s="2271"/>
      <c r="Q957" s="2271"/>
      <c r="R957" s="2271"/>
      <c r="S957" s="2317"/>
      <c r="T957" s="2352"/>
      <c r="U957" s="2353"/>
      <c r="V957" s="2353"/>
      <c r="W957" s="2353"/>
      <c r="X957" s="2353"/>
      <c r="Y957" s="2353"/>
      <c r="Z957" s="2354"/>
      <c r="AA957" s="2316"/>
      <c r="AB957" s="2271"/>
      <c r="AC957" s="2271"/>
      <c r="AD957" s="2271"/>
      <c r="AE957" s="2271"/>
      <c r="AF957" s="2271"/>
      <c r="AG957" s="231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20" t="s">
        <v>705</v>
      </c>
      <c r="P958" s="2121"/>
      <c r="Q958" s="139"/>
      <c r="R958" s="139"/>
      <c r="S958" s="140"/>
      <c r="T958" s="71" t="s">
        <v>175</v>
      </c>
      <c r="U958" s="72"/>
      <c r="V958" s="72"/>
      <c r="W958" s="2334" t="s">
        <v>343</v>
      </c>
      <c r="X958" s="2330"/>
      <c r="Y958" s="2330"/>
      <c r="Z958" s="2330"/>
      <c r="AA958" s="2330"/>
      <c r="AB958" s="2330"/>
      <c r="AC958" s="2330"/>
      <c r="AD958" s="2330"/>
      <c r="AE958" s="2330"/>
      <c r="AF958" s="2330"/>
      <c r="AG958" s="233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8" t="s">
        <v>34</v>
      </c>
      <c r="G959" s="2369"/>
      <c r="H959" s="2369"/>
      <c r="I959" s="2369"/>
      <c r="J959" s="2369"/>
      <c r="K959" s="2369"/>
      <c r="L959" s="2369"/>
      <c r="M959" s="2316"/>
      <c r="N959" s="2271"/>
      <c r="O959" s="2271"/>
      <c r="P959" s="2271"/>
      <c r="Q959" s="2271"/>
      <c r="R959" s="2271"/>
      <c r="S959" s="2317"/>
      <c r="T959" s="79"/>
      <c r="U959" s="80"/>
      <c r="V959" s="80"/>
      <c r="W959" s="80"/>
      <c r="X959" s="80"/>
      <c r="Y959" s="80"/>
      <c r="Z959" s="188" t="s">
        <v>139</v>
      </c>
      <c r="AA959" s="2502"/>
      <c r="AB959" s="2503"/>
      <c r="AC959" s="2503"/>
      <c r="AD959" s="2503"/>
      <c r="AE959" s="2503"/>
      <c r="AF959" s="2503"/>
      <c r="AG959" s="250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5" t="s">
        <v>580</v>
      </c>
      <c r="B963" s="2395"/>
      <c r="C963" s="2395"/>
      <c r="D963" s="2395"/>
      <c r="E963" s="2395"/>
      <c r="F963" s="2395"/>
      <c r="G963" s="2395"/>
      <c r="H963" s="2395"/>
      <c r="I963" s="2395"/>
      <c r="J963" s="2395"/>
      <c r="K963" s="2395"/>
      <c r="L963" s="2395"/>
      <c r="M963" s="2395"/>
      <c r="N963" s="2395"/>
      <c r="O963" s="2395"/>
      <c r="P963" s="2395"/>
      <c r="Q963" s="2395"/>
      <c r="R963" s="2395"/>
      <c r="S963" s="2395"/>
      <c r="T963" s="2395"/>
      <c r="U963" s="2395"/>
      <c r="V963" s="2395"/>
      <c r="W963" s="2395"/>
      <c r="X963" s="2395"/>
      <c r="Y963" s="2395"/>
      <c r="Z963" s="2395"/>
      <c r="AA963" s="2395"/>
      <c r="AB963" s="2395"/>
      <c r="AC963" s="2395"/>
      <c r="AD963" s="2395"/>
      <c r="AE963" s="2395"/>
      <c r="AF963" s="2395"/>
      <c r="AG963" s="2395"/>
      <c r="AH963" s="2395"/>
      <c r="AI963" s="2395"/>
      <c r="AJ963" s="2395"/>
      <c r="AK963" s="2395"/>
      <c r="AL963" s="2395"/>
      <c r="AM963" s="2395"/>
      <c r="AN963" s="2395"/>
      <c r="AO963" s="2395"/>
      <c r="AP963" s="2395"/>
      <c r="AQ963" s="2395"/>
      <c r="AR963" s="2395"/>
      <c r="AS963" s="239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5"/>
      <c r="B964" s="2395"/>
      <c r="C964" s="2395"/>
      <c r="D964" s="2395"/>
      <c r="E964" s="2395"/>
      <c r="F964" s="2395"/>
      <c r="G964" s="2395"/>
      <c r="H964" s="2395"/>
      <c r="I964" s="2395"/>
      <c r="J964" s="2395"/>
      <c r="K964" s="2395"/>
      <c r="L964" s="2395"/>
      <c r="M964" s="2395"/>
      <c r="N964" s="2395"/>
      <c r="O964" s="2395"/>
      <c r="P964" s="2395"/>
      <c r="Q964" s="2395"/>
      <c r="R964" s="2395"/>
      <c r="S964" s="2395"/>
      <c r="T964" s="2395"/>
      <c r="U964" s="2395"/>
      <c r="V964" s="2395"/>
      <c r="W964" s="2395"/>
      <c r="X964" s="2395"/>
      <c r="Y964" s="2395"/>
      <c r="Z964" s="2395"/>
      <c r="AA964" s="2395"/>
      <c r="AB964" s="2395"/>
      <c r="AC964" s="2395"/>
      <c r="AD964" s="2395"/>
      <c r="AE964" s="2395"/>
      <c r="AF964" s="2395"/>
      <c r="AG964" s="2395"/>
      <c r="AH964" s="2395"/>
      <c r="AI964" s="2395"/>
      <c r="AJ964" s="2395"/>
      <c r="AK964" s="2395"/>
      <c r="AL964" s="2395"/>
      <c r="AM964" s="2395"/>
      <c r="AN964" s="2395"/>
      <c r="AO964" s="2395"/>
      <c r="AP964" s="2395"/>
      <c r="AQ964" s="2395"/>
      <c r="AR964" s="2395"/>
      <c r="AS964" s="239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5"/>
      <c r="BH965" s="2345"/>
      <c r="BI965" s="2345"/>
      <c r="BJ965" s="2345"/>
      <c r="BK965" s="2345"/>
      <c r="BL965" s="2345"/>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96" t="s">
        <v>672</v>
      </c>
      <c r="E968" s="2497"/>
      <c r="F968" s="2497"/>
      <c r="G968" s="2497"/>
      <c r="H968" s="2497"/>
      <c r="I968" s="2497"/>
      <c r="J968" s="2497"/>
      <c r="K968" s="2497"/>
      <c r="L968" s="2497"/>
      <c r="M968" s="2497"/>
      <c r="N968" s="2497"/>
      <c r="O968" s="2497"/>
      <c r="P968" s="2497"/>
      <c r="Q968" s="2498"/>
      <c r="R968" s="2496" t="s">
        <v>673</v>
      </c>
      <c r="S968" s="2497"/>
      <c r="T968" s="2497"/>
      <c r="U968" s="2497"/>
      <c r="V968" s="2497"/>
      <c r="W968" s="2497"/>
      <c r="X968" s="2497"/>
      <c r="Y968" s="2497"/>
      <c r="Z968" s="2497"/>
      <c r="AA968" s="2498"/>
      <c r="AB968" s="2496" t="s">
        <v>674</v>
      </c>
      <c r="AC968" s="2497"/>
      <c r="AD968" s="2497"/>
      <c r="AE968" s="2497"/>
      <c r="AF968" s="2497"/>
      <c r="AG968" s="2497"/>
      <c r="AH968" s="2497"/>
      <c r="AI968" s="2498"/>
      <c r="AJ968" s="2496" t="s">
        <v>675</v>
      </c>
      <c r="AK968" s="2497"/>
      <c r="AL968" s="2497"/>
      <c r="AM968" s="2497"/>
      <c r="AN968" s="2497"/>
      <c r="AO968" s="2497"/>
      <c r="AP968" s="2497"/>
      <c r="AQ968" s="249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91" t="s">
        <v>667</v>
      </c>
      <c r="E969" s="2392"/>
      <c r="F969" s="2392"/>
      <c r="G969" s="2392"/>
      <c r="H969" s="2392"/>
      <c r="I969" s="2392"/>
      <c r="J969" s="2392"/>
      <c r="K969" s="2392"/>
      <c r="L969" s="2392"/>
      <c r="M969" s="2392"/>
      <c r="N969" s="2392"/>
      <c r="O969" s="2392"/>
      <c r="P969" s="2392"/>
      <c r="Q969" s="2393"/>
      <c r="R969" s="2355">
        <f>IF(ISNA(IF($BN$799="4%",(INDEX($BP$809:$BT$866,MATCH($CB$799,$BO$809:$BO$866,0),MATCH(D969,$BP$808:$BT$808,0))),(INDEX($BW$809:$CA$866,MATCH($CB$799,$BV$809:$BV$866,0),MATCH(D969,$BW$808:$CA$808,0))))),0,IF($BN$799="4%",(INDEX($BP$809:$BT$866,MATCH($CB$799,$BO$809:$BO$866,0),MATCH(D969,$BP$808:$BT$808,0))),(INDEX($BW$809:$CA$866,MATCH($CB$799,$BV$809:$BV$866,0),MATCH(D969,$BW$808:$CA$808,0)))))</f>
        <v>327289</v>
      </c>
      <c r="S969" s="2355"/>
      <c r="T969" s="2355"/>
      <c r="U969" s="2355"/>
      <c r="V969" s="2355"/>
      <c r="W969" s="2355"/>
      <c r="X969" s="2355"/>
      <c r="Y969" s="2355"/>
      <c r="Z969" s="2355"/>
      <c r="AA969" s="2355"/>
      <c r="AB969" s="2499">
        <f>BN663</f>
        <v>34</v>
      </c>
      <c r="AC969" s="2500"/>
      <c r="AD969" s="2500"/>
      <c r="AE969" s="2500"/>
      <c r="AF969" s="2500"/>
      <c r="AG969" s="2500"/>
      <c r="AH969" s="2500"/>
      <c r="AI969" s="2501"/>
      <c r="AJ969" s="2403">
        <f>IF(ISERROR((R969*AB969)),0,(R969*AB969))</f>
        <v>11127826</v>
      </c>
      <c r="AK969" s="2404"/>
      <c r="AL969" s="2404"/>
      <c r="AM969" s="2404"/>
      <c r="AN969" s="2404"/>
      <c r="AO969" s="2404"/>
      <c r="AP969" s="2404"/>
      <c r="AQ969" s="240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91" t="s">
        <v>334</v>
      </c>
      <c r="E970" s="2392"/>
      <c r="F970" s="2392"/>
      <c r="G970" s="2392"/>
      <c r="H970" s="2392"/>
      <c r="I970" s="2392"/>
      <c r="J970" s="2392"/>
      <c r="K970" s="2392"/>
      <c r="L970" s="2392"/>
      <c r="M970" s="2392"/>
      <c r="N970" s="2392"/>
      <c r="O970" s="2392"/>
      <c r="P970" s="2392"/>
      <c r="Q970" s="2393"/>
      <c r="R970" s="2355">
        <f>IF(ISNA(IF($BN$799="4%",(INDEX($BP$809:$BT$866,MATCH($CB$799,$BO$809:$BO$866,0),MATCH(D970,$BP$808:$BT$808,0))),(INDEX($BW$809:$CA$866,MATCH($CB$799,$BV$809:$BV$866,0),MATCH(D970,$BW$808:$CA$808,0))))),0,IF($BN$799="4%",(INDEX($BP$809:$BT$866,MATCH($CB$799,$BO$809:$BO$866,0),MATCH(D970,$BP$808:$BT$808,0))),(INDEX($BW$809:$CA$866,MATCH($CB$799,$BV$809:$BV$866,0),MATCH(D970,$BW$808:$CA$808,0)))))</f>
        <v>377361</v>
      </c>
      <c r="S970" s="2355"/>
      <c r="T970" s="2355"/>
      <c r="U970" s="2355"/>
      <c r="V970" s="2355"/>
      <c r="W970" s="2355"/>
      <c r="X970" s="2355"/>
      <c r="Y970" s="2355"/>
      <c r="Z970" s="2355"/>
      <c r="AA970" s="2355"/>
      <c r="AB970" s="2499">
        <f>BS663</f>
        <v>15</v>
      </c>
      <c r="AC970" s="2500"/>
      <c r="AD970" s="2500"/>
      <c r="AE970" s="2500"/>
      <c r="AF970" s="2500"/>
      <c r="AG970" s="2500"/>
      <c r="AH970" s="2500"/>
      <c r="AI970" s="2501"/>
      <c r="AJ970" s="2403">
        <f>IF(ISERROR((R970*AB970)),0,(R970*AB970))</f>
        <v>5660415</v>
      </c>
      <c r="AK970" s="2404"/>
      <c r="AL970" s="2404"/>
      <c r="AM970" s="2404"/>
      <c r="AN970" s="2404"/>
      <c r="AO970" s="2404"/>
      <c r="AP970" s="2404"/>
      <c r="AQ970" s="240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1" t="s">
        <v>168</v>
      </c>
      <c r="E971" s="2392"/>
      <c r="F971" s="2392"/>
      <c r="G971" s="2392"/>
      <c r="H971" s="2392"/>
      <c r="I971" s="2392"/>
      <c r="J971" s="2392"/>
      <c r="K971" s="2392"/>
      <c r="L971" s="2392"/>
      <c r="M971" s="2392"/>
      <c r="N971" s="2392"/>
      <c r="O971" s="2392"/>
      <c r="P971" s="2392"/>
      <c r="Q971" s="2393"/>
      <c r="R971" s="2355">
        <f>IF(ISNA(IF($BN$799="4%",(INDEX($BP$809:$BT$866,MATCH($CB$799,$BO$809:$BO$866,0),MATCH(D971,$BP$808:$BT$808,0))),(INDEX($BW$809:$CA$866,MATCH($CB$799,$BV$809:$BV$866,0),MATCH(D971,$BW$808:$CA$808,0))))),0,IF($BN$799="4%",(INDEX($BP$809:$BT$866,MATCH($CB$799,$BO$809:$BO$866,0),MATCH(D971,$BP$808:$BT$808,0))),(INDEX($BW$809:$CA$866,MATCH($CB$799,$BV$809:$BV$866,0),MATCH(D971,$BW$808:$CA$808,0)))))</f>
        <v>455200</v>
      </c>
      <c r="S971" s="2355"/>
      <c r="T971" s="2355"/>
      <c r="U971" s="2355"/>
      <c r="V971" s="2355"/>
      <c r="W971" s="2355"/>
      <c r="X971" s="2355"/>
      <c r="Y971" s="2355"/>
      <c r="Z971" s="2355"/>
      <c r="AA971" s="2355"/>
      <c r="AB971" s="2499">
        <f>BX663</f>
        <v>9</v>
      </c>
      <c r="AC971" s="2500"/>
      <c r="AD971" s="2500"/>
      <c r="AE971" s="2500"/>
      <c r="AF971" s="2500"/>
      <c r="AG971" s="2500"/>
      <c r="AH971" s="2500"/>
      <c r="AI971" s="2501"/>
      <c r="AJ971" s="2403">
        <f>IF(ISERROR((R971*AB971)),0,(R971*AB971))</f>
        <v>4096800</v>
      </c>
      <c r="AK971" s="2404"/>
      <c r="AL971" s="2404"/>
      <c r="AM971" s="2404"/>
      <c r="AN971" s="2404"/>
      <c r="AO971" s="2404"/>
      <c r="AP971" s="2404"/>
      <c r="AQ971" s="240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91" t="s">
        <v>169</v>
      </c>
      <c r="E972" s="2392"/>
      <c r="F972" s="2392"/>
      <c r="G972" s="2392"/>
      <c r="H972" s="2392"/>
      <c r="I972" s="2392"/>
      <c r="J972" s="2392"/>
      <c r="K972" s="2392"/>
      <c r="L972" s="2392"/>
      <c r="M972" s="2392"/>
      <c r="N972" s="2392"/>
      <c r="O972" s="2392"/>
      <c r="P972" s="2392"/>
      <c r="Q972" s="2393"/>
      <c r="R972" s="2355">
        <f>IF(ISNA(IF($BN$799="4%",(INDEX($BP$809:$BT$866,MATCH($CB$799,$BO$809:$BO$866,0),MATCH(D972,$BP$808:$BT$808,0))),(INDEX($BW$809:$CA$866,MATCH($CB$799,$BV$809:$BV$866,0),MATCH(D972,$BW$808:$CA$808,0))))),0,IF($BN$799="4%",(INDEX($BP$809:$BT$866,MATCH($CB$799,$BO$809:$BO$866,0),MATCH(D972,$BP$808:$BT$808,0))),(INDEX($BW$809:$CA$866,MATCH($CB$799,$BV$809:$BV$866,0),MATCH(D972,$BW$808:$CA$808,0)))))</f>
        <v>582656</v>
      </c>
      <c r="S972" s="2355"/>
      <c r="T972" s="2355"/>
      <c r="U972" s="2355"/>
      <c r="V972" s="2355"/>
      <c r="W972" s="2355"/>
      <c r="X972" s="2355"/>
      <c r="Y972" s="2355"/>
      <c r="Z972" s="2355"/>
      <c r="AA972" s="2355"/>
      <c r="AB972" s="2499">
        <f>CC663</f>
        <v>3</v>
      </c>
      <c r="AC972" s="2500"/>
      <c r="AD972" s="2500"/>
      <c r="AE972" s="2500"/>
      <c r="AF972" s="2500"/>
      <c r="AG972" s="2500"/>
      <c r="AH972" s="2500"/>
      <c r="AI972" s="2501"/>
      <c r="AJ972" s="2403">
        <f>IF(ISERROR((R972*AB972)),0,(R972*AB972))</f>
        <v>1747968</v>
      </c>
      <c r="AK972" s="2404"/>
      <c r="AL972" s="2404"/>
      <c r="AM972" s="2404"/>
      <c r="AN972" s="2404"/>
      <c r="AO972" s="2404"/>
      <c r="AP972" s="2404"/>
      <c r="AQ972" s="240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1" t="s">
        <v>492</v>
      </c>
      <c r="E973" s="2392"/>
      <c r="F973" s="2392"/>
      <c r="G973" s="2392"/>
      <c r="H973" s="2392"/>
      <c r="I973" s="2392"/>
      <c r="J973" s="2392"/>
      <c r="K973" s="2392"/>
      <c r="L973" s="2392"/>
      <c r="M973" s="2392"/>
      <c r="N973" s="2392"/>
      <c r="O973" s="2392"/>
      <c r="P973" s="2392"/>
      <c r="Q973" s="2393"/>
      <c r="R973" s="2355">
        <f>IF(ISNA(IF($BN$799="4%",(INDEX($BP$809:$BT$866,MATCH($CB$799,$BO$809:$BO$866,0),MATCH(D973,$BP$808:$BT$808,0))),(INDEX($BW$809:$CA$866,MATCH($CB$799,$BV$809:$BV$866,0),MATCH(D973,$BW$808:$CA$808,0))))),0,IF($BN$799="4%",(INDEX($BP$809:$BT$866,MATCH($CB$799,$BO$809:$BO$866,0),MATCH(D973,$BP$808:$BT$808,0))),(INDEX($BW$809:$CA$866,MATCH($CB$799,$BV$809:$BV$866,0),MATCH(D973,$BW$808:$CA$808,0)))))</f>
        <v>649115</v>
      </c>
      <c r="S973" s="2355"/>
      <c r="T973" s="2355"/>
      <c r="U973" s="2355"/>
      <c r="V973" s="2355"/>
      <c r="W973" s="2355"/>
      <c r="X973" s="2355"/>
      <c r="Y973" s="2355"/>
      <c r="Z973" s="2355"/>
      <c r="AA973" s="2355"/>
      <c r="AB973" s="2499">
        <f>CM663+CH663</f>
        <v>0</v>
      </c>
      <c r="AC973" s="2500"/>
      <c r="AD973" s="2500"/>
      <c r="AE973" s="2500"/>
      <c r="AF973" s="2500"/>
      <c r="AG973" s="2500"/>
      <c r="AH973" s="2500"/>
      <c r="AI973" s="2501"/>
      <c r="AJ973" s="2403">
        <f>IF(ISERROR((R973*AB973)),0,(R973*AB973))</f>
        <v>0</v>
      </c>
      <c r="AK973" s="2404"/>
      <c r="AL973" s="2404"/>
      <c r="AM973" s="2404"/>
      <c r="AN973" s="2404"/>
      <c r="AO973" s="2404"/>
      <c r="AP973" s="2404"/>
      <c r="AQ973" s="240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5" t="s">
        <v>848</v>
      </c>
      <c r="C974" s="2526"/>
      <c r="D974" s="2526"/>
      <c r="E974" s="2526"/>
      <c r="F974" s="2526"/>
      <c r="G974" s="2526"/>
      <c r="H974" s="2526"/>
      <c r="I974" s="2526"/>
      <c r="J974" s="2526"/>
      <c r="K974" s="2526"/>
      <c r="L974" s="2526"/>
      <c r="M974" s="2526"/>
      <c r="N974" s="2526"/>
      <c r="O974" s="2526"/>
      <c r="P974" s="2526"/>
      <c r="Q974" s="2526"/>
      <c r="R974" s="2526"/>
      <c r="S974" s="2526"/>
      <c r="T974" s="2526"/>
      <c r="U974" s="2526"/>
      <c r="V974" s="2526"/>
      <c r="W974" s="2526"/>
      <c r="X974" s="2526"/>
      <c r="Y974" s="2526"/>
      <c r="Z974" s="2526"/>
      <c r="AA974" s="2527"/>
      <c r="AB974" s="2499">
        <f>SUM(AB969:AI973)</f>
        <v>61</v>
      </c>
      <c r="AC974" s="2500"/>
      <c r="AD974" s="2500"/>
      <c r="AE974" s="2500"/>
      <c r="AF974" s="2500"/>
      <c r="AG974" s="2500"/>
      <c r="AH974" s="2500"/>
      <c r="AI974" s="2501"/>
      <c r="AJ974" s="2403"/>
      <c r="AK974" s="2404"/>
      <c r="AL974" s="2404"/>
      <c r="AM974" s="2404"/>
      <c r="AN974" s="2404"/>
      <c r="AO974" s="2404"/>
      <c r="AP974" s="2404"/>
      <c r="AQ974" s="240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58" t="s">
        <v>544</v>
      </c>
      <c r="C975" s="2559"/>
      <c r="D975" s="2559"/>
      <c r="E975" s="2559"/>
      <c r="F975" s="2559"/>
      <c r="G975" s="2559"/>
      <c r="H975" s="2559"/>
      <c r="I975" s="2559"/>
      <c r="J975" s="2559"/>
      <c r="K975" s="2559"/>
      <c r="L975" s="2559"/>
      <c r="M975" s="2559"/>
      <c r="N975" s="2559"/>
      <c r="O975" s="2559"/>
      <c r="P975" s="2559"/>
      <c r="Q975" s="2559"/>
      <c r="R975" s="2559"/>
      <c r="S975" s="2559"/>
      <c r="T975" s="2559"/>
      <c r="U975" s="2559"/>
      <c r="V975" s="2559"/>
      <c r="W975" s="2559"/>
      <c r="X975" s="2559"/>
      <c r="Y975" s="2559"/>
      <c r="Z975" s="2559"/>
      <c r="AA975" s="2559"/>
      <c r="AB975" s="2559"/>
      <c r="AC975" s="2559"/>
      <c r="AD975" s="2559"/>
      <c r="AE975" s="2559"/>
      <c r="AF975" s="2559"/>
      <c r="AG975" s="2559"/>
      <c r="AH975" s="2559"/>
      <c r="AI975" s="2560"/>
      <c r="AJ975" s="2403">
        <f>SUM(AJ969:AQ973)</f>
        <v>22633009</v>
      </c>
      <c r="AK975" s="2404"/>
      <c r="AL975" s="2404"/>
      <c r="AM975" s="2404"/>
      <c r="AN975" s="2404"/>
      <c r="AO975" s="2404"/>
      <c r="AP975" s="2404"/>
      <c r="AQ975" s="240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9"/>
      <c r="C976" s="2490"/>
      <c r="D976" s="2490"/>
      <c r="E976" s="2490"/>
      <c r="F976" s="2490"/>
      <c r="G976" s="2490"/>
      <c r="H976" s="2490"/>
      <c r="I976" s="2490"/>
      <c r="J976" s="2490"/>
      <c r="K976" s="2490"/>
      <c r="L976" s="2490"/>
      <c r="M976" s="2490"/>
      <c r="N976" s="2490"/>
      <c r="O976" s="2490"/>
      <c r="P976" s="2490"/>
      <c r="Q976" s="2490"/>
      <c r="R976" s="2490"/>
      <c r="S976" s="2490"/>
      <c r="T976" s="2490"/>
      <c r="U976" s="2490"/>
      <c r="V976" s="2490"/>
      <c r="W976" s="2490"/>
      <c r="X976" s="2490"/>
      <c r="Y976" s="2490"/>
      <c r="Z976" s="2490"/>
      <c r="AA976" s="2490"/>
      <c r="AB976" s="2490"/>
      <c r="AC976" s="2490"/>
      <c r="AD976" s="2490"/>
      <c r="AE976" s="2491"/>
      <c r="AF976" s="2561" t="s">
        <v>702</v>
      </c>
      <c r="AG976" s="2562"/>
      <c r="AH976" s="2562"/>
      <c r="AI976" s="2563"/>
      <c r="AJ976" s="2489"/>
      <c r="AK976" s="2490"/>
      <c r="AL976" s="2490"/>
      <c r="AM976" s="2490"/>
      <c r="AN976" s="2490"/>
      <c r="AO976" s="2490"/>
      <c r="AP976" s="2490"/>
      <c r="AQ976" s="249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92" t="s">
        <v>1430</v>
      </c>
      <c r="E977" s="2493"/>
      <c r="F977" s="2493"/>
      <c r="G977" s="2493"/>
      <c r="H977" s="2493"/>
      <c r="I977" s="2493"/>
      <c r="J977" s="2493"/>
      <c r="K977" s="2493"/>
      <c r="L977" s="2493"/>
      <c r="M977" s="2493"/>
      <c r="N977" s="2493"/>
      <c r="O977" s="2493"/>
      <c r="P977" s="2493"/>
      <c r="Q977" s="2493"/>
      <c r="R977" s="2493"/>
      <c r="S977" s="2493"/>
      <c r="T977" s="2493"/>
      <c r="U977" s="2493"/>
      <c r="V977" s="2493"/>
      <c r="W977" s="2493"/>
      <c r="X977" s="2493"/>
      <c r="Y977" s="2493"/>
      <c r="Z977" s="2493"/>
      <c r="AA977" s="2493"/>
      <c r="AB977" s="2493"/>
      <c r="AC977" s="2493"/>
      <c r="AD977" s="2493"/>
      <c r="AE977" s="2494"/>
      <c r="AF977" s="117"/>
      <c r="AG977" s="2564" t="s">
        <v>577</v>
      </c>
      <c r="AH977" s="2565"/>
      <c r="AI977" s="125"/>
      <c r="AJ977" s="2481">
        <f>ROUND(IF(AND(AG977="yes",D979&gt;0),AJ975*0.2,0),0)</f>
        <v>4526602</v>
      </c>
      <c r="AK977" s="2482"/>
      <c r="AL977" s="2482"/>
      <c r="AM977" s="2482"/>
      <c r="AN977" s="2482"/>
      <c r="AO977" s="2482"/>
      <c r="AP977" s="2482"/>
      <c r="AQ977" s="248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8" t="s">
        <v>1431</v>
      </c>
      <c r="E978" s="2529"/>
      <c r="F978" s="2529"/>
      <c r="G978" s="2529"/>
      <c r="H978" s="2529"/>
      <c r="I978" s="2529"/>
      <c r="J978" s="2529"/>
      <c r="K978" s="2529"/>
      <c r="L978" s="2529"/>
      <c r="M978" s="2529"/>
      <c r="N978" s="2529"/>
      <c r="O978" s="2529"/>
      <c r="P978" s="2529"/>
      <c r="Q978" s="2529"/>
      <c r="R978" s="2529"/>
      <c r="S978" s="2529"/>
      <c r="T978" s="2529"/>
      <c r="U978" s="2529"/>
      <c r="V978" s="2529"/>
      <c r="W978" s="2529"/>
      <c r="X978" s="2529"/>
      <c r="Y978" s="2529"/>
      <c r="Z978" s="2529"/>
      <c r="AA978" s="2529"/>
      <c r="AB978" s="2529"/>
      <c r="AC978" s="2529"/>
      <c r="AD978" s="2529"/>
      <c r="AE978" s="2530"/>
      <c r="AF978" s="110"/>
      <c r="AG978" s="112"/>
      <c r="AH978" s="112"/>
      <c r="AI978" s="121"/>
      <c r="AJ978" s="2484"/>
      <c r="AK978" s="2157"/>
      <c r="AL978" s="2157"/>
      <c r="AM978" s="2157"/>
      <c r="AN978" s="2157"/>
      <c r="AO978" s="2157"/>
      <c r="AP978" s="2157"/>
      <c r="AQ978" s="248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31" t="s">
        <v>2641</v>
      </c>
      <c r="E979" s="2532"/>
      <c r="F979" s="2532"/>
      <c r="G979" s="2532"/>
      <c r="H979" s="2532"/>
      <c r="I979" s="2532"/>
      <c r="J979" s="2532"/>
      <c r="K979" s="2532"/>
      <c r="L979" s="2532"/>
      <c r="M979" s="2532"/>
      <c r="N979" s="2532"/>
      <c r="O979" s="2532"/>
      <c r="P979" s="2532"/>
      <c r="Q979" s="2532"/>
      <c r="R979" s="2532"/>
      <c r="S979" s="2532"/>
      <c r="T979" s="2532"/>
      <c r="U979" s="2532"/>
      <c r="V979" s="2532"/>
      <c r="W979" s="2532"/>
      <c r="X979" s="2532"/>
      <c r="Y979" s="2532"/>
      <c r="Z979" s="2532"/>
      <c r="AA979" s="2532"/>
      <c r="AB979" s="2532"/>
      <c r="AC979" s="2532"/>
      <c r="AD979" s="2532"/>
      <c r="AE979" s="2533"/>
      <c r="AF979" s="115"/>
      <c r="AG979" s="11"/>
      <c r="AH979" s="11"/>
      <c r="AI979" s="116"/>
      <c r="AJ979" s="2486"/>
      <c r="AK979" s="2487"/>
      <c r="AL979" s="2487"/>
      <c r="AM979" s="2487"/>
      <c r="AN979" s="2487"/>
      <c r="AO979" s="2487"/>
      <c r="AP979" s="2487"/>
      <c r="AQ979" s="248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4" t="s">
        <v>1530</v>
      </c>
      <c r="E980" s="2445"/>
      <c r="F980" s="2445"/>
      <c r="G980" s="2445"/>
      <c r="H980" s="2445"/>
      <c r="I980" s="2445"/>
      <c r="J980" s="2445"/>
      <c r="K980" s="2445"/>
      <c r="L980" s="2445"/>
      <c r="M980" s="2445"/>
      <c r="N980" s="2445"/>
      <c r="O980" s="2445"/>
      <c r="P980" s="2445"/>
      <c r="Q980" s="2445"/>
      <c r="R980" s="2445"/>
      <c r="S980" s="2445"/>
      <c r="T980" s="2445"/>
      <c r="U980" s="2445"/>
      <c r="V980" s="2445"/>
      <c r="W980" s="2445"/>
      <c r="X980" s="2445"/>
      <c r="Y980" s="2445"/>
      <c r="Z980" s="2445"/>
      <c r="AA980" s="2445"/>
      <c r="AB980" s="2445"/>
      <c r="AC980" s="2445"/>
      <c r="AD980" s="2445"/>
      <c r="AE980" s="2446"/>
      <c r="AF980" s="117"/>
      <c r="AG980" s="2456" t="s">
        <v>705</v>
      </c>
      <c r="AH980" s="2457"/>
      <c r="AI980" s="125"/>
      <c r="AJ980" s="2481">
        <f>ROUND(IF(AG980="yes",AJ975*0.05,0),0)</f>
        <v>0</v>
      </c>
      <c r="AK980" s="2482"/>
      <c r="AL980" s="2482"/>
      <c r="AM980" s="2482"/>
      <c r="AN980" s="2482"/>
      <c r="AO980" s="2482"/>
      <c r="AP980" s="2482"/>
      <c r="AQ980" s="248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28" t="s">
        <v>1528</v>
      </c>
      <c r="E981" s="2529"/>
      <c r="F981" s="2529"/>
      <c r="G981" s="2529"/>
      <c r="H981" s="2529"/>
      <c r="I981" s="2529"/>
      <c r="J981" s="2529"/>
      <c r="K981" s="2529"/>
      <c r="L981" s="2529"/>
      <c r="M981" s="2529"/>
      <c r="N981" s="2529"/>
      <c r="O981" s="2529"/>
      <c r="P981" s="2529"/>
      <c r="Q981" s="2529"/>
      <c r="R981" s="2529"/>
      <c r="S981" s="2529"/>
      <c r="T981" s="2529"/>
      <c r="U981" s="2529"/>
      <c r="V981" s="2529"/>
      <c r="W981" s="2529"/>
      <c r="X981" s="2529"/>
      <c r="Y981" s="2529"/>
      <c r="Z981" s="2529"/>
      <c r="AA981" s="2529"/>
      <c r="AB981" s="2529"/>
      <c r="AC981" s="2529"/>
      <c r="AD981" s="2529"/>
      <c r="AE981" s="2530"/>
      <c r="AF981" s="110"/>
      <c r="AG981" s="112"/>
      <c r="AH981" s="112"/>
      <c r="AI981" s="121"/>
      <c r="AJ981" s="2484"/>
      <c r="AK981" s="2157"/>
      <c r="AL981" s="2157"/>
      <c r="AM981" s="2157"/>
      <c r="AN981" s="2157"/>
      <c r="AO981" s="2157"/>
      <c r="AP981" s="2157"/>
      <c r="AQ981" s="248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8"/>
      <c r="E982" s="2529"/>
      <c r="F982" s="2529"/>
      <c r="G982" s="2529"/>
      <c r="H982" s="2529"/>
      <c r="I982" s="2529"/>
      <c r="J982" s="2529"/>
      <c r="K982" s="2529"/>
      <c r="L982" s="2529"/>
      <c r="M982" s="2529"/>
      <c r="N982" s="2529"/>
      <c r="O982" s="2529"/>
      <c r="P982" s="2529"/>
      <c r="Q982" s="2529"/>
      <c r="R982" s="2529"/>
      <c r="S982" s="2529"/>
      <c r="T982" s="2529"/>
      <c r="U982" s="2529"/>
      <c r="V982" s="2529"/>
      <c r="W982" s="2529"/>
      <c r="X982" s="2529"/>
      <c r="Y982" s="2529"/>
      <c r="Z982" s="2529"/>
      <c r="AA982" s="2529"/>
      <c r="AB982" s="2529"/>
      <c r="AC982" s="2529"/>
      <c r="AD982" s="2529"/>
      <c r="AE982" s="2530"/>
      <c r="AF982" s="110"/>
      <c r="AG982" s="112"/>
      <c r="AH982" s="112"/>
      <c r="AI982" s="121"/>
      <c r="AJ982" s="2484"/>
      <c r="AK982" s="2157"/>
      <c r="AL982" s="2157"/>
      <c r="AM982" s="2157"/>
      <c r="AN982" s="2157"/>
      <c r="AO982" s="2157"/>
      <c r="AP982" s="2157"/>
      <c r="AQ982" s="248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8"/>
      <c r="E983" s="2529"/>
      <c r="F983" s="2529"/>
      <c r="G983" s="2529"/>
      <c r="H983" s="2529"/>
      <c r="I983" s="2529"/>
      <c r="J983" s="2529"/>
      <c r="K983" s="2529"/>
      <c r="L983" s="2529"/>
      <c r="M983" s="2529"/>
      <c r="N983" s="2529"/>
      <c r="O983" s="2529"/>
      <c r="P983" s="2529"/>
      <c r="Q983" s="2529"/>
      <c r="R983" s="2529"/>
      <c r="S983" s="2529"/>
      <c r="T983" s="2529"/>
      <c r="U983" s="2529"/>
      <c r="V983" s="2529"/>
      <c r="W983" s="2529"/>
      <c r="X983" s="2529"/>
      <c r="Y983" s="2529"/>
      <c r="Z983" s="2529"/>
      <c r="AA983" s="2529"/>
      <c r="AB983" s="2529"/>
      <c r="AC983" s="2529"/>
      <c r="AD983" s="2529"/>
      <c r="AE983" s="2530"/>
      <c r="AF983" s="110"/>
      <c r="AG983" s="112"/>
      <c r="AH983" s="112"/>
      <c r="AI983" s="121"/>
      <c r="AJ983" s="2484"/>
      <c r="AK983" s="2157"/>
      <c r="AL983" s="2157"/>
      <c r="AM983" s="2157"/>
      <c r="AN983" s="2157"/>
      <c r="AO983" s="2157"/>
      <c r="AP983" s="2157"/>
      <c r="AQ983" s="248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8"/>
      <c r="E984" s="2529"/>
      <c r="F984" s="2529"/>
      <c r="G984" s="2529"/>
      <c r="H984" s="2529"/>
      <c r="I984" s="2529"/>
      <c r="J984" s="2529"/>
      <c r="K984" s="2529"/>
      <c r="L984" s="2529"/>
      <c r="M984" s="2529"/>
      <c r="N984" s="2529"/>
      <c r="O984" s="2529"/>
      <c r="P984" s="2529"/>
      <c r="Q984" s="2529"/>
      <c r="R984" s="2529"/>
      <c r="S984" s="2529"/>
      <c r="T984" s="2529"/>
      <c r="U984" s="2529"/>
      <c r="V984" s="2529"/>
      <c r="W984" s="2529"/>
      <c r="X984" s="2529"/>
      <c r="Y984" s="2529"/>
      <c r="Z984" s="2529"/>
      <c r="AA984" s="2529"/>
      <c r="AB984" s="2529"/>
      <c r="AC984" s="2529"/>
      <c r="AD984" s="2529"/>
      <c r="AE984" s="2530"/>
      <c r="AF984" s="110"/>
      <c r="AG984" s="112"/>
      <c r="AH984" s="112"/>
      <c r="AI984" s="121"/>
      <c r="AJ984" s="2484"/>
      <c r="AK984" s="2157"/>
      <c r="AL984" s="2157"/>
      <c r="AM984" s="2157"/>
      <c r="AN984" s="2157"/>
      <c r="AO984" s="2157"/>
      <c r="AP984" s="2157"/>
      <c r="AQ984" s="248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4"/>
      <c r="E985" s="2535"/>
      <c r="F985" s="2535"/>
      <c r="G985" s="2535"/>
      <c r="H985" s="2535"/>
      <c r="I985" s="2535"/>
      <c r="J985" s="2535"/>
      <c r="K985" s="2535"/>
      <c r="L985" s="2535"/>
      <c r="M985" s="2535"/>
      <c r="N985" s="2535"/>
      <c r="O985" s="2535"/>
      <c r="P985" s="2535"/>
      <c r="Q985" s="2535"/>
      <c r="R985" s="2535"/>
      <c r="S985" s="2535"/>
      <c r="T985" s="2535"/>
      <c r="U985" s="2535"/>
      <c r="V985" s="2535"/>
      <c r="W985" s="2535"/>
      <c r="X985" s="2535"/>
      <c r="Y985" s="2535"/>
      <c r="Z985" s="2535"/>
      <c r="AA985" s="2535"/>
      <c r="AB985" s="2535"/>
      <c r="AC985" s="2535"/>
      <c r="AD985" s="2535"/>
      <c r="AE985" s="2536"/>
      <c r="AF985" s="115"/>
      <c r="AG985" s="11"/>
      <c r="AH985" s="11"/>
      <c r="AI985" s="116"/>
      <c r="AJ985" s="2486"/>
      <c r="AK985" s="2487"/>
      <c r="AL985" s="2487"/>
      <c r="AM985" s="2487"/>
      <c r="AN985" s="2487"/>
      <c r="AO985" s="2487"/>
      <c r="AP985" s="2487"/>
      <c r="AQ985" s="248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44" t="s">
        <v>2171</v>
      </c>
      <c r="E986" s="2445"/>
      <c r="F986" s="2445"/>
      <c r="G986" s="2445"/>
      <c r="H986" s="2445"/>
      <c r="I986" s="2445"/>
      <c r="J986" s="2445"/>
      <c r="K986" s="2445"/>
      <c r="L986" s="2445"/>
      <c r="M986" s="2445"/>
      <c r="N986" s="2445"/>
      <c r="O986" s="2445"/>
      <c r="P986" s="2445"/>
      <c r="Q986" s="2445"/>
      <c r="R986" s="2445"/>
      <c r="S986" s="2445"/>
      <c r="T986" s="2445"/>
      <c r="U986" s="2445"/>
      <c r="V986" s="2445"/>
      <c r="W986" s="2445"/>
      <c r="X986" s="2445"/>
      <c r="Y986" s="2445"/>
      <c r="Z986" s="2445"/>
      <c r="AA986" s="2445"/>
      <c r="AB986" s="2445"/>
      <c r="AC986" s="2445"/>
      <c r="AD986" s="2445"/>
      <c r="AE986" s="2446"/>
      <c r="AF986" s="124"/>
      <c r="AG986" s="2456" t="s">
        <v>705</v>
      </c>
      <c r="AH986" s="2457"/>
      <c r="AI986" s="125"/>
      <c r="AJ986" s="2481">
        <f>ROUND(IF(AG986="yes",AJ975*0.1,0),0)</f>
        <v>0</v>
      </c>
      <c r="AK986" s="2482"/>
      <c r="AL986" s="2482"/>
      <c r="AM986" s="2482"/>
      <c r="AN986" s="2482"/>
      <c r="AO986" s="2482"/>
      <c r="AP986" s="2482"/>
      <c r="AQ986" s="248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7" t="s">
        <v>1529</v>
      </c>
      <c r="E987" s="2448"/>
      <c r="F987" s="2448"/>
      <c r="G987" s="2448"/>
      <c r="H987" s="2448"/>
      <c r="I987" s="2448"/>
      <c r="J987" s="2448"/>
      <c r="K987" s="2448"/>
      <c r="L987" s="2448"/>
      <c r="M987" s="2448"/>
      <c r="N987" s="2448"/>
      <c r="O987" s="2448"/>
      <c r="P987" s="2448"/>
      <c r="Q987" s="2448"/>
      <c r="R987" s="2448"/>
      <c r="S987" s="2448"/>
      <c r="T987" s="2448"/>
      <c r="U987" s="2448"/>
      <c r="V987" s="2448"/>
      <c r="W987" s="2448"/>
      <c r="X987" s="2448"/>
      <c r="Y987" s="2448"/>
      <c r="Z987" s="2448"/>
      <c r="AA987" s="2448"/>
      <c r="AB987" s="2448"/>
      <c r="AC987" s="2448"/>
      <c r="AD987" s="2448"/>
      <c r="AE987" s="2449"/>
      <c r="AF987" s="110"/>
      <c r="AG987" s="25"/>
      <c r="AH987" s="25"/>
      <c r="AI987" s="121"/>
      <c r="AJ987" s="2484"/>
      <c r="AK987" s="2157"/>
      <c r="AL987" s="2157"/>
      <c r="AM987" s="2157"/>
      <c r="AN987" s="2157"/>
      <c r="AO987" s="2157"/>
      <c r="AP987" s="2157"/>
      <c r="AQ987" s="2485"/>
      <c r="AR987" s="1583"/>
      <c r="AS987" s="1583"/>
      <c r="AT987" s="1583"/>
      <c r="AU987" s="1583"/>
      <c r="AV987" s="1583"/>
      <c r="AW987" s="1583"/>
      <c r="AX987" s="1583"/>
      <c r="AY987" s="1583"/>
      <c r="AZ987" s="61"/>
      <c r="BA987" s="1612">
        <f>G753+O796</f>
        <v>60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7"/>
      <c r="E988" s="2448"/>
      <c r="F988" s="2448"/>
      <c r="G988" s="2448"/>
      <c r="H988" s="2448"/>
      <c r="I988" s="2448"/>
      <c r="J988" s="2448"/>
      <c r="K988" s="2448"/>
      <c r="L988" s="2448"/>
      <c r="M988" s="2448"/>
      <c r="N988" s="2448"/>
      <c r="O988" s="2448"/>
      <c r="P988" s="2448"/>
      <c r="Q988" s="2448"/>
      <c r="R988" s="2448"/>
      <c r="S988" s="2448"/>
      <c r="T988" s="2448"/>
      <c r="U988" s="2448"/>
      <c r="V988" s="2448"/>
      <c r="W988" s="2448"/>
      <c r="X988" s="2448"/>
      <c r="Y988" s="2448"/>
      <c r="Z988" s="2448"/>
      <c r="AA988" s="2448"/>
      <c r="AB988" s="2448"/>
      <c r="AC988" s="2448"/>
      <c r="AD988" s="2448"/>
      <c r="AE988" s="2449"/>
      <c r="AF988" s="110"/>
      <c r="AG988" s="112"/>
      <c r="AH988" s="112"/>
      <c r="AI988" s="121"/>
      <c r="AJ988" s="2484"/>
      <c r="AK988" s="2157"/>
      <c r="AL988" s="2157"/>
      <c r="AM988" s="2157"/>
      <c r="AN988" s="2157"/>
      <c r="AO988" s="2157"/>
      <c r="AP988" s="2157"/>
      <c r="AQ988" s="248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0"/>
      <c r="E989" s="2461"/>
      <c r="F989" s="2461"/>
      <c r="G989" s="2461"/>
      <c r="H989" s="2461"/>
      <c r="I989" s="2461"/>
      <c r="J989" s="2461"/>
      <c r="K989" s="2461"/>
      <c r="L989" s="2461"/>
      <c r="M989" s="2461"/>
      <c r="N989" s="2461"/>
      <c r="O989" s="2461"/>
      <c r="P989" s="2461"/>
      <c r="Q989" s="2461"/>
      <c r="R989" s="2461"/>
      <c r="S989" s="2461"/>
      <c r="T989" s="2461"/>
      <c r="U989" s="2461"/>
      <c r="V989" s="2461"/>
      <c r="W989" s="2461"/>
      <c r="X989" s="2461"/>
      <c r="Y989" s="2461"/>
      <c r="Z989" s="2461"/>
      <c r="AA989" s="2461"/>
      <c r="AB989" s="2461"/>
      <c r="AC989" s="2461"/>
      <c r="AD989" s="2461"/>
      <c r="AE989" s="2462"/>
      <c r="AF989" s="115"/>
      <c r="AG989" s="11"/>
      <c r="AH989" s="11"/>
      <c r="AI989" s="116"/>
      <c r="AJ989" s="2486"/>
      <c r="AK989" s="2487"/>
      <c r="AL989" s="2487"/>
      <c r="AM989" s="2487"/>
      <c r="AN989" s="2487"/>
      <c r="AO989" s="2487"/>
      <c r="AP989" s="2487"/>
      <c r="AQ989" s="2488"/>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4" t="s">
        <v>1531</v>
      </c>
      <c r="E990" s="2445"/>
      <c r="F990" s="2445"/>
      <c r="G990" s="2445"/>
      <c r="H990" s="2445"/>
      <c r="I990" s="2445"/>
      <c r="J990" s="2445"/>
      <c r="K990" s="2445"/>
      <c r="L990" s="2445"/>
      <c r="M990" s="2445"/>
      <c r="N990" s="2445"/>
      <c r="O990" s="2445"/>
      <c r="P990" s="2445"/>
      <c r="Q990" s="2445"/>
      <c r="R990" s="2445"/>
      <c r="S990" s="2445"/>
      <c r="T990" s="2445"/>
      <c r="U990" s="2445"/>
      <c r="V990" s="2445"/>
      <c r="W990" s="2445"/>
      <c r="X990" s="2445"/>
      <c r="Y990" s="2445"/>
      <c r="Z990" s="2445"/>
      <c r="AA990" s="2445"/>
      <c r="AB990" s="2445"/>
      <c r="AC990" s="2445"/>
      <c r="AD990" s="2445"/>
      <c r="AE990" s="2446"/>
      <c r="AF990" s="117"/>
      <c r="AG990" s="2456" t="s">
        <v>705</v>
      </c>
      <c r="AH990" s="2457"/>
      <c r="AI990" s="125"/>
      <c r="AJ990" s="2481">
        <f>ROUND(IF(AG990="yes",AJ975*0.02,0),0)</f>
        <v>0</v>
      </c>
      <c r="AK990" s="2482"/>
      <c r="AL990" s="2482"/>
      <c r="AM990" s="2482"/>
      <c r="AN990" s="2482"/>
      <c r="AO990" s="2482"/>
      <c r="AP990" s="2482"/>
      <c r="AQ990" s="2483"/>
      <c r="AR990" s="1583"/>
      <c r="AS990" s="1583"/>
      <c r="AT990" s="1583"/>
      <c r="AU990" s="1583"/>
      <c r="AV990" s="1583"/>
      <c r="AW990" s="1583"/>
      <c r="AX990" s="1583"/>
      <c r="AY990" s="1583"/>
      <c r="AZ990" s="61"/>
      <c r="BA990" s="1611">
        <f>ROUNDDOWN(X1031/I1031,2)</f>
        <v>0.56000000000000005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0" t="s">
        <v>1532</v>
      </c>
      <c r="E991" s="2461"/>
      <c r="F991" s="2461"/>
      <c r="G991" s="2461"/>
      <c r="H991" s="2461"/>
      <c r="I991" s="2461"/>
      <c r="J991" s="2461"/>
      <c r="K991" s="2461"/>
      <c r="L991" s="2461"/>
      <c r="M991" s="2461"/>
      <c r="N991" s="2461"/>
      <c r="O991" s="2461"/>
      <c r="P991" s="2461"/>
      <c r="Q991" s="2461"/>
      <c r="R991" s="2461"/>
      <c r="S991" s="2461"/>
      <c r="T991" s="2461"/>
      <c r="U991" s="2461"/>
      <c r="V991" s="2461"/>
      <c r="W991" s="2461"/>
      <c r="X991" s="2461"/>
      <c r="Y991" s="2461"/>
      <c r="Z991" s="2461"/>
      <c r="AA991" s="2461"/>
      <c r="AB991" s="2461"/>
      <c r="AC991" s="2461"/>
      <c r="AD991" s="2461"/>
      <c r="AE991" s="2462"/>
      <c r="AF991" s="115"/>
      <c r="AG991" s="11"/>
      <c r="AH991" s="11"/>
      <c r="AI991" s="116"/>
      <c r="AJ991" s="2486"/>
      <c r="AK991" s="2487"/>
      <c r="AL991" s="2487"/>
      <c r="AM991" s="2487"/>
      <c r="AN991" s="2487"/>
      <c r="AO991" s="2487"/>
      <c r="AP991" s="2487"/>
      <c r="AQ991" s="248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4" t="s">
        <v>1533</v>
      </c>
      <c r="E992" s="2445"/>
      <c r="F992" s="2445"/>
      <c r="G992" s="2445"/>
      <c r="H992" s="2445"/>
      <c r="I992" s="2445"/>
      <c r="J992" s="2445"/>
      <c r="K992" s="2445"/>
      <c r="L992" s="2445"/>
      <c r="M992" s="2445"/>
      <c r="N992" s="2445"/>
      <c r="O992" s="2445"/>
      <c r="P992" s="2445"/>
      <c r="Q992" s="2445"/>
      <c r="R992" s="2445"/>
      <c r="S992" s="2445"/>
      <c r="T992" s="2445"/>
      <c r="U992" s="2445"/>
      <c r="V992" s="2445"/>
      <c r="W992" s="2445"/>
      <c r="X992" s="2445"/>
      <c r="Y992" s="2445"/>
      <c r="Z992" s="2445"/>
      <c r="AA992" s="2445"/>
      <c r="AB992" s="2445"/>
      <c r="AC992" s="2445"/>
      <c r="AD992" s="2445"/>
      <c r="AE992" s="2446"/>
      <c r="AF992" s="117"/>
      <c r="AG992" s="2456" t="s">
        <v>705</v>
      </c>
      <c r="AH992" s="2457"/>
      <c r="AI992" s="117"/>
      <c r="AJ992" s="2481">
        <f>ROUND(IF(AG992="yes",AJ975*0.02,0),0)</f>
        <v>0</v>
      </c>
      <c r="AK992" s="2482"/>
      <c r="AL992" s="2482"/>
      <c r="AM992" s="2482"/>
      <c r="AN992" s="2482"/>
      <c r="AO992" s="2482"/>
      <c r="AP992" s="2482"/>
      <c r="AQ992" s="2483"/>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7" t="s">
        <v>1534</v>
      </c>
      <c r="E993" s="2448"/>
      <c r="F993" s="2448"/>
      <c r="G993" s="2448"/>
      <c r="H993" s="2448"/>
      <c r="I993" s="2448"/>
      <c r="J993" s="2448"/>
      <c r="K993" s="2448"/>
      <c r="L993" s="2448"/>
      <c r="M993" s="2448"/>
      <c r="N993" s="2448"/>
      <c r="O993" s="2448"/>
      <c r="P993" s="2448"/>
      <c r="Q993" s="2448"/>
      <c r="R993" s="2448"/>
      <c r="S993" s="2448"/>
      <c r="T993" s="2448"/>
      <c r="U993" s="2448"/>
      <c r="V993" s="2448"/>
      <c r="W993" s="2448"/>
      <c r="X993" s="2448"/>
      <c r="Y993" s="2448"/>
      <c r="Z993" s="2448"/>
      <c r="AA993" s="2448"/>
      <c r="AB993" s="2448"/>
      <c r="AC993" s="2448"/>
      <c r="AD993" s="2448"/>
      <c r="AE993" s="2449"/>
      <c r="AF993" s="110"/>
      <c r="AG993" s="25"/>
      <c r="AH993" s="25"/>
      <c r="AI993" s="112"/>
      <c r="AJ993" s="2484"/>
      <c r="AK993" s="2157"/>
      <c r="AL993" s="2157"/>
      <c r="AM993" s="2157"/>
      <c r="AN993" s="2157"/>
      <c r="AO993" s="2157"/>
      <c r="AP993" s="2157"/>
      <c r="AQ993" s="248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0"/>
      <c r="E994" s="2461"/>
      <c r="F994" s="2461"/>
      <c r="G994" s="2461"/>
      <c r="H994" s="2461"/>
      <c r="I994" s="2461"/>
      <c r="J994" s="2461"/>
      <c r="K994" s="2461"/>
      <c r="L994" s="2461"/>
      <c r="M994" s="2461"/>
      <c r="N994" s="2461"/>
      <c r="O994" s="2461"/>
      <c r="P994" s="2461"/>
      <c r="Q994" s="2461"/>
      <c r="R994" s="2461"/>
      <c r="S994" s="2461"/>
      <c r="T994" s="2461"/>
      <c r="U994" s="2461"/>
      <c r="V994" s="2461"/>
      <c r="W994" s="2461"/>
      <c r="X994" s="2461"/>
      <c r="Y994" s="2461"/>
      <c r="Z994" s="2461"/>
      <c r="AA994" s="2461"/>
      <c r="AB994" s="2461"/>
      <c r="AC994" s="2461"/>
      <c r="AD994" s="2461"/>
      <c r="AE994" s="2462"/>
      <c r="AF994" s="115"/>
      <c r="AG994" s="11"/>
      <c r="AH994" s="11"/>
      <c r="AI994" s="116"/>
      <c r="AJ994" s="2486"/>
      <c r="AK994" s="2487"/>
      <c r="AL994" s="2487"/>
      <c r="AM994" s="2487"/>
      <c r="AN994" s="2487"/>
      <c r="AO994" s="2487"/>
      <c r="AP994" s="2487"/>
      <c r="AQ994" s="2488"/>
      <c r="AR994" s="1583"/>
      <c r="AS994" s="1583"/>
      <c r="AT994" s="1583"/>
      <c r="AU994" s="1583"/>
      <c r="AV994" s="1583"/>
      <c r="AW994" s="1583"/>
      <c r="AX994" s="1583"/>
      <c r="AY994" s="1583"/>
    </row>
    <row r="995" spans="1:96" s="719" customFormat="1" ht="12.75" customHeight="1">
      <c r="A995" s="51"/>
      <c r="B995" s="117"/>
      <c r="C995" s="118" t="s">
        <v>224</v>
      </c>
      <c r="D995" s="2492" t="s">
        <v>1535</v>
      </c>
      <c r="E995" s="2493"/>
      <c r="F995" s="2493"/>
      <c r="G995" s="2493"/>
      <c r="H995" s="2493"/>
      <c r="I995" s="2493"/>
      <c r="J995" s="2493"/>
      <c r="K995" s="2493"/>
      <c r="L995" s="2493"/>
      <c r="M995" s="2493"/>
      <c r="N995" s="2493"/>
      <c r="O995" s="2493"/>
      <c r="P995" s="2493"/>
      <c r="Q995" s="2493"/>
      <c r="R995" s="2493"/>
      <c r="S995" s="2493"/>
      <c r="T995" s="2493"/>
      <c r="U995" s="2493"/>
      <c r="V995" s="2493"/>
      <c r="W995" s="2493"/>
      <c r="X995" s="2493"/>
      <c r="Y995" s="2493"/>
      <c r="Z995" s="2493"/>
      <c r="AA995" s="2493"/>
      <c r="AB995" s="2493"/>
      <c r="AC995" s="2493"/>
      <c r="AD995" s="2493"/>
      <c r="AE995" s="2494"/>
      <c r="AF995" s="117"/>
      <c r="AG995" s="2456" t="s">
        <v>705</v>
      </c>
      <c r="AH995" s="2457"/>
      <c r="AI995" s="125"/>
      <c r="AJ995" s="2481">
        <f>IF(AG995="yes",AJ975*BA995,0)</f>
        <v>0</v>
      </c>
      <c r="AK995" s="2482"/>
      <c r="AL995" s="2482"/>
      <c r="AM995" s="2482"/>
      <c r="AN995" s="2482"/>
      <c r="AO995" s="2482"/>
      <c r="AP995" s="2482"/>
      <c r="AQ995" s="2483"/>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7" t="s">
        <v>1536</v>
      </c>
      <c r="E996" s="2448"/>
      <c r="F996" s="2448"/>
      <c r="G996" s="2448"/>
      <c r="H996" s="2448"/>
      <c r="I996" s="2448"/>
      <c r="J996" s="2448"/>
      <c r="K996" s="2448"/>
      <c r="L996" s="2448"/>
      <c r="M996" s="2448"/>
      <c r="N996" s="2448"/>
      <c r="O996" s="2448"/>
      <c r="P996" s="2448"/>
      <c r="Q996" s="2448"/>
      <c r="R996" s="2448"/>
      <c r="S996" s="2448"/>
      <c r="T996" s="2448"/>
      <c r="U996" s="2448"/>
      <c r="V996" s="2448"/>
      <c r="W996" s="2448"/>
      <c r="X996" s="2448"/>
      <c r="Y996" s="2448"/>
      <c r="Z996" s="2448"/>
      <c r="AA996" s="2448"/>
      <c r="AB996" s="2448"/>
      <c r="AC996" s="2448"/>
      <c r="AD996" s="2448"/>
      <c r="AE996" s="2449"/>
      <c r="AF996" s="110"/>
      <c r="AG996" s="112"/>
      <c r="AH996" s="112"/>
      <c r="AI996" s="121"/>
      <c r="AJ996" s="2484"/>
      <c r="AK996" s="2157"/>
      <c r="AL996" s="2157"/>
      <c r="AM996" s="2157"/>
      <c r="AN996" s="2157"/>
      <c r="AO996" s="2157"/>
      <c r="AP996" s="2157"/>
      <c r="AQ996" s="2485"/>
      <c r="AR996" s="1583"/>
      <c r="AS996" s="1583"/>
      <c r="AT996" s="1583"/>
      <c r="AU996" s="1583"/>
      <c r="AV996" s="1583"/>
      <c r="AW996" s="1583"/>
      <c r="AX996" s="1583"/>
      <c r="AY996" s="1583"/>
    </row>
    <row r="997" spans="1:96" ht="12.75" customHeight="1">
      <c r="A997" s="51"/>
      <c r="B997" s="110"/>
      <c r="C997" s="111"/>
      <c r="D997" s="2447"/>
      <c r="E997" s="2448"/>
      <c r="F997" s="2448"/>
      <c r="G997" s="2448"/>
      <c r="H997" s="2448"/>
      <c r="I997" s="2448"/>
      <c r="J997" s="2448"/>
      <c r="K997" s="2448"/>
      <c r="L997" s="2448"/>
      <c r="M997" s="2448"/>
      <c r="N997" s="2448"/>
      <c r="O997" s="2448"/>
      <c r="P997" s="2448"/>
      <c r="Q997" s="2448"/>
      <c r="R997" s="2448"/>
      <c r="S997" s="2448"/>
      <c r="T997" s="2448"/>
      <c r="U997" s="2448"/>
      <c r="V997" s="2448"/>
      <c r="W997" s="2448"/>
      <c r="X997" s="2448"/>
      <c r="Y997" s="2448"/>
      <c r="Z997" s="2448"/>
      <c r="AA997" s="2448"/>
      <c r="AB997" s="2448"/>
      <c r="AC997" s="2448"/>
      <c r="AD997" s="2448"/>
      <c r="AE997" s="2449"/>
      <c r="AF997" s="110"/>
      <c r="AG997" s="112"/>
      <c r="AH997" s="112"/>
      <c r="AI997" s="121"/>
      <c r="AJ997" s="2484"/>
      <c r="AK997" s="2157"/>
      <c r="AL997" s="2157"/>
      <c r="AM997" s="2157"/>
      <c r="AN997" s="2157"/>
      <c r="AO997" s="2157"/>
      <c r="AP997" s="2157"/>
      <c r="AQ997" s="2485"/>
      <c r="AR997" s="1583"/>
      <c r="AS997" s="1583"/>
      <c r="AT997" s="1583"/>
      <c r="AU997" s="1583"/>
      <c r="AV997" s="1583"/>
      <c r="AW997" s="1583"/>
      <c r="AX997" s="1583"/>
      <c r="AY997" s="1583"/>
      <c r="BA997" s="320">
        <f>IF(A1044="Yes",0.05,0)</f>
        <v>0</v>
      </c>
    </row>
    <row r="998" spans="1:96" ht="15" customHeight="1">
      <c r="A998" s="51"/>
      <c r="B998" s="119"/>
      <c r="C998" s="120"/>
      <c r="D998" s="2460"/>
      <c r="E998" s="2461"/>
      <c r="F998" s="2461"/>
      <c r="G998" s="2461"/>
      <c r="H998" s="2461"/>
      <c r="I998" s="2461"/>
      <c r="J998" s="2461"/>
      <c r="K998" s="2461"/>
      <c r="L998" s="2461"/>
      <c r="M998" s="2461"/>
      <c r="N998" s="2461"/>
      <c r="O998" s="2461"/>
      <c r="P998" s="2461"/>
      <c r="Q998" s="2461"/>
      <c r="R998" s="2461"/>
      <c r="S998" s="2461"/>
      <c r="T998" s="2461"/>
      <c r="U998" s="2461"/>
      <c r="V998" s="2461"/>
      <c r="W998" s="2461"/>
      <c r="X998" s="2461"/>
      <c r="Y998" s="2461"/>
      <c r="Z998" s="2461"/>
      <c r="AA998" s="2461"/>
      <c r="AB998" s="2461"/>
      <c r="AC998" s="2461"/>
      <c r="AD998" s="2461"/>
      <c r="AE998" s="2462"/>
      <c r="AF998" s="115"/>
      <c r="AG998" s="11"/>
      <c r="AH998" s="11"/>
      <c r="AI998" s="116"/>
      <c r="AJ998" s="2486"/>
      <c r="AK998" s="2487"/>
      <c r="AL998" s="2487"/>
      <c r="AM998" s="2487"/>
      <c r="AN998" s="2487"/>
      <c r="AO998" s="2487"/>
      <c r="AP998" s="2487"/>
      <c r="AQ998" s="2488"/>
      <c r="AR998" s="1583"/>
      <c r="AS998" s="1583"/>
      <c r="AT998" s="1583"/>
      <c r="AU998" s="1583"/>
      <c r="AV998" s="1583"/>
      <c r="AW998" s="1583"/>
      <c r="AX998" s="1583"/>
      <c r="AY998" s="1583"/>
      <c r="BA998" s="320">
        <f>IF(A1050="Yes",0.02,0)</f>
        <v>0</v>
      </c>
    </row>
    <row r="999" spans="1:96" s="719" customFormat="1" ht="15" customHeight="1">
      <c r="A999" s="51"/>
      <c r="B999" s="117"/>
      <c r="C999" s="118" t="s">
        <v>229</v>
      </c>
      <c r="D999" s="2549" t="s">
        <v>1537</v>
      </c>
      <c r="E999" s="2550"/>
      <c r="F999" s="2550"/>
      <c r="G999" s="2550"/>
      <c r="H999" s="2550"/>
      <c r="I999" s="2550"/>
      <c r="J999" s="2550"/>
      <c r="K999" s="2550"/>
      <c r="L999" s="2550"/>
      <c r="M999" s="2550"/>
      <c r="N999" s="2550"/>
      <c r="O999" s="2550"/>
      <c r="P999" s="2550"/>
      <c r="Q999" s="2550"/>
      <c r="R999" s="2550"/>
      <c r="S999" s="2550"/>
      <c r="T999" s="2550"/>
      <c r="U999" s="2550"/>
      <c r="V999" s="2550"/>
      <c r="W999" s="2550"/>
      <c r="X999" s="2550"/>
      <c r="Y999" s="2550"/>
      <c r="Z999" s="2550"/>
      <c r="AA999" s="2550"/>
      <c r="AB999" s="2550"/>
      <c r="AC999" s="2550"/>
      <c r="AD999" s="2550"/>
      <c r="AE999" s="2551"/>
      <c r="AF999" s="117"/>
      <c r="AG999" s="2456" t="s">
        <v>705</v>
      </c>
      <c r="AH999" s="2457"/>
      <c r="AI999" s="125"/>
      <c r="AJ999" s="2516"/>
      <c r="AK999" s="2517"/>
      <c r="AL999" s="2517"/>
      <c r="AM999" s="2517"/>
      <c r="AN999" s="2517"/>
      <c r="AO999" s="2517"/>
      <c r="AP999" s="2517"/>
      <c r="AQ999" s="2518"/>
      <c r="AR999" s="1583"/>
      <c r="AS999" s="1583"/>
      <c r="AT999" s="1583"/>
      <c r="AU999" s="1583"/>
      <c r="AV999" s="1583"/>
      <c r="AW999" s="1583"/>
      <c r="AX999" s="1583"/>
      <c r="AY999" s="1583"/>
      <c r="BA999" s="320">
        <f>IF(A1056="Yes",0.04,0)</f>
        <v>0</v>
      </c>
      <c r="CR999" s="25"/>
    </row>
    <row r="1000" spans="1:96" ht="12.75">
      <c r="A1000" s="51"/>
      <c r="B1000" s="119"/>
      <c r="C1000" s="122"/>
      <c r="D1000" s="2552"/>
      <c r="E1000" s="2553"/>
      <c r="F1000" s="2553"/>
      <c r="G1000" s="2553"/>
      <c r="H1000" s="2553"/>
      <c r="I1000" s="2553"/>
      <c r="J1000" s="2553"/>
      <c r="K1000" s="2553"/>
      <c r="L1000" s="2553"/>
      <c r="M1000" s="2553"/>
      <c r="N1000" s="2553"/>
      <c r="O1000" s="2553"/>
      <c r="P1000" s="2553"/>
      <c r="Q1000" s="2553"/>
      <c r="R1000" s="2553"/>
      <c r="S1000" s="2553"/>
      <c r="T1000" s="2553"/>
      <c r="U1000" s="2553"/>
      <c r="V1000" s="2553"/>
      <c r="W1000" s="2553"/>
      <c r="X1000" s="2553"/>
      <c r="Y1000" s="2553"/>
      <c r="Z1000" s="2553"/>
      <c r="AA1000" s="2553"/>
      <c r="AB1000" s="2553"/>
      <c r="AC1000" s="2553"/>
      <c r="AD1000" s="2553"/>
      <c r="AE1000" s="2554"/>
      <c r="AF1000" s="2537">
        <f>IF(AG999="yes","Please Select Type and Enter Amount:",0)</f>
        <v>0</v>
      </c>
      <c r="AG1000" s="2538"/>
      <c r="AH1000" s="2538"/>
      <c r="AI1000" s="2539"/>
      <c r="AJ1000" s="2519"/>
      <c r="AK1000" s="2520"/>
      <c r="AL1000" s="2520"/>
      <c r="AM1000" s="2520"/>
      <c r="AN1000" s="2520"/>
      <c r="AO1000" s="2520"/>
      <c r="AP1000" s="2520"/>
      <c r="AQ1000" s="2521"/>
      <c r="AR1000" s="1583"/>
      <c r="AS1000" s="1583"/>
      <c r="AT1000" s="1583"/>
      <c r="AU1000" s="1583"/>
      <c r="AV1000" s="1583"/>
      <c r="AW1000" s="1583"/>
      <c r="AX1000" s="1583"/>
      <c r="AY1000" s="1583"/>
      <c r="BA1000" s="320">
        <f>IF(A1063="Yes",0.04,0)</f>
        <v>0</v>
      </c>
    </row>
    <row r="1001" spans="1:96" ht="12.75" customHeight="1">
      <c r="A1001" s="51"/>
      <c r="B1001" s="119"/>
      <c r="C1001" s="122"/>
      <c r="D1001" s="2447" t="s">
        <v>1538</v>
      </c>
      <c r="E1001" s="2448"/>
      <c r="F1001" s="2448"/>
      <c r="G1001" s="2448"/>
      <c r="H1001" s="2448"/>
      <c r="I1001" s="2448"/>
      <c r="J1001" s="2448"/>
      <c r="K1001" s="2448"/>
      <c r="L1001" s="2448"/>
      <c r="M1001" s="2448"/>
      <c r="N1001" s="2448"/>
      <c r="O1001" s="2448"/>
      <c r="P1001" s="2448"/>
      <c r="Q1001" s="2448"/>
      <c r="R1001" s="2448"/>
      <c r="S1001" s="2448"/>
      <c r="T1001" s="2448"/>
      <c r="U1001" s="2448"/>
      <c r="V1001" s="2448"/>
      <c r="W1001" s="2448"/>
      <c r="X1001" s="2448"/>
      <c r="Y1001" s="2448"/>
      <c r="Z1001" s="2448"/>
      <c r="AA1001" s="2448"/>
      <c r="AB1001" s="2448"/>
      <c r="AC1001" s="2448"/>
      <c r="AD1001" s="2448"/>
      <c r="AE1001" s="2449"/>
      <c r="AF1001" s="2537"/>
      <c r="AG1001" s="2538"/>
      <c r="AH1001" s="2538"/>
      <c r="AI1001" s="2539"/>
      <c r="AJ1001" s="2519"/>
      <c r="AK1001" s="2520"/>
      <c r="AL1001" s="2520"/>
      <c r="AM1001" s="2520"/>
      <c r="AN1001" s="2520"/>
      <c r="AO1001" s="2520"/>
      <c r="AP1001" s="2520"/>
      <c r="AQ1001" s="2521"/>
      <c r="AR1001" s="1583"/>
      <c r="AS1001" s="1583"/>
      <c r="AT1001" s="1583"/>
      <c r="AU1001" s="1583"/>
      <c r="AV1001" s="1583"/>
      <c r="AW1001" s="1583"/>
      <c r="AX1001" s="1583"/>
      <c r="AY1001" s="1583"/>
      <c r="BA1001" s="320">
        <f>IF(A1066="Yes",0.01,0)</f>
        <v>0</v>
      </c>
    </row>
    <row r="1002" spans="1:96" ht="12.75" customHeight="1">
      <c r="A1002" s="51"/>
      <c r="B1002" s="119"/>
      <c r="C1002" s="122"/>
      <c r="D1002" s="2447"/>
      <c r="E1002" s="2448"/>
      <c r="F1002" s="2448"/>
      <c r="G1002" s="2448"/>
      <c r="H1002" s="2448"/>
      <c r="I1002" s="2448"/>
      <c r="J1002" s="2448"/>
      <c r="K1002" s="2448"/>
      <c r="L1002" s="2448"/>
      <c r="M1002" s="2448"/>
      <c r="N1002" s="2448"/>
      <c r="O1002" s="2448"/>
      <c r="P1002" s="2448"/>
      <c r="Q1002" s="2448"/>
      <c r="R1002" s="2448"/>
      <c r="S1002" s="2448"/>
      <c r="T1002" s="2448"/>
      <c r="U1002" s="2448"/>
      <c r="V1002" s="2448"/>
      <c r="W1002" s="2448"/>
      <c r="X1002" s="2448"/>
      <c r="Y1002" s="2448"/>
      <c r="Z1002" s="2448"/>
      <c r="AA1002" s="2448"/>
      <c r="AB1002" s="2448"/>
      <c r="AC1002" s="2448"/>
      <c r="AD1002" s="2448"/>
      <c r="AE1002" s="2449"/>
      <c r="AF1002" s="2537"/>
      <c r="AG1002" s="2538"/>
      <c r="AH1002" s="2538"/>
      <c r="AI1002" s="2539"/>
      <c r="AJ1002" s="2519"/>
      <c r="AK1002" s="2520"/>
      <c r="AL1002" s="2520"/>
      <c r="AM1002" s="2520"/>
      <c r="AN1002" s="2520"/>
      <c r="AO1002" s="2520"/>
      <c r="AP1002" s="2520"/>
      <c r="AQ1002" s="2521"/>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5" t="s">
        <v>625</v>
      </c>
      <c r="K1003" s="2556"/>
      <c r="L1003" s="2556"/>
      <c r="M1003" s="2556"/>
      <c r="N1003" s="2556"/>
      <c r="O1003" s="2556"/>
      <c r="P1003" s="2556"/>
      <c r="Q1003" s="2556"/>
      <c r="R1003" s="2556"/>
      <c r="S1003" s="2556"/>
      <c r="T1003" s="2556"/>
      <c r="U1003" s="2556"/>
      <c r="V1003" s="2556"/>
      <c r="W1003" s="2556"/>
      <c r="X1003" s="2556"/>
      <c r="Y1003" s="2556"/>
      <c r="Z1003" s="2556"/>
      <c r="AA1003" s="2556"/>
      <c r="AB1003" s="2556"/>
      <c r="AC1003" s="2556"/>
      <c r="AD1003" s="2556"/>
      <c r="AE1003" s="2557"/>
      <c r="AF1003" s="2540"/>
      <c r="AG1003" s="2541"/>
      <c r="AH1003" s="2541"/>
      <c r="AI1003" s="2542"/>
      <c r="AJ1003" s="2522"/>
      <c r="AK1003" s="2523"/>
      <c r="AL1003" s="2523"/>
      <c r="AM1003" s="2523"/>
      <c r="AN1003" s="2523"/>
      <c r="AO1003" s="2523"/>
      <c r="AP1003" s="2523"/>
      <c r="AQ1003" s="2524"/>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4" t="s">
        <v>1539</v>
      </c>
      <c r="E1004" s="2445"/>
      <c r="F1004" s="2445"/>
      <c r="G1004" s="2445"/>
      <c r="H1004" s="2445"/>
      <c r="I1004" s="2445"/>
      <c r="J1004" s="2445"/>
      <c r="K1004" s="2445"/>
      <c r="L1004" s="2445"/>
      <c r="M1004" s="2445"/>
      <c r="N1004" s="2445"/>
      <c r="O1004" s="2445"/>
      <c r="P1004" s="2445"/>
      <c r="Q1004" s="2445"/>
      <c r="R1004" s="2445"/>
      <c r="S1004" s="2445"/>
      <c r="T1004" s="2445"/>
      <c r="U1004" s="2445"/>
      <c r="V1004" s="2445"/>
      <c r="W1004" s="2445"/>
      <c r="X1004" s="2445"/>
      <c r="Y1004" s="2445"/>
      <c r="Z1004" s="2445"/>
      <c r="AA1004" s="2445"/>
      <c r="AB1004" s="2445"/>
      <c r="AC1004" s="2445"/>
      <c r="AD1004" s="2445"/>
      <c r="AE1004" s="2446"/>
      <c r="AF1004" s="117"/>
      <c r="AG1004" s="2456" t="s">
        <v>577</v>
      </c>
      <c r="AH1004" s="2457"/>
      <c r="AI1004" s="125"/>
      <c r="AJ1004" s="2516">
        <f>'Sources and Uses Budget'!C85</f>
        <v>181304</v>
      </c>
      <c r="AK1004" s="2517"/>
      <c r="AL1004" s="2517"/>
      <c r="AM1004" s="2517"/>
      <c r="AN1004" s="2517"/>
      <c r="AO1004" s="2517"/>
      <c r="AP1004" s="2517"/>
      <c r="AQ1004" s="2518"/>
      <c r="AR1004" s="1583"/>
      <c r="AS1004" s="1583"/>
      <c r="AT1004" s="1583"/>
      <c r="AU1004" s="1583"/>
      <c r="AV1004" s="1583"/>
      <c r="AW1004" s="1583"/>
      <c r="AX1004" s="1583"/>
      <c r="AY1004" s="1583"/>
      <c r="BA1004" s="320">
        <f>IF(A1078="Yes",0.02,0)</f>
        <v>0</v>
      </c>
    </row>
    <row r="1005" spans="1:96" ht="12.75" customHeight="1">
      <c r="A1005" s="51"/>
      <c r="B1005" s="110"/>
      <c r="C1005" s="111"/>
      <c r="D1005" s="2447" t="s">
        <v>2178</v>
      </c>
      <c r="E1005" s="2448"/>
      <c r="F1005" s="2448"/>
      <c r="G1005" s="2448"/>
      <c r="H1005" s="2448"/>
      <c r="I1005" s="2448"/>
      <c r="J1005" s="2448"/>
      <c r="K1005" s="2448"/>
      <c r="L1005" s="2448"/>
      <c r="M1005" s="2448"/>
      <c r="N1005" s="2448"/>
      <c r="O1005" s="2448"/>
      <c r="P1005" s="2448"/>
      <c r="Q1005" s="2448"/>
      <c r="R1005" s="2448"/>
      <c r="S1005" s="2448"/>
      <c r="T1005" s="2448"/>
      <c r="U1005" s="2448"/>
      <c r="V1005" s="2448"/>
      <c r="W1005" s="2448"/>
      <c r="X1005" s="2448"/>
      <c r="Y1005" s="2448"/>
      <c r="Z1005" s="2448"/>
      <c r="AA1005" s="2448"/>
      <c r="AB1005" s="2448"/>
      <c r="AC1005" s="2448"/>
      <c r="AD1005" s="2448"/>
      <c r="AE1005" s="2449"/>
      <c r="AF1005" s="2543" t="str">
        <f>IF(AG1004="yes","Please Enter Amount:",0)</f>
        <v>Please Enter Amount:</v>
      </c>
      <c r="AG1005" s="2544"/>
      <c r="AH1005" s="2544"/>
      <c r="AI1005" s="2545"/>
      <c r="AJ1005" s="2519"/>
      <c r="AK1005" s="2520"/>
      <c r="AL1005" s="2520"/>
      <c r="AM1005" s="2520"/>
      <c r="AN1005" s="2520"/>
      <c r="AO1005" s="2520"/>
      <c r="AP1005" s="2520"/>
      <c r="AQ1005" s="2521"/>
      <c r="AR1005" s="1583"/>
      <c r="AS1005" s="1583"/>
      <c r="AT1005" s="1583"/>
      <c r="AU1005" s="1583"/>
      <c r="AV1005" s="1583"/>
      <c r="AW1005" s="1583"/>
      <c r="AX1005" s="1583"/>
      <c r="AY1005" s="1583"/>
      <c r="BA1005" s="321">
        <f>IF(A1082="Yes",0.02,0)</f>
        <v>0</v>
      </c>
    </row>
    <row r="1006" spans="1:96" ht="12.75" customHeight="1">
      <c r="A1006" s="51"/>
      <c r="B1006" s="110"/>
      <c r="C1006" s="111"/>
      <c r="D1006" s="2447"/>
      <c r="E1006" s="2448"/>
      <c r="F1006" s="2448"/>
      <c r="G1006" s="2448"/>
      <c r="H1006" s="2448"/>
      <c r="I1006" s="2448"/>
      <c r="J1006" s="2448"/>
      <c r="K1006" s="2448"/>
      <c r="L1006" s="2448"/>
      <c r="M1006" s="2448"/>
      <c r="N1006" s="2448"/>
      <c r="O1006" s="2448"/>
      <c r="P1006" s="2448"/>
      <c r="Q1006" s="2448"/>
      <c r="R1006" s="2448"/>
      <c r="S1006" s="2448"/>
      <c r="T1006" s="2448"/>
      <c r="U1006" s="2448"/>
      <c r="V1006" s="2448"/>
      <c r="W1006" s="2448"/>
      <c r="X1006" s="2448"/>
      <c r="Y1006" s="2448"/>
      <c r="Z1006" s="2448"/>
      <c r="AA1006" s="2448"/>
      <c r="AB1006" s="2448"/>
      <c r="AC1006" s="2448"/>
      <c r="AD1006" s="2448"/>
      <c r="AE1006" s="2449"/>
      <c r="AF1006" s="2543"/>
      <c r="AG1006" s="2544"/>
      <c r="AH1006" s="2544"/>
      <c r="AI1006" s="2545"/>
      <c r="AJ1006" s="2519"/>
      <c r="AK1006" s="2520"/>
      <c r="AL1006" s="2520"/>
      <c r="AM1006" s="2520"/>
      <c r="AN1006" s="2520"/>
      <c r="AO1006" s="2520"/>
      <c r="AP1006" s="2520"/>
      <c r="AQ1006" s="2521"/>
      <c r="AR1006" s="1583"/>
      <c r="AS1006" s="1583"/>
      <c r="AT1006" s="1583"/>
      <c r="AU1006" s="1583"/>
      <c r="AV1006" s="1583"/>
      <c r="AW1006" s="1583"/>
      <c r="AX1006" s="1583"/>
      <c r="AY1006" s="1583"/>
    </row>
    <row r="1007" spans="1:96" ht="12.75" customHeight="1">
      <c r="A1007" s="51"/>
      <c r="B1007" s="123"/>
      <c r="C1007" s="122"/>
      <c r="D1007" s="2460"/>
      <c r="E1007" s="2461"/>
      <c r="F1007" s="2461"/>
      <c r="G1007" s="2461"/>
      <c r="H1007" s="2461"/>
      <c r="I1007" s="2461"/>
      <c r="J1007" s="2461"/>
      <c r="K1007" s="2461"/>
      <c r="L1007" s="2461"/>
      <c r="M1007" s="2461"/>
      <c r="N1007" s="2461"/>
      <c r="O1007" s="2461"/>
      <c r="P1007" s="2461"/>
      <c r="Q1007" s="2461"/>
      <c r="R1007" s="2461"/>
      <c r="S1007" s="2461"/>
      <c r="T1007" s="2461"/>
      <c r="U1007" s="2461"/>
      <c r="V1007" s="2461"/>
      <c r="W1007" s="2461"/>
      <c r="X1007" s="2461"/>
      <c r="Y1007" s="2461"/>
      <c r="Z1007" s="2461"/>
      <c r="AA1007" s="2461"/>
      <c r="AB1007" s="2461"/>
      <c r="AC1007" s="2461"/>
      <c r="AD1007" s="2461"/>
      <c r="AE1007" s="2462"/>
      <c r="AF1007" s="2546"/>
      <c r="AG1007" s="2547"/>
      <c r="AH1007" s="2547"/>
      <c r="AI1007" s="2548"/>
      <c r="AJ1007" s="2522"/>
      <c r="AK1007" s="2523"/>
      <c r="AL1007" s="2523"/>
      <c r="AM1007" s="2523"/>
      <c r="AN1007" s="2523"/>
      <c r="AO1007" s="2523"/>
      <c r="AP1007" s="2523"/>
      <c r="AQ1007" s="2524"/>
      <c r="AR1007" s="1583"/>
      <c r="AS1007" s="1583"/>
      <c r="AT1007" s="1583"/>
      <c r="AU1007" s="1583"/>
      <c r="AV1007" s="1583"/>
      <c r="AW1007" s="1583"/>
      <c r="AX1007" s="1583"/>
      <c r="AY1007" s="1583"/>
    </row>
    <row r="1008" spans="1:96" s="719" customFormat="1" ht="12.75" customHeight="1">
      <c r="A1008" s="51"/>
      <c r="B1008" s="117"/>
      <c r="C1008" s="118" t="s">
        <v>240</v>
      </c>
      <c r="D1008" s="2492" t="s">
        <v>1540</v>
      </c>
      <c r="E1008" s="2493"/>
      <c r="F1008" s="2493"/>
      <c r="G1008" s="2493"/>
      <c r="H1008" s="2493"/>
      <c r="I1008" s="2493"/>
      <c r="J1008" s="2493"/>
      <c r="K1008" s="2493"/>
      <c r="L1008" s="2493"/>
      <c r="M1008" s="2493"/>
      <c r="N1008" s="2493"/>
      <c r="O1008" s="2493"/>
      <c r="P1008" s="2493"/>
      <c r="Q1008" s="2493"/>
      <c r="R1008" s="2493"/>
      <c r="S1008" s="2493"/>
      <c r="T1008" s="2493"/>
      <c r="U1008" s="2493"/>
      <c r="V1008" s="2493"/>
      <c r="W1008" s="2493"/>
      <c r="X1008" s="2493"/>
      <c r="Y1008" s="2493"/>
      <c r="Z1008" s="2493"/>
      <c r="AA1008" s="2493"/>
      <c r="AB1008" s="2493"/>
      <c r="AC1008" s="2493"/>
      <c r="AD1008" s="2493"/>
      <c r="AE1008" s="2494"/>
      <c r="AF1008" s="117"/>
      <c r="AG1008" s="2456" t="s">
        <v>705</v>
      </c>
      <c r="AH1008" s="2457"/>
      <c r="AI1008" s="125"/>
      <c r="AJ1008" s="2481">
        <f>ROUND(IF(AG1008="yes",(AJ975*0.1),0),0)</f>
        <v>0</v>
      </c>
      <c r="AK1008" s="2482"/>
      <c r="AL1008" s="2482"/>
      <c r="AM1008" s="2482"/>
      <c r="AN1008" s="2482"/>
      <c r="AO1008" s="2482"/>
      <c r="AP1008" s="2482"/>
      <c r="AQ1008" s="2483"/>
      <c r="AR1008" s="1583"/>
      <c r="AS1008" s="1583"/>
      <c r="AT1008" s="1583"/>
      <c r="AU1008" s="1583"/>
      <c r="AV1008" s="1583"/>
      <c r="AW1008" s="1583"/>
      <c r="AX1008" s="1583"/>
      <c r="AY1008" s="1583"/>
      <c r="CR1008" s="25"/>
    </row>
    <row r="1009" spans="1:96" ht="12.75" customHeight="1">
      <c r="A1009" s="51"/>
      <c r="B1009" s="110"/>
      <c r="C1009" s="111"/>
      <c r="D1009" s="2447" t="s">
        <v>1541</v>
      </c>
      <c r="E1009" s="2448"/>
      <c r="F1009" s="2448"/>
      <c r="G1009" s="2448"/>
      <c r="H1009" s="2448"/>
      <c r="I1009" s="2448"/>
      <c r="J1009" s="2448"/>
      <c r="K1009" s="2448"/>
      <c r="L1009" s="2448"/>
      <c r="M1009" s="2448"/>
      <c r="N1009" s="2448"/>
      <c r="O1009" s="2448"/>
      <c r="P1009" s="2448"/>
      <c r="Q1009" s="2448"/>
      <c r="R1009" s="2448"/>
      <c r="S1009" s="2448"/>
      <c r="T1009" s="2448"/>
      <c r="U1009" s="2448"/>
      <c r="V1009" s="2448"/>
      <c r="W1009" s="2448"/>
      <c r="X1009" s="2448"/>
      <c r="Y1009" s="2448"/>
      <c r="Z1009" s="2448"/>
      <c r="AA1009" s="2448"/>
      <c r="AB1009" s="2448"/>
      <c r="AC1009" s="2448"/>
      <c r="AD1009" s="2448"/>
      <c r="AE1009" s="2449"/>
      <c r="AF1009" s="110"/>
      <c r="AG1009" s="112"/>
      <c r="AH1009" s="112"/>
      <c r="AI1009" s="121"/>
      <c r="AJ1009" s="2484"/>
      <c r="AK1009" s="2157"/>
      <c r="AL1009" s="2157"/>
      <c r="AM1009" s="2157"/>
      <c r="AN1009" s="2157"/>
      <c r="AO1009" s="2157"/>
      <c r="AP1009" s="2157"/>
      <c r="AQ1009" s="2485"/>
      <c r="AR1009" s="1583"/>
      <c r="AS1009" s="1583"/>
      <c r="AT1009" s="1583"/>
      <c r="AU1009" s="1583"/>
      <c r="AV1009" s="1583"/>
      <c r="AW1009" s="1583"/>
      <c r="AX1009" s="1583"/>
      <c r="AY1009" s="1583"/>
    </row>
    <row r="1010" spans="1:96" ht="12.75" customHeight="1">
      <c r="A1010" s="51"/>
      <c r="B1010" s="115"/>
      <c r="C1010" s="111"/>
      <c r="D1010" s="2460"/>
      <c r="E1010" s="2461"/>
      <c r="F1010" s="2461"/>
      <c r="G1010" s="2461"/>
      <c r="H1010" s="2461"/>
      <c r="I1010" s="2461"/>
      <c r="J1010" s="2461"/>
      <c r="K1010" s="2461"/>
      <c r="L1010" s="2461"/>
      <c r="M1010" s="2461"/>
      <c r="N1010" s="2461"/>
      <c r="O1010" s="2461"/>
      <c r="P1010" s="2461"/>
      <c r="Q1010" s="2461"/>
      <c r="R1010" s="2461"/>
      <c r="S1010" s="2461"/>
      <c r="T1010" s="2461"/>
      <c r="U1010" s="2461"/>
      <c r="V1010" s="2461"/>
      <c r="W1010" s="2461"/>
      <c r="X1010" s="2461"/>
      <c r="Y1010" s="2461"/>
      <c r="Z1010" s="2461"/>
      <c r="AA1010" s="2461"/>
      <c r="AB1010" s="2461"/>
      <c r="AC1010" s="2461"/>
      <c r="AD1010" s="2461"/>
      <c r="AE1010" s="2462"/>
      <c r="AF1010" s="110"/>
      <c r="AG1010" s="112"/>
      <c r="AH1010" s="112"/>
      <c r="AI1010" s="121"/>
      <c r="AJ1010" s="2486"/>
      <c r="AK1010" s="2487"/>
      <c r="AL1010" s="2487"/>
      <c r="AM1010" s="2487"/>
      <c r="AN1010" s="2487"/>
      <c r="AO1010" s="2487"/>
      <c r="AP1010" s="2487"/>
      <c r="AQ1010" s="2488"/>
      <c r="AR1010" s="1583"/>
      <c r="AS1010" s="1583"/>
      <c r="AT1010" s="1583"/>
      <c r="AU1010" s="1583"/>
      <c r="AV1010" s="1583"/>
      <c r="AW1010" s="1583"/>
      <c r="AX1010" s="1583"/>
      <c r="AY1010" s="1583"/>
    </row>
    <row r="1011" spans="1:96" s="719" customFormat="1" ht="12.75" customHeight="1">
      <c r="A1011" s="51"/>
      <c r="B1011" s="110"/>
      <c r="C1011" s="531" t="s">
        <v>724</v>
      </c>
      <c r="D1011" s="2444" t="s">
        <v>2174</v>
      </c>
      <c r="E1011" s="2445"/>
      <c r="F1011" s="2445"/>
      <c r="G1011" s="2445"/>
      <c r="H1011" s="2445"/>
      <c r="I1011" s="2445"/>
      <c r="J1011" s="2445"/>
      <c r="K1011" s="2445"/>
      <c r="L1011" s="2445"/>
      <c r="M1011" s="2445"/>
      <c r="N1011" s="2445"/>
      <c r="O1011" s="2445"/>
      <c r="P1011" s="2445"/>
      <c r="Q1011" s="2445"/>
      <c r="R1011" s="2445"/>
      <c r="S1011" s="2445"/>
      <c r="T1011" s="2445"/>
      <c r="U1011" s="2445"/>
      <c r="V1011" s="2445"/>
      <c r="W1011" s="2445"/>
      <c r="X1011" s="2445"/>
      <c r="Y1011" s="2445"/>
      <c r="Z1011" s="2445"/>
      <c r="AA1011" s="2445"/>
      <c r="AB1011" s="2445"/>
      <c r="AC1011" s="2445"/>
      <c r="AD1011" s="2445"/>
      <c r="AE1011" s="2446"/>
      <c r="AF1011" s="117"/>
      <c r="AG1011" s="2456" t="s">
        <v>705</v>
      </c>
      <c r="AH1011" s="2457"/>
      <c r="AI1011" s="125"/>
      <c r="AJ1011" s="2481">
        <f>ROUND(IF(AG1011="yes",(AJ975*0.15),0),0)</f>
        <v>0</v>
      </c>
      <c r="AK1011" s="2482"/>
      <c r="AL1011" s="2482"/>
      <c r="AM1011" s="2482"/>
      <c r="AN1011" s="2482"/>
      <c r="AO1011" s="2482"/>
      <c r="AP1011" s="2482"/>
      <c r="AQ1011" s="2483"/>
      <c r="AR1011" s="1583"/>
      <c r="AS1011" s="1583"/>
      <c r="AT1011" s="1583"/>
      <c r="AU1011" s="1583"/>
      <c r="AV1011" s="1583"/>
      <c r="AW1011" s="1583"/>
      <c r="AX1011" s="1583"/>
      <c r="AY1011" s="1583"/>
      <c r="CR1011" s="25"/>
    </row>
    <row r="1012" spans="1:96" s="719" customFormat="1" ht="12.75" customHeight="1">
      <c r="A1012" s="51"/>
      <c r="B1012" s="110"/>
      <c r="C1012" s="111"/>
      <c r="D1012" s="2475" t="s">
        <v>2175</v>
      </c>
      <c r="E1012" s="2476"/>
      <c r="F1012" s="2476"/>
      <c r="G1012" s="2476"/>
      <c r="H1012" s="2476"/>
      <c r="I1012" s="2476"/>
      <c r="J1012" s="2476"/>
      <c r="K1012" s="2476"/>
      <c r="L1012" s="2476"/>
      <c r="M1012" s="2476"/>
      <c r="N1012" s="2476"/>
      <c r="O1012" s="2476"/>
      <c r="P1012" s="2476"/>
      <c r="Q1012" s="2476"/>
      <c r="R1012" s="2476"/>
      <c r="S1012" s="2476"/>
      <c r="T1012" s="2476"/>
      <c r="U1012" s="2476"/>
      <c r="V1012" s="2476"/>
      <c r="W1012" s="2476"/>
      <c r="X1012" s="2476"/>
      <c r="Y1012" s="2476"/>
      <c r="Z1012" s="2476"/>
      <c r="AA1012" s="2476"/>
      <c r="AB1012" s="2476"/>
      <c r="AC1012" s="2476"/>
      <c r="AD1012" s="2476"/>
      <c r="AE1012" s="2477"/>
      <c r="AF1012" s="1613"/>
      <c r="AG1012" s="1614"/>
      <c r="AH1012" s="1614"/>
      <c r="AI1012" s="1615"/>
      <c r="AJ1012" s="2484"/>
      <c r="AK1012" s="2157"/>
      <c r="AL1012" s="2157"/>
      <c r="AM1012" s="2157"/>
      <c r="AN1012" s="2157"/>
      <c r="AO1012" s="2157"/>
      <c r="AP1012" s="2157"/>
      <c r="AQ1012" s="2485"/>
      <c r="AR1012" s="1583"/>
      <c r="AS1012" s="1583"/>
      <c r="AT1012" s="1583"/>
      <c r="AU1012" s="1583"/>
      <c r="AV1012" s="1583"/>
      <c r="AW1012" s="1583"/>
      <c r="AX1012" s="1583"/>
      <c r="AY1012" s="1583"/>
      <c r="CR1012" s="25"/>
    </row>
    <row r="1013" spans="1:96" s="719" customFormat="1" ht="12.75" customHeight="1">
      <c r="A1013" s="51"/>
      <c r="B1013" s="110"/>
      <c r="C1013" s="111"/>
      <c r="D1013" s="2475"/>
      <c r="E1013" s="2476"/>
      <c r="F1013" s="2476"/>
      <c r="G1013" s="2476"/>
      <c r="H1013" s="2476"/>
      <c r="I1013" s="2476"/>
      <c r="J1013" s="2476"/>
      <c r="K1013" s="2476"/>
      <c r="L1013" s="2476"/>
      <c r="M1013" s="2476"/>
      <c r="N1013" s="2476"/>
      <c r="O1013" s="2476"/>
      <c r="P1013" s="2476"/>
      <c r="Q1013" s="2476"/>
      <c r="R1013" s="2476"/>
      <c r="S1013" s="2476"/>
      <c r="T1013" s="2476"/>
      <c r="U1013" s="2476"/>
      <c r="V1013" s="2476"/>
      <c r="W1013" s="2476"/>
      <c r="X1013" s="2476"/>
      <c r="Y1013" s="2476"/>
      <c r="Z1013" s="2476"/>
      <c r="AA1013" s="2476"/>
      <c r="AB1013" s="2476"/>
      <c r="AC1013" s="2476"/>
      <c r="AD1013" s="2476"/>
      <c r="AE1013" s="2477"/>
      <c r="AF1013" s="1613"/>
      <c r="AG1013" s="1614"/>
      <c r="AH1013" s="1614"/>
      <c r="AI1013" s="1615"/>
      <c r="AJ1013" s="2484"/>
      <c r="AK1013" s="2157"/>
      <c r="AL1013" s="2157"/>
      <c r="AM1013" s="2157"/>
      <c r="AN1013" s="2157"/>
      <c r="AO1013" s="2157"/>
      <c r="AP1013" s="2157"/>
      <c r="AQ1013" s="2485"/>
      <c r="AR1013" s="1583"/>
      <c r="AS1013" s="1583"/>
      <c r="AT1013" s="1583"/>
      <c r="AU1013" s="1583"/>
      <c r="AV1013" s="1583"/>
      <c r="AW1013" s="1583"/>
      <c r="AX1013" s="1583"/>
      <c r="AY1013" s="1583"/>
      <c r="CR1013" s="25"/>
    </row>
    <row r="1014" spans="1:96" s="719" customFormat="1" ht="12.75" customHeight="1">
      <c r="A1014" s="51"/>
      <c r="B1014" s="110"/>
      <c r="C1014" s="111"/>
      <c r="D1014" s="2478"/>
      <c r="E1014" s="2479"/>
      <c r="F1014" s="2479"/>
      <c r="G1014" s="2479"/>
      <c r="H1014" s="2479"/>
      <c r="I1014" s="2479"/>
      <c r="J1014" s="2479"/>
      <c r="K1014" s="2479"/>
      <c r="L1014" s="2479"/>
      <c r="M1014" s="2479"/>
      <c r="N1014" s="2479"/>
      <c r="O1014" s="2479"/>
      <c r="P1014" s="2479"/>
      <c r="Q1014" s="2479"/>
      <c r="R1014" s="2479"/>
      <c r="S1014" s="2479"/>
      <c r="T1014" s="2479"/>
      <c r="U1014" s="2479"/>
      <c r="V1014" s="2479"/>
      <c r="W1014" s="2479"/>
      <c r="X1014" s="2479"/>
      <c r="Y1014" s="2479"/>
      <c r="Z1014" s="2479"/>
      <c r="AA1014" s="2479"/>
      <c r="AB1014" s="2479"/>
      <c r="AC1014" s="2479"/>
      <c r="AD1014" s="2479"/>
      <c r="AE1014" s="2480"/>
      <c r="AF1014" s="1616"/>
      <c r="AG1014" s="1617"/>
      <c r="AH1014" s="1617"/>
      <c r="AI1014" s="1618"/>
      <c r="AJ1014" s="2486"/>
      <c r="AK1014" s="2487"/>
      <c r="AL1014" s="2487"/>
      <c r="AM1014" s="2487"/>
      <c r="AN1014" s="2487"/>
      <c r="AO1014" s="2487"/>
      <c r="AP1014" s="2487"/>
      <c r="AQ1014" s="2488"/>
      <c r="AR1014" s="1583"/>
      <c r="AS1014" s="1583"/>
      <c r="AT1014" s="1583"/>
      <c r="AU1014" s="1583"/>
      <c r="AV1014" s="1583"/>
      <c r="AW1014" s="1583"/>
      <c r="AX1014" s="1583"/>
      <c r="AY1014" s="1583"/>
      <c r="CR1014" s="25"/>
    </row>
    <row r="1015" spans="1:96" s="719" customFormat="1" ht="12.75" customHeight="1">
      <c r="A1015" s="51"/>
      <c r="B1015" s="110"/>
      <c r="C1015" s="531" t="s">
        <v>724</v>
      </c>
      <c r="D1015" s="2492" t="s">
        <v>2176</v>
      </c>
      <c r="E1015" s="2493"/>
      <c r="F1015" s="2493"/>
      <c r="G1015" s="2493"/>
      <c r="H1015" s="2493"/>
      <c r="I1015" s="2493"/>
      <c r="J1015" s="2493"/>
      <c r="K1015" s="2493"/>
      <c r="L1015" s="2493"/>
      <c r="M1015" s="2493"/>
      <c r="N1015" s="2493"/>
      <c r="O1015" s="2493"/>
      <c r="P1015" s="2493"/>
      <c r="Q1015" s="2493"/>
      <c r="R1015" s="2493"/>
      <c r="S1015" s="2493"/>
      <c r="T1015" s="2493"/>
      <c r="U1015" s="2493"/>
      <c r="V1015" s="2493"/>
      <c r="W1015" s="2493"/>
      <c r="X1015" s="2493"/>
      <c r="Y1015" s="2493"/>
      <c r="Z1015" s="2493"/>
      <c r="AA1015" s="2493"/>
      <c r="AB1015" s="2493"/>
      <c r="AC1015" s="2493"/>
      <c r="AD1015" s="2493"/>
      <c r="AE1015" s="2494"/>
      <c r="AF1015" s="110"/>
      <c r="AG1015" s="2458" t="s">
        <v>705</v>
      </c>
      <c r="AH1015" s="2459"/>
      <c r="AI1015" s="121"/>
      <c r="AJ1015" s="2481">
        <f>ROUND(IF(AG1015="yes",(AJ975*0.1),0),0)</f>
        <v>0</v>
      </c>
      <c r="AK1015" s="2482"/>
      <c r="AL1015" s="2482"/>
      <c r="AM1015" s="2482"/>
      <c r="AN1015" s="2482"/>
      <c r="AO1015" s="2482"/>
      <c r="AP1015" s="2482"/>
      <c r="AQ1015" s="2483"/>
      <c r="AR1015" s="1583"/>
      <c r="AS1015" s="1583"/>
      <c r="AT1015" s="1583"/>
      <c r="AU1015" s="1583"/>
      <c r="AV1015" s="1583"/>
      <c r="AW1015" s="1583"/>
      <c r="AX1015" s="1583"/>
      <c r="AY1015" s="1583"/>
      <c r="CR1015" s="25"/>
    </row>
    <row r="1016" spans="1:96" s="719" customFormat="1" ht="12.75" customHeight="1">
      <c r="A1016" s="51"/>
      <c r="B1016" s="110"/>
      <c r="C1016" s="111"/>
      <c r="D1016" s="2475" t="s">
        <v>2177</v>
      </c>
      <c r="E1016" s="2476"/>
      <c r="F1016" s="2476"/>
      <c r="G1016" s="2476"/>
      <c r="H1016" s="2476"/>
      <c r="I1016" s="2476"/>
      <c r="J1016" s="2476"/>
      <c r="K1016" s="2476"/>
      <c r="L1016" s="2476"/>
      <c r="M1016" s="2476"/>
      <c r="N1016" s="2476"/>
      <c r="O1016" s="2476"/>
      <c r="P1016" s="2476"/>
      <c r="Q1016" s="2476"/>
      <c r="R1016" s="2476"/>
      <c r="S1016" s="2476"/>
      <c r="T1016" s="2476"/>
      <c r="U1016" s="2476"/>
      <c r="V1016" s="2476"/>
      <c r="W1016" s="2476"/>
      <c r="X1016" s="2476"/>
      <c r="Y1016" s="2476"/>
      <c r="Z1016" s="2476"/>
      <c r="AA1016" s="2476"/>
      <c r="AB1016" s="2476"/>
      <c r="AC1016" s="2476"/>
      <c r="AD1016" s="2476"/>
      <c r="AE1016" s="2477"/>
      <c r="AF1016" s="110"/>
      <c r="AG1016" s="112"/>
      <c r="AH1016" s="112"/>
      <c r="AI1016" s="121"/>
      <c r="AJ1016" s="2484"/>
      <c r="AK1016" s="2157"/>
      <c r="AL1016" s="2157"/>
      <c r="AM1016" s="2157"/>
      <c r="AN1016" s="2157"/>
      <c r="AO1016" s="2157"/>
      <c r="AP1016" s="2157"/>
      <c r="AQ1016" s="2485"/>
      <c r="AR1016" s="1583"/>
      <c r="AS1016" s="1583"/>
      <c r="AT1016" s="1583"/>
      <c r="AU1016" s="1583"/>
      <c r="AV1016" s="1583"/>
      <c r="AW1016" s="1583"/>
      <c r="AX1016" s="1583"/>
      <c r="AY1016" s="1583"/>
      <c r="CR1016" s="25"/>
    </row>
    <row r="1017" spans="1:96" s="719" customFormat="1" ht="12.75" customHeight="1">
      <c r="A1017" s="51"/>
      <c r="B1017" s="110"/>
      <c r="C1017" s="111"/>
      <c r="D1017" s="2475"/>
      <c r="E1017" s="2476"/>
      <c r="F1017" s="2476"/>
      <c r="G1017" s="2476"/>
      <c r="H1017" s="2476"/>
      <c r="I1017" s="2476"/>
      <c r="J1017" s="2476"/>
      <c r="K1017" s="2476"/>
      <c r="L1017" s="2476"/>
      <c r="M1017" s="2476"/>
      <c r="N1017" s="2476"/>
      <c r="O1017" s="2476"/>
      <c r="P1017" s="2476"/>
      <c r="Q1017" s="2476"/>
      <c r="R1017" s="2476"/>
      <c r="S1017" s="2476"/>
      <c r="T1017" s="2476"/>
      <c r="U1017" s="2476"/>
      <c r="V1017" s="2476"/>
      <c r="W1017" s="2476"/>
      <c r="X1017" s="2476"/>
      <c r="Y1017" s="2476"/>
      <c r="Z1017" s="2476"/>
      <c r="AA1017" s="2476"/>
      <c r="AB1017" s="2476"/>
      <c r="AC1017" s="2476"/>
      <c r="AD1017" s="2476"/>
      <c r="AE1017" s="2477"/>
      <c r="AF1017" s="110"/>
      <c r="AG1017" s="112"/>
      <c r="AH1017" s="112"/>
      <c r="AI1017" s="121"/>
      <c r="AJ1017" s="2484"/>
      <c r="AK1017" s="2157"/>
      <c r="AL1017" s="2157"/>
      <c r="AM1017" s="2157"/>
      <c r="AN1017" s="2157"/>
      <c r="AO1017" s="2157"/>
      <c r="AP1017" s="2157"/>
      <c r="AQ1017" s="2485"/>
      <c r="AR1017" s="1583"/>
      <c r="AS1017" s="1583"/>
      <c r="AT1017" s="1583"/>
      <c r="AU1017" s="1583"/>
      <c r="AV1017" s="1583"/>
      <c r="AW1017" s="1583"/>
      <c r="AX1017" s="1583"/>
      <c r="AY1017" s="1583"/>
      <c r="CR1017" s="25"/>
    </row>
    <row r="1018" spans="1:96" s="719" customFormat="1" ht="12.75" customHeight="1">
      <c r="A1018" s="51"/>
      <c r="B1018" s="110"/>
      <c r="C1018" s="111"/>
      <c r="D1018" s="2475"/>
      <c r="E1018" s="2476"/>
      <c r="F1018" s="2476"/>
      <c r="G1018" s="2476"/>
      <c r="H1018" s="2476"/>
      <c r="I1018" s="2476"/>
      <c r="J1018" s="2476"/>
      <c r="K1018" s="2476"/>
      <c r="L1018" s="2476"/>
      <c r="M1018" s="2476"/>
      <c r="N1018" s="2476"/>
      <c r="O1018" s="2476"/>
      <c r="P1018" s="2476"/>
      <c r="Q1018" s="2476"/>
      <c r="R1018" s="2476"/>
      <c r="S1018" s="2476"/>
      <c r="T1018" s="2476"/>
      <c r="U1018" s="2476"/>
      <c r="V1018" s="2476"/>
      <c r="W1018" s="2476"/>
      <c r="X1018" s="2476"/>
      <c r="Y1018" s="2476"/>
      <c r="Z1018" s="2476"/>
      <c r="AA1018" s="2476"/>
      <c r="AB1018" s="2476"/>
      <c r="AC1018" s="2476"/>
      <c r="AD1018" s="2476"/>
      <c r="AE1018" s="2477"/>
      <c r="AF1018" s="110"/>
      <c r="AG1018" s="112"/>
      <c r="AH1018" s="112"/>
      <c r="AI1018" s="121"/>
      <c r="AJ1018" s="2484"/>
      <c r="AK1018" s="2157"/>
      <c r="AL1018" s="2157"/>
      <c r="AM1018" s="2157"/>
      <c r="AN1018" s="2157"/>
      <c r="AO1018" s="2157"/>
      <c r="AP1018" s="2157"/>
      <c r="AQ1018" s="2485"/>
      <c r="AR1018" s="1583"/>
      <c r="AS1018" s="1583"/>
      <c r="AT1018" s="1583"/>
      <c r="AU1018" s="1583"/>
      <c r="AV1018" s="1583"/>
      <c r="AW1018" s="1583"/>
      <c r="AX1018" s="1583"/>
      <c r="AY1018" s="1583"/>
      <c r="CR1018" s="25"/>
    </row>
    <row r="1019" spans="1:96" s="719" customFormat="1" ht="12.75" customHeight="1">
      <c r="A1019" s="51"/>
      <c r="B1019" s="110"/>
      <c r="C1019" s="111"/>
      <c r="D1019" s="2478"/>
      <c r="E1019" s="2479"/>
      <c r="F1019" s="2479"/>
      <c r="G1019" s="2479"/>
      <c r="H1019" s="2479"/>
      <c r="I1019" s="2479"/>
      <c r="J1019" s="2479"/>
      <c r="K1019" s="2479"/>
      <c r="L1019" s="2479"/>
      <c r="M1019" s="2479"/>
      <c r="N1019" s="2479"/>
      <c r="O1019" s="2479"/>
      <c r="P1019" s="2479"/>
      <c r="Q1019" s="2479"/>
      <c r="R1019" s="2479"/>
      <c r="S1019" s="2479"/>
      <c r="T1019" s="2479"/>
      <c r="U1019" s="2479"/>
      <c r="V1019" s="2479"/>
      <c r="W1019" s="2479"/>
      <c r="X1019" s="2479"/>
      <c r="Y1019" s="2479"/>
      <c r="Z1019" s="2479"/>
      <c r="AA1019" s="2479"/>
      <c r="AB1019" s="2479"/>
      <c r="AC1019" s="2479"/>
      <c r="AD1019" s="2479"/>
      <c r="AE1019" s="2480"/>
      <c r="AF1019" s="110"/>
      <c r="AG1019" s="112"/>
      <c r="AH1019" s="112"/>
      <c r="AI1019" s="121"/>
      <c r="AJ1019" s="2484"/>
      <c r="AK1019" s="2157"/>
      <c r="AL1019" s="2157"/>
      <c r="AM1019" s="2157"/>
      <c r="AN1019" s="2157"/>
      <c r="AO1019" s="2157"/>
      <c r="AP1019" s="2157"/>
      <c r="AQ1019" s="2485"/>
      <c r="AR1019" s="1583"/>
      <c r="AS1019" s="1583"/>
      <c r="AT1019" s="1583"/>
      <c r="AU1019" s="1583"/>
      <c r="AV1019" s="1583"/>
      <c r="AW1019" s="1583"/>
      <c r="AX1019" s="1583"/>
      <c r="AY1019" s="1583"/>
      <c r="CR1019" s="25"/>
    </row>
    <row r="1020" spans="1:96" s="719" customFormat="1" ht="12.75" customHeight="1">
      <c r="A1020" s="51"/>
      <c r="B1020" s="117"/>
      <c r="C1020" s="198" t="s">
        <v>1116</v>
      </c>
      <c r="D1020" s="2444" t="s">
        <v>1542</v>
      </c>
      <c r="E1020" s="2445"/>
      <c r="F1020" s="2445"/>
      <c r="G1020" s="2445"/>
      <c r="H1020" s="2445"/>
      <c r="I1020" s="2445"/>
      <c r="J1020" s="2445"/>
      <c r="K1020" s="2445"/>
      <c r="L1020" s="2445"/>
      <c r="M1020" s="2445"/>
      <c r="N1020" s="2445"/>
      <c r="O1020" s="2445"/>
      <c r="P1020" s="2445"/>
      <c r="Q1020" s="2445"/>
      <c r="R1020" s="2445"/>
      <c r="S1020" s="2445"/>
      <c r="T1020" s="2445"/>
      <c r="U1020" s="2445"/>
      <c r="V1020" s="2445"/>
      <c r="W1020" s="2445"/>
      <c r="X1020" s="2445"/>
      <c r="Y1020" s="2445"/>
      <c r="Z1020" s="2445"/>
      <c r="AA1020" s="2445"/>
      <c r="AB1020" s="2445"/>
      <c r="AC1020" s="2445"/>
      <c r="AD1020" s="2445"/>
      <c r="AE1020" s="2446"/>
      <c r="AF1020" s="117"/>
      <c r="AG1020" s="2456" t="s">
        <v>705</v>
      </c>
      <c r="AH1020" s="2457"/>
      <c r="AI1020" s="125"/>
      <c r="AJ1020" s="2481">
        <f>ROUND(IF(AG1020="yes",(AJ975*0.1),0),0)</f>
        <v>0</v>
      </c>
      <c r="AK1020" s="2482"/>
      <c r="AL1020" s="2482"/>
      <c r="AM1020" s="2482"/>
      <c r="AN1020" s="2482"/>
      <c r="AO1020" s="2482"/>
      <c r="AP1020" s="2482"/>
      <c r="AQ1020" s="2483"/>
      <c r="AR1020" s="1583"/>
      <c r="AS1020" s="1583"/>
      <c r="AT1020" s="1583"/>
      <c r="AU1020" s="1583"/>
      <c r="AV1020" s="1583"/>
      <c r="AW1020" s="1583"/>
      <c r="AX1020" s="1583"/>
      <c r="AY1020" s="1583"/>
      <c r="CR1020" s="25"/>
    </row>
    <row r="1021" spans="1:96" ht="12.75" customHeight="1">
      <c r="A1021" s="51"/>
      <c r="B1021" s="110"/>
      <c r="C1021" s="111"/>
      <c r="D1021" s="2447" t="s">
        <v>1543</v>
      </c>
      <c r="E1021" s="2448"/>
      <c r="F1021" s="2448"/>
      <c r="G1021" s="2448"/>
      <c r="H1021" s="2448"/>
      <c r="I1021" s="2448"/>
      <c r="J1021" s="2448"/>
      <c r="K1021" s="2448"/>
      <c r="L1021" s="2448"/>
      <c r="M1021" s="2448"/>
      <c r="N1021" s="2448"/>
      <c r="O1021" s="2448"/>
      <c r="P1021" s="2448"/>
      <c r="Q1021" s="2448"/>
      <c r="R1021" s="2448"/>
      <c r="S1021" s="2448"/>
      <c r="T1021" s="2448"/>
      <c r="U1021" s="2448"/>
      <c r="V1021" s="2448"/>
      <c r="W1021" s="2448"/>
      <c r="X1021" s="2448"/>
      <c r="Y1021" s="2448"/>
      <c r="Z1021" s="2448"/>
      <c r="AA1021" s="2448"/>
      <c r="AB1021" s="2448"/>
      <c r="AC1021" s="2448"/>
      <c r="AD1021" s="2448"/>
      <c r="AE1021" s="2449"/>
      <c r="AF1021" s="110"/>
      <c r="AG1021" s="112"/>
      <c r="AH1021" s="112"/>
      <c r="AI1021" s="121"/>
      <c r="AJ1021" s="2484"/>
      <c r="AK1021" s="2157"/>
      <c r="AL1021" s="2157"/>
      <c r="AM1021" s="2157"/>
      <c r="AN1021" s="2157"/>
      <c r="AO1021" s="2157"/>
      <c r="AP1021" s="2157"/>
      <c r="AQ1021" s="2485"/>
      <c r="AR1021" s="1583"/>
      <c r="AS1021" s="1583"/>
      <c r="AT1021" s="1583"/>
      <c r="AU1021" s="1583"/>
      <c r="AV1021" s="1583"/>
      <c r="AW1021" s="1583"/>
      <c r="AX1021" s="1583"/>
      <c r="AY1021" s="1583"/>
    </row>
    <row r="1022" spans="1:96" ht="12.75" customHeight="1">
      <c r="A1022" s="51"/>
      <c r="B1022" s="110"/>
      <c r="C1022" s="111"/>
      <c r="D1022" s="2447"/>
      <c r="E1022" s="2448"/>
      <c r="F1022" s="2448"/>
      <c r="G1022" s="2448"/>
      <c r="H1022" s="2448"/>
      <c r="I1022" s="2448"/>
      <c r="J1022" s="2448"/>
      <c r="K1022" s="2448"/>
      <c r="L1022" s="2448"/>
      <c r="M1022" s="2448"/>
      <c r="N1022" s="2448"/>
      <c r="O1022" s="2448"/>
      <c r="P1022" s="2448"/>
      <c r="Q1022" s="2448"/>
      <c r="R1022" s="2448"/>
      <c r="S1022" s="2448"/>
      <c r="T1022" s="2448"/>
      <c r="U1022" s="2448"/>
      <c r="V1022" s="2448"/>
      <c r="W1022" s="2448"/>
      <c r="X1022" s="2448"/>
      <c r="Y1022" s="2448"/>
      <c r="Z1022" s="2448"/>
      <c r="AA1022" s="2448"/>
      <c r="AB1022" s="2448"/>
      <c r="AC1022" s="2448"/>
      <c r="AD1022" s="2448"/>
      <c r="AE1022" s="2449"/>
      <c r="AF1022" s="110"/>
      <c r="AG1022" s="112"/>
      <c r="AH1022" s="112"/>
      <c r="AI1022" s="121"/>
      <c r="AJ1022" s="2484"/>
      <c r="AK1022" s="2157"/>
      <c r="AL1022" s="2157"/>
      <c r="AM1022" s="2157"/>
      <c r="AN1022" s="2157"/>
      <c r="AO1022" s="2157"/>
      <c r="AP1022" s="2157"/>
      <c r="AQ1022" s="2485"/>
      <c r="AR1022" s="1583"/>
      <c r="AS1022" s="1583"/>
      <c r="AT1022" s="1583"/>
      <c r="AU1022" s="1583"/>
      <c r="AV1022" s="1583"/>
      <c r="AW1022" s="1583"/>
      <c r="AX1022" s="1583"/>
      <c r="AY1022" s="1583"/>
    </row>
    <row r="1023" spans="1:96" s="682" customFormat="1" ht="12.75" customHeight="1">
      <c r="A1023" s="51"/>
      <c r="B1023" s="110"/>
      <c r="C1023" s="111"/>
      <c r="D1023" s="2460"/>
      <c r="E1023" s="2461"/>
      <c r="F1023" s="2461"/>
      <c r="G1023" s="2461"/>
      <c r="H1023" s="2461"/>
      <c r="I1023" s="2461"/>
      <c r="J1023" s="2461"/>
      <c r="K1023" s="2461"/>
      <c r="L1023" s="2461"/>
      <c r="M1023" s="2461"/>
      <c r="N1023" s="2461"/>
      <c r="O1023" s="2461"/>
      <c r="P1023" s="2461"/>
      <c r="Q1023" s="2461"/>
      <c r="R1023" s="2461"/>
      <c r="S1023" s="2461"/>
      <c r="T1023" s="2461"/>
      <c r="U1023" s="2461"/>
      <c r="V1023" s="2461"/>
      <c r="W1023" s="2461"/>
      <c r="X1023" s="2461"/>
      <c r="Y1023" s="2461"/>
      <c r="Z1023" s="2461"/>
      <c r="AA1023" s="2461"/>
      <c r="AB1023" s="2461"/>
      <c r="AC1023" s="2461"/>
      <c r="AD1023" s="2461"/>
      <c r="AE1023" s="2462"/>
      <c r="AF1023" s="110"/>
      <c r="AG1023" s="112"/>
      <c r="AH1023" s="112"/>
      <c r="AI1023" s="121"/>
      <c r="AJ1023" s="2486"/>
      <c r="AK1023" s="2487"/>
      <c r="AL1023" s="2487"/>
      <c r="AM1023" s="2487"/>
      <c r="AN1023" s="2487"/>
      <c r="AO1023" s="2487"/>
      <c r="AP1023" s="2487"/>
      <c r="AQ1023" s="2488"/>
      <c r="AR1023" s="1583"/>
      <c r="AS1023" s="1583"/>
      <c r="AT1023" s="1583"/>
      <c r="AU1023" s="1583"/>
      <c r="AV1023" s="1583"/>
      <c r="AW1023" s="1583"/>
      <c r="AX1023" s="1583"/>
      <c r="AY1023" s="1583"/>
      <c r="CR1023" s="25"/>
    </row>
    <row r="1024" spans="1:96" ht="12.75" customHeight="1">
      <c r="A1024" s="51"/>
      <c r="B1024" s="117"/>
      <c r="C1024" s="198" t="s">
        <v>2172</v>
      </c>
      <c r="D1024" s="2492" t="s">
        <v>2393</v>
      </c>
      <c r="E1024" s="2493"/>
      <c r="F1024" s="2493"/>
      <c r="G1024" s="2493"/>
      <c r="H1024" s="2493"/>
      <c r="I1024" s="2493"/>
      <c r="J1024" s="2493"/>
      <c r="K1024" s="2493"/>
      <c r="L1024" s="2493"/>
      <c r="M1024" s="2493"/>
      <c r="N1024" s="2493"/>
      <c r="O1024" s="2493"/>
      <c r="P1024" s="2493"/>
      <c r="Q1024" s="2493"/>
      <c r="R1024" s="2493"/>
      <c r="S1024" s="2493"/>
      <c r="T1024" s="2493"/>
      <c r="U1024" s="2493"/>
      <c r="V1024" s="2493"/>
      <c r="W1024" s="2493"/>
      <c r="X1024" s="2493"/>
      <c r="Y1024" s="2493"/>
      <c r="Z1024" s="2493"/>
      <c r="AA1024" s="2493"/>
      <c r="AB1024" s="2493"/>
      <c r="AC1024" s="2493"/>
      <c r="AD1024" s="2493"/>
      <c r="AE1024" s="2494"/>
      <c r="AF1024" s="117"/>
      <c r="AG1024" s="2454" t="str">
        <f>IF(X1027&gt;0,"Yes","No")</f>
        <v>No</v>
      </c>
      <c r="AH1024" s="2455"/>
      <c r="AI1024" s="125"/>
      <c r="AJ1024" s="2463">
        <f>IF((X1027=0),0,BA989*AJ975)</f>
        <v>0</v>
      </c>
      <c r="AK1024" s="2464"/>
      <c r="AL1024" s="2464"/>
      <c r="AM1024" s="2464"/>
      <c r="AN1024" s="2464"/>
      <c r="AO1024" s="2464"/>
      <c r="AP1024" s="2464"/>
      <c r="AQ1024" s="2465"/>
      <c r="AR1024" s="1583"/>
      <c r="AS1024" s="1583"/>
      <c r="AT1024" s="1583"/>
      <c r="AU1024" s="1583"/>
      <c r="AV1024" s="1583"/>
      <c r="AW1024" s="1583"/>
      <c r="AX1024" s="1583"/>
      <c r="AY1024" s="1583"/>
    </row>
    <row r="1025" spans="1:96" ht="12.75" customHeight="1">
      <c r="A1025" s="51"/>
      <c r="B1025" s="110"/>
      <c r="C1025" s="702"/>
      <c r="D1025" s="2447" t="s">
        <v>1545</v>
      </c>
      <c r="E1025" s="2448"/>
      <c r="F1025" s="2448"/>
      <c r="G1025" s="2448"/>
      <c r="H1025" s="2448"/>
      <c r="I1025" s="2448"/>
      <c r="J1025" s="2448"/>
      <c r="K1025" s="2448"/>
      <c r="L1025" s="2448"/>
      <c r="M1025" s="2448"/>
      <c r="N1025" s="2448"/>
      <c r="O1025" s="2448"/>
      <c r="P1025" s="2448"/>
      <c r="Q1025" s="2448"/>
      <c r="R1025" s="2448"/>
      <c r="S1025" s="2448"/>
      <c r="T1025" s="2448"/>
      <c r="U1025" s="2448"/>
      <c r="V1025" s="2448"/>
      <c r="W1025" s="2448"/>
      <c r="X1025" s="2448"/>
      <c r="Y1025" s="2448"/>
      <c r="Z1025" s="2448"/>
      <c r="AA1025" s="2448"/>
      <c r="AB1025" s="2448"/>
      <c r="AC1025" s="2448"/>
      <c r="AD1025" s="2448"/>
      <c r="AE1025" s="2449"/>
      <c r="AF1025" s="110"/>
      <c r="AG1025" s="703"/>
      <c r="AH1025" s="703"/>
      <c r="AI1025" s="121"/>
      <c r="AJ1025" s="2466"/>
      <c r="AK1025" s="2467"/>
      <c r="AL1025" s="2467"/>
      <c r="AM1025" s="2467"/>
      <c r="AN1025" s="2467"/>
      <c r="AO1025" s="2467"/>
      <c r="AP1025" s="2467"/>
      <c r="AQ1025" s="2468"/>
      <c r="AR1025" s="1583"/>
      <c r="AS1025" s="1583"/>
      <c r="AT1025" s="1583"/>
      <c r="AU1025" s="1583"/>
      <c r="AV1025" s="1583"/>
      <c r="AW1025" s="1583"/>
      <c r="AX1025" s="1583"/>
      <c r="AY1025" s="1583"/>
    </row>
    <row r="1026" spans="1:96" ht="12.75" customHeight="1">
      <c r="A1026" s="51"/>
      <c r="B1026" s="110"/>
      <c r="C1026" s="702"/>
      <c r="D1026" s="2447"/>
      <c r="E1026" s="2448"/>
      <c r="F1026" s="2448"/>
      <c r="G1026" s="2448"/>
      <c r="H1026" s="2448"/>
      <c r="I1026" s="2448"/>
      <c r="J1026" s="2448"/>
      <c r="K1026" s="2448"/>
      <c r="L1026" s="2448"/>
      <c r="M1026" s="2448"/>
      <c r="N1026" s="2448"/>
      <c r="O1026" s="2448"/>
      <c r="P1026" s="2448"/>
      <c r="Q1026" s="2448"/>
      <c r="R1026" s="2448"/>
      <c r="S1026" s="2448"/>
      <c r="T1026" s="2448"/>
      <c r="U1026" s="2448"/>
      <c r="V1026" s="2448"/>
      <c r="W1026" s="2448"/>
      <c r="X1026" s="2448"/>
      <c r="Y1026" s="2448"/>
      <c r="Z1026" s="2448"/>
      <c r="AA1026" s="2448"/>
      <c r="AB1026" s="2448"/>
      <c r="AC1026" s="2448"/>
      <c r="AD1026" s="2448"/>
      <c r="AE1026" s="2449"/>
      <c r="AF1026" s="110"/>
      <c r="AG1026" s="703"/>
      <c r="AH1026" s="703"/>
      <c r="AI1026" s="121"/>
      <c r="AJ1026" s="2466"/>
      <c r="AK1026" s="2467"/>
      <c r="AL1026" s="2467"/>
      <c r="AM1026" s="2467"/>
      <c r="AN1026" s="2467"/>
      <c r="AO1026" s="2467"/>
      <c r="AP1026" s="2467"/>
      <c r="AQ1026" s="2468"/>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52">
        <f>BA987</f>
        <v>60</v>
      </c>
      <c r="J1027" s="2453"/>
      <c r="K1027" s="11"/>
      <c r="L1027" s="200"/>
      <c r="M1027" s="200"/>
      <c r="N1027" s="200"/>
      <c r="O1027" s="200"/>
      <c r="P1027" s="200"/>
      <c r="Q1027" s="200"/>
      <c r="R1027" s="200"/>
      <c r="S1027" s="200"/>
      <c r="T1027" s="200"/>
      <c r="U1027" s="200"/>
      <c r="V1027" s="201" t="s">
        <v>1051</v>
      </c>
      <c r="W1027" s="80"/>
      <c r="X1027" s="2450">
        <f>BG635</f>
        <v>0</v>
      </c>
      <c r="Y1027" s="2451"/>
      <c r="Z1027" s="80"/>
      <c r="AA1027" s="80"/>
      <c r="AB1027" s="80"/>
      <c r="AC1027" s="80"/>
      <c r="AD1027" s="80"/>
      <c r="AE1027" s="81"/>
      <c r="AF1027" s="1622"/>
      <c r="AG1027" s="1623"/>
      <c r="AH1027" s="1623"/>
      <c r="AI1027" s="1624"/>
      <c r="AJ1027" s="2469"/>
      <c r="AK1027" s="2470"/>
      <c r="AL1027" s="2470"/>
      <c r="AM1027" s="2470"/>
      <c r="AN1027" s="2470"/>
      <c r="AO1027" s="2470"/>
      <c r="AP1027" s="2470"/>
      <c r="AQ1027" s="2471"/>
      <c r="AR1027" s="1583"/>
      <c r="AS1027" s="1583"/>
      <c r="AT1027" s="1583"/>
      <c r="AU1027" s="1583"/>
      <c r="AV1027" s="1583"/>
      <c r="AW1027" s="1583"/>
      <c r="AX1027" s="1583"/>
      <c r="AY1027" s="1583"/>
      <c r="CR1027" s="25"/>
    </row>
    <row r="1028" spans="1:96" ht="12.75" customHeight="1">
      <c r="A1028" s="51"/>
      <c r="B1028" s="117"/>
      <c r="C1028" s="198" t="s">
        <v>2173</v>
      </c>
      <c r="D1028" s="2444" t="s">
        <v>2394</v>
      </c>
      <c r="E1028" s="2445"/>
      <c r="F1028" s="2445"/>
      <c r="G1028" s="2445"/>
      <c r="H1028" s="2445"/>
      <c r="I1028" s="2445"/>
      <c r="J1028" s="2445"/>
      <c r="K1028" s="2445"/>
      <c r="L1028" s="2445"/>
      <c r="M1028" s="2445"/>
      <c r="N1028" s="2445"/>
      <c r="O1028" s="2445"/>
      <c r="P1028" s="2445"/>
      <c r="Q1028" s="2445"/>
      <c r="R1028" s="2445"/>
      <c r="S1028" s="2445"/>
      <c r="T1028" s="2445"/>
      <c r="U1028" s="2445"/>
      <c r="V1028" s="2445"/>
      <c r="W1028" s="2445"/>
      <c r="X1028" s="2445"/>
      <c r="Y1028" s="2445"/>
      <c r="Z1028" s="2445"/>
      <c r="AA1028" s="2445"/>
      <c r="AB1028" s="2445"/>
      <c r="AC1028" s="2445"/>
      <c r="AD1028" s="2445"/>
      <c r="AE1028" s="2446"/>
      <c r="AF1028" s="110"/>
      <c r="AG1028" s="2454" t="str">
        <f>IF(X1031&gt;0,"Yes","No")</f>
        <v>Yes</v>
      </c>
      <c r="AH1028" s="2455"/>
      <c r="AI1028" s="121"/>
      <c r="AJ1028" s="2463">
        <f>IF((X1031=0),0,(2*BA990)*AJ975)</f>
        <v>25348970.080000002</v>
      </c>
      <c r="AK1028" s="2464"/>
      <c r="AL1028" s="2464"/>
      <c r="AM1028" s="2464"/>
      <c r="AN1028" s="2464"/>
      <c r="AO1028" s="2464"/>
      <c r="AP1028" s="2464"/>
      <c r="AQ1028" s="2465"/>
      <c r="AR1028" s="1583"/>
      <c r="AS1028" s="1583"/>
      <c r="AT1028" s="1583"/>
      <c r="AU1028" s="1583"/>
      <c r="AV1028" s="1583"/>
      <c r="AW1028" s="1583"/>
      <c r="AX1028" s="1583"/>
      <c r="AY1028" s="1583"/>
    </row>
    <row r="1029" spans="1:96" ht="12.75" customHeight="1">
      <c r="A1029" s="51"/>
      <c r="B1029" s="110"/>
      <c r="C1029" s="702"/>
      <c r="D1029" s="2447" t="s">
        <v>1544</v>
      </c>
      <c r="E1029" s="2448"/>
      <c r="F1029" s="2448"/>
      <c r="G1029" s="2448"/>
      <c r="H1029" s="2448"/>
      <c r="I1029" s="2448"/>
      <c r="J1029" s="2448"/>
      <c r="K1029" s="2448"/>
      <c r="L1029" s="2448"/>
      <c r="M1029" s="2448"/>
      <c r="N1029" s="2448"/>
      <c r="O1029" s="2448"/>
      <c r="P1029" s="2448"/>
      <c r="Q1029" s="2448"/>
      <c r="R1029" s="2448"/>
      <c r="S1029" s="2448"/>
      <c r="T1029" s="2448"/>
      <c r="U1029" s="2448"/>
      <c r="V1029" s="2448"/>
      <c r="W1029" s="2448"/>
      <c r="X1029" s="2448"/>
      <c r="Y1029" s="2448"/>
      <c r="Z1029" s="2448"/>
      <c r="AA1029" s="2448"/>
      <c r="AB1029" s="2448"/>
      <c r="AC1029" s="2448"/>
      <c r="AD1029" s="2448"/>
      <c r="AE1029" s="2449"/>
      <c r="AF1029" s="110"/>
      <c r="AG1029" s="703"/>
      <c r="AH1029" s="703"/>
      <c r="AI1029" s="121"/>
      <c r="AJ1029" s="2466"/>
      <c r="AK1029" s="2467"/>
      <c r="AL1029" s="2467"/>
      <c r="AM1029" s="2467"/>
      <c r="AN1029" s="2467"/>
      <c r="AO1029" s="2467"/>
      <c r="AP1029" s="2467"/>
      <c r="AQ1029" s="2468"/>
      <c r="AR1029" s="1583"/>
      <c r="AS1029" s="1583"/>
      <c r="AT1029" s="1583"/>
      <c r="AU1029" s="1583"/>
      <c r="AV1029" s="1583"/>
      <c r="AW1029" s="1583"/>
      <c r="AX1029" s="1583"/>
      <c r="AY1029" s="1583"/>
    </row>
    <row r="1030" spans="1:96" ht="12.75" customHeight="1">
      <c r="A1030" s="51"/>
      <c r="B1030" s="110"/>
      <c r="C1030" s="121"/>
      <c r="D1030" s="2447"/>
      <c r="E1030" s="2448"/>
      <c r="F1030" s="2448"/>
      <c r="G1030" s="2448"/>
      <c r="H1030" s="2448"/>
      <c r="I1030" s="2448"/>
      <c r="J1030" s="2448"/>
      <c r="K1030" s="2448"/>
      <c r="L1030" s="2448"/>
      <c r="M1030" s="2448"/>
      <c r="N1030" s="2448"/>
      <c r="O1030" s="2448"/>
      <c r="P1030" s="2448"/>
      <c r="Q1030" s="2448"/>
      <c r="R1030" s="2448"/>
      <c r="S1030" s="2448"/>
      <c r="T1030" s="2448"/>
      <c r="U1030" s="2448"/>
      <c r="V1030" s="2448"/>
      <c r="W1030" s="2448"/>
      <c r="X1030" s="2448"/>
      <c r="Y1030" s="2448"/>
      <c r="Z1030" s="2448"/>
      <c r="AA1030" s="2448"/>
      <c r="AB1030" s="2448"/>
      <c r="AC1030" s="2448"/>
      <c r="AD1030" s="2448"/>
      <c r="AE1030" s="2449"/>
      <c r="AF1030" s="1619"/>
      <c r="AG1030" s="1620"/>
      <c r="AH1030" s="1620"/>
      <c r="AI1030" s="1621"/>
      <c r="AJ1030" s="2466"/>
      <c r="AK1030" s="2467"/>
      <c r="AL1030" s="2467"/>
      <c r="AM1030" s="2467"/>
      <c r="AN1030" s="2467"/>
      <c r="AO1030" s="2467"/>
      <c r="AP1030" s="2467"/>
      <c r="AQ1030" s="2468"/>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52">
        <f>BA987</f>
        <v>60</v>
      </c>
      <c r="J1031" s="2453"/>
      <c r="K1031" s="51"/>
      <c r="L1031" s="200"/>
      <c r="M1031" s="200"/>
      <c r="N1031" s="200"/>
      <c r="O1031" s="200"/>
      <c r="P1031" s="200"/>
      <c r="Q1031" s="200"/>
      <c r="R1031" s="200"/>
      <c r="S1031" s="200"/>
      <c r="T1031" s="200"/>
      <c r="U1031" s="200"/>
      <c r="V1031" s="201" t="s">
        <v>1052</v>
      </c>
      <c r="X1031" s="2450">
        <f>BK635</f>
        <v>34</v>
      </c>
      <c r="Y1031" s="2451"/>
      <c r="AF1031" s="1622"/>
      <c r="AG1031" s="1623"/>
      <c r="AH1031" s="1623"/>
      <c r="AI1031" s="1624"/>
      <c r="AJ1031" s="2469"/>
      <c r="AK1031" s="2470"/>
      <c r="AL1031" s="2470"/>
      <c r="AM1031" s="2470"/>
      <c r="AN1031" s="2470"/>
      <c r="AO1031" s="2470"/>
      <c r="AP1031" s="2470"/>
      <c r="AQ1031" s="2471"/>
      <c r="AR1031" s="1583"/>
      <c r="AS1031" s="1583"/>
      <c r="AT1031" s="1583"/>
      <c r="AU1031" s="1583"/>
      <c r="AV1031" s="1583"/>
      <c r="AW1031" s="1583"/>
      <c r="AX1031" s="1583"/>
      <c r="AY1031" s="1583"/>
      <c r="CR1031" s="25"/>
    </row>
    <row r="1032" spans="1:96" ht="12.75" customHeight="1">
      <c r="A1032" s="51"/>
      <c r="B1032" s="158"/>
      <c r="C1032" s="159"/>
      <c r="D1032" s="2442" t="s">
        <v>545</v>
      </c>
      <c r="E1032" s="2442"/>
      <c r="F1032" s="2442"/>
      <c r="G1032" s="2442"/>
      <c r="H1032" s="2442"/>
      <c r="I1032" s="2442"/>
      <c r="J1032" s="2442"/>
      <c r="K1032" s="2442"/>
      <c r="L1032" s="2442"/>
      <c r="M1032" s="2442"/>
      <c r="N1032" s="2442"/>
      <c r="O1032" s="2442"/>
      <c r="P1032" s="2442"/>
      <c r="Q1032" s="2442"/>
      <c r="R1032" s="2442"/>
      <c r="S1032" s="2442"/>
      <c r="T1032" s="2442"/>
      <c r="U1032" s="2442"/>
      <c r="V1032" s="2442"/>
      <c r="W1032" s="2442"/>
      <c r="X1032" s="2442"/>
      <c r="Y1032" s="2442"/>
      <c r="Z1032" s="2442"/>
      <c r="AA1032" s="2442"/>
      <c r="AB1032" s="2442"/>
      <c r="AC1032" s="2442"/>
      <c r="AD1032" s="2442"/>
      <c r="AE1032" s="2442"/>
      <c r="AF1032" s="2442"/>
      <c r="AG1032" s="2442"/>
      <c r="AH1032" s="2442"/>
      <c r="AI1032" s="2443"/>
      <c r="AJ1032" s="2472">
        <f>SUM(AJ975:AQ1031)</f>
        <v>52689885.079999998</v>
      </c>
      <c r="AK1032" s="2473"/>
      <c r="AL1032" s="2473"/>
      <c r="AM1032" s="2473"/>
      <c r="AN1032" s="2473"/>
      <c r="AO1032" s="2473"/>
      <c r="AP1032" s="2473"/>
      <c r="AQ1032" s="247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4" t="s">
        <v>1931</v>
      </c>
      <c r="C1034" s="2114"/>
      <c r="D1034" s="2114"/>
      <c r="E1034" s="2114"/>
      <c r="F1034" s="2114"/>
      <c r="G1034" s="2114"/>
      <c r="H1034" s="2114"/>
      <c r="I1034" s="2114"/>
      <c r="J1034" s="2114"/>
      <c r="K1034" s="2114"/>
      <c r="L1034" s="2114"/>
      <c r="M1034" s="2114"/>
      <c r="N1034" s="2114"/>
      <c r="O1034" s="2114"/>
      <c r="P1034" s="2114"/>
      <c r="Q1034" s="2114"/>
      <c r="R1034" s="2114"/>
      <c r="S1034" s="2114"/>
      <c r="T1034" s="2114"/>
      <c r="U1034" s="2114"/>
      <c r="V1034" s="2114"/>
      <c r="W1034" s="2114"/>
      <c r="X1034" s="2114"/>
      <c r="Y1034" s="211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1"/>
      <c r="Y1035" s="2401"/>
      <c r="Z1035" s="2401"/>
      <c r="AA1035" s="2401"/>
      <c r="AB1035" s="2401"/>
      <c r="AC1035" s="2401"/>
      <c r="AD1035" s="2136">
        <f>R971</f>
        <v>455200</v>
      </c>
      <c r="AE1035" s="2137"/>
      <c r="AF1035" s="2137"/>
      <c r="AG1035" s="2137"/>
      <c r="AH1035" s="2137"/>
      <c r="AI1035" s="2137"/>
      <c r="AJ1035" s="2137"/>
      <c r="AK1035" s="213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2"/>
      <c r="Y1036" s="2402"/>
      <c r="Z1036" s="2402"/>
      <c r="AA1036" s="2402"/>
      <c r="AB1036" s="2402"/>
      <c r="AC1036" s="2402"/>
      <c r="AD1036" s="2157">
        <f>MEDIAN((BR809:BR866))</f>
        <v>364800</v>
      </c>
      <c r="AE1036" s="2157"/>
      <c r="AF1036" s="2157"/>
      <c r="AG1036" s="2157"/>
      <c r="AH1036" s="2157"/>
      <c r="AI1036" s="2157"/>
      <c r="AJ1036" s="2157"/>
      <c r="AK1036" s="215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8" t="s">
        <v>1933</v>
      </c>
      <c r="C1037" s="2138"/>
      <c r="D1037" s="2138"/>
      <c r="E1037" s="2138"/>
      <c r="F1037" s="2138"/>
      <c r="G1037" s="2138"/>
      <c r="H1037" s="2138"/>
      <c r="I1037" s="2138"/>
      <c r="J1037" s="2138"/>
      <c r="K1037" s="2138"/>
      <c r="L1037" s="2138"/>
      <c r="M1037" s="2138"/>
      <c r="N1037" s="2138"/>
      <c r="O1037" s="2138"/>
      <c r="P1037" s="2138"/>
      <c r="Q1037" s="2138"/>
      <c r="R1037" s="2138"/>
      <c r="S1037" s="2138"/>
      <c r="T1037" s="2138"/>
      <c r="U1037" s="2138"/>
      <c r="V1037" s="2138"/>
      <c r="W1037" s="2138"/>
      <c r="X1037" s="2138"/>
      <c r="Y1037" s="2138"/>
      <c r="Z1037" s="1416"/>
      <c r="AA1037" s="1416"/>
      <c r="AB1037" s="1416"/>
      <c r="AC1037" s="1416"/>
      <c r="AD1037" s="2133">
        <f>IF(((AD1035-AD1036)/AD1036)&gt;0.3,0.3,((AD1035-AD1036)/AD1036))</f>
        <v>0.24780701754385964</v>
      </c>
      <c r="AE1037" s="2134"/>
      <c r="AF1037" s="2134"/>
      <c r="AG1037" s="2134"/>
      <c r="AH1037" s="2134"/>
      <c r="AI1037" s="2134"/>
      <c r="AJ1037" s="2134"/>
      <c r="AK1037" s="213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9">
        <f>IF(ISNA(IF((AJ999&gt;(AJ975*0.15)),"(f) cannot be greater than 15% of unadjusted eligible basis.",0)),"",(IF((AJ999&gt;(AJ975*0.15)),"(f) cannot be greater than 15% of unadjusted eligible basis.",0)))</f>
        <v>0</v>
      </c>
      <c r="C1039" s="2399"/>
      <c r="D1039" s="2399"/>
      <c r="E1039" s="2399"/>
      <c r="F1039" s="2399"/>
      <c r="G1039" s="2399"/>
      <c r="H1039" s="2399"/>
      <c r="I1039" s="2399"/>
      <c r="J1039" s="2399"/>
      <c r="K1039" s="2399"/>
      <c r="L1039" s="2399"/>
      <c r="M1039" s="2399"/>
      <c r="N1039" s="2399"/>
      <c r="O1039" s="2399"/>
      <c r="P1039" s="2399"/>
      <c r="Q1039" s="2399"/>
      <c r="R1039" s="2399"/>
      <c r="S1039" s="2399"/>
      <c r="T1039" s="2399"/>
      <c r="U1039" s="2399"/>
      <c r="V1039" s="2399"/>
      <c r="W1039" s="2399"/>
      <c r="X1039" s="2399"/>
      <c r="Y1039" s="2399"/>
      <c r="Z1039" s="2399"/>
      <c r="AA1039" s="2399"/>
      <c r="AB1039" s="2399"/>
      <c r="AC1039" s="2399"/>
      <c r="AD1039" s="2399"/>
      <c r="AE1039" s="2399"/>
      <c r="AF1039" s="2399"/>
      <c r="AG1039" s="2399"/>
      <c r="AH1039" s="2399"/>
      <c r="AI1039" s="2399"/>
      <c r="AJ1039" s="2399"/>
      <c r="AK1039" s="239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7" t="s">
        <v>851</v>
      </c>
      <c r="B1040" s="2367"/>
      <c r="C1040" s="2367"/>
      <c r="D1040" s="2367"/>
      <c r="E1040" s="2367"/>
      <c r="F1040" s="2367"/>
      <c r="G1040" s="2367"/>
      <c r="H1040" s="2367"/>
      <c r="I1040" s="2367"/>
      <c r="J1040" s="2367"/>
      <c r="K1040" s="2367"/>
      <c r="L1040" s="2367"/>
      <c r="M1040" s="2367"/>
      <c r="N1040" s="2367"/>
      <c r="O1040" s="2367"/>
      <c r="P1040" s="2367"/>
      <c r="Q1040" s="2367"/>
      <c r="R1040" s="2367"/>
      <c r="S1040" s="2367"/>
      <c r="T1040" s="2367"/>
      <c r="U1040" s="2367"/>
      <c r="V1040" s="2367"/>
      <c r="W1040" s="2367"/>
      <c r="X1040" s="2367"/>
      <c r="Y1040" s="2367"/>
      <c r="Z1040" s="2367"/>
      <c r="AA1040" s="2367"/>
      <c r="AB1040" s="2367"/>
      <c r="AC1040" s="2367"/>
      <c r="AD1040" s="2367"/>
      <c r="AE1040" s="2367"/>
      <c r="AF1040" s="2367"/>
      <c r="AG1040" s="2367"/>
      <c r="AH1040" s="2367"/>
      <c r="AI1040" s="2367"/>
      <c r="AJ1040" s="2367"/>
      <c r="AK1040" s="2367"/>
      <c r="AL1040" s="236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0" t="s">
        <v>625</v>
      </c>
      <c r="B1044" s="2040"/>
      <c r="C1044" s="13">
        <v>1</v>
      </c>
      <c r="D1044" s="1885" t="s">
        <v>1222</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3"/>
      <c r="AN1049" s="1583"/>
      <c r="AO1049" s="1583"/>
      <c r="AP1049" s="1583"/>
      <c r="AQ1049" s="1583"/>
      <c r="AR1049" s="1583"/>
      <c r="AS1049" s="1583"/>
      <c r="AT1049" s="1583"/>
      <c r="AU1049" s="1583"/>
      <c r="AV1049" s="1583"/>
      <c r="AW1049" s="1583"/>
      <c r="AX1049" s="1583"/>
      <c r="AY1049" s="1583"/>
    </row>
    <row r="1050" spans="1:51" ht="12.6" customHeight="1">
      <c r="A1050" s="2040" t="s">
        <v>625</v>
      </c>
      <c r="B1050" s="2040"/>
      <c r="C1050" s="13">
        <v>2</v>
      </c>
      <c r="D1050" s="1885" t="s">
        <v>1221</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40" t="s">
        <v>625</v>
      </c>
      <c r="B1056" s="2040"/>
      <c r="C1056" s="13">
        <v>3</v>
      </c>
      <c r="D1056" s="1885" t="s">
        <v>1527</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9"/>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9"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40" t="s">
        <v>625</v>
      </c>
      <c r="B1063" s="2040"/>
      <c r="C1063" s="13">
        <v>4</v>
      </c>
      <c r="D1063" s="1885" t="s">
        <v>1207</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2" customFormat="1" ht="12.6" customHeight="1">
      <c r="A1066" s="2040" t="s">
        <v>625</v>
      </c>
      <c r="B1066" s="2040"/>
      <c r="C1066" s="13">
        <v>5</v>
      </c>
      <c r="D1066" s="1885" t="s">
        <v>1416</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2"/>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40" t="s">
        <v>625</v>
      </c>
      <c r="B1071" s="2040"/>
      <c r="C1071" s="13">
        <v>6</v>
      </c>
      <c r="D1071" s="1885" t="s">
        <v>1208</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40" t="s">
        <v>625</v>
      </c>
      <c r="B1074" s="2040"/>
      <c r="C1074" s="318">
        <v>7</v>
      </c>
      <c r="D1074" s="1885" t="s">
        <v>1210</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2" customFormat="1" ht="12.6"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40" t="s">
        <v>625</v>
      </c>
      <c r="B1078" s="2040"/>
      <c r="C1078" s="318">
        <v>8</v>
      </c>
      <c r="D1078" s="2400" t="s">
        <v>2168</v>
      </c>
      <c r="E1078" s="2400"/>
      <c r="F1078" s="2400"/>
      <c r="G1078" s="2400"/>
      <c r="H1078" s="2400"/>
      <c r="I1078" s="2400"/>
      <c r="J1078" s="2400"/>
      <c r="K1078" s="2400"/>
      <c r="L1078" s="2400"/>
      <c r="M1078" s="2400"/>
      <c r="N1078" s="2400"/>
      <c r="O1078" s="2400"/>
      <c r="P1078" s="2400"/>
      <c r="Q1078" s="2400"/>
      <c r="R1078" s="2400"/>
      <c r="S1078" s="2400"/>
      <c r="T1078" s="2400"/>
      <c r="U1078" s="2400"/>
      <c r="V1078" s="2400"/>
      <c r="W1078" s="2400"/>
      <c r="X1078" s="2400"/>
      <c r="Y1078" s="2400"/>
      <c r="Z1078" s="2400"/>
      <c r="AA1078" s="2400"/>
      <c r="AB1078" s="2400"/>
      <c r="AC1078" s="2400"/>
      <c r="AD1078" s="2400"/>
      <c r="AE1078" s="2400"/>
      <c r="AF1078" s="2400"/>
      <c r="AG1078" s="2400"/>
      <c r="AH1078" s="2400"/>
      <c r="AI1078" s="2400"/>
      <c r="AJ1078" s="2400"/>
      <c r="AK1078" s="2400"/>
    </row>
    <row r="1079" spans="1:96" ht="12.6" customHeight="1">
      <c r="A1079" s="235"/>
      <c r="B1079" s="235"/>
      <c r="C1079" s="318"/>
      <c r="D1079" s="2400"/>
      <c r="E1079" s="2400"/>
      <c r="F1079" s="2400"/>
      <c r="G1079" s="2400"/>
      <c r="H1079" s="2400"/>
      <c r="I1079" s="2400"/>
      <c r="J1079" s="2400"/>
      <c r="K1079" s="2400"/>
      <c r="L1079" s="2400"/>
      <c r="M1079" s="2400"/>
      <c r="N1079" s="2400"/>
      <c r="O1079" s="2400"/>
      <c r="P1079" s="2400"/>
      <c r="Q1079" s="2400"/>
      <c r="R1079" s="2400"/>
      <c r="S1079" s="2400"/>
      <c r="T1079" s="2400"/>
      <c r="U1079" s="2400"/>
      <c r="V1079" s="2400"/>
      <c r="W1079" s="2400"/>
      <c r="X1079" s="2400"/>
      <c r="Y1079" s="2400"/>
      <c r="Z1079" s="2400"/>
      <c r="AA1079" s="2400"/>
      <c r="AB1079" s="2400"/>
      <c r="AC1079" s="2400"/>
      <c r="AD1079" s="2400"/>
      <c r="AE1079" s="2400"/>
      <c r="AF1079" s="2400"/>
      <c r="AG1079" s="2400"/>
      <c r="AH1079" s="2400"/>
      <c r="AI1079" s="2400"/>
      <c r="AJ1079" s="2400"/>
      <c r="AK1079" s="2400"/>
    </row>
    <row r="1080" spans="1:96" ht="12.6" customHeight="1">
      <c r="A1080" s="235"/>
      <c r="B1080" s="235"/>
      <c r="C1080" s="318"/>
      <c r="D1080" s="2400"/>
      <c r="E1080" s="2400"/>
      <c r="F1080" s="2400"/>
      <c r="G1080" s="2400"/>
      <c r="H1080" s="2400"/>
      <c r="I1080" s="2400"/>
      <c r="J1080" s="2400"/>
      <c r="K1080" s="2400"/>
      <c r="L1080" s="2400"/>
      <c r="M1080" s="2400"/>
      <c r="N1080" s="2400"/>
      <c r="O1080" s="2400"/>
      <c r="P1080" s="2400"/>
      <c r="Q1080" s="2400"/>
      <c r="R1080" s="2400"/>
      <c r="S1080" s="2400"/>
      <c r="T1080" s="2400"/>
      <c r="U1080" s="2400"/>
      <c r="V1080" s="2400"/>
      <c r="W1080" s="2400"/>
      <c r="X1080" s="2400"/>
      <c r="Y1080" s="2400"/>
      <c r="Z1080" s="2400"/>
      <c r="AA1080" s="2400"/>
      <c r="AB1080" s="2400"/>
      <c r="AC1080" s="2400"/>
      <c r="AD1080" s="2400"/>
      <c r="AE1080" s="2400"/>
      <c r="AF1080" s="2400"/>
      <c r="AG1080" s="2400"/>
      <c r="AH1080" s="2400"/>
      <c r="AI1080" s="2400"/>
      <c r="AJ1080" s="2400"/>
      <c r="AK1080" s="2400"/>
      <c r="AL1080" s="682"/>
    </row>
    <row r="1081" spans="1:96" ht="12" customHeight="1">
      <c r="A1081" s="62"/>
      <c r="B1081" s="66"/>
      <c r="C1081" s="318"/>
      <c r="D1081" s="2400"/>
      <c r="E1081" s="2400"/>
      <c r="F1081" s="2400"/>
      <c r="G1081" s="2400"/>
      <c r="H1081" s="2400"/>
      <c r="I1081" s="2400"/>
      <c r="J1081" s="2400"/>
      <c r="K1081" s="2400"/>
      <c r="L1081" s="2400"/>
      <c r="M1081" s="2400"/>
      <c r="N1081" s="2400"/>
      <c r="O1081" s="2400"/>
      <c r="P1081" s="2400"/>
      <c r="Q1081" s="2400"/>
      <c r="R1081" s="2400"/>
      <c r="S1081" s="2400"/>
      <c r="T1081" s="2400"/>
      <c r="U1081" s="2400"/>
      <c r="V1081" s="2400"/>
      <c r="W1081" s="2400"/>
      <c r="X1081" s="2400"/>
      <c r="Y1081" s="2400"/>
      <c r="Z1081" s="2400"/>
      <c r="AA1081" s="2400"/>
      <c r="AB1081" s="2400"/>
      <c r="AC1081" s="2400"/>
      <c r="AD1081" s="2400"/>
      <c r="AE1081" s="2400"/>
      <c r="AF1081" s="2400"/>
      <c r="AG1081" s="2400"/>
      <c r="AH1081" s="2400"/>
      <c r="AI1081" s="2400"/>
      <c r="AJ1081" s="2400"/>
      <c r="AK1081" s="2400"/>
    </row>
    <row r="1082" spans="1:96" ht="12.6" customHeight="1">
      <c r="A1082" s="2040" t="s">
        <v>625</v>
      </c>
      <c r="B1082" s="2040"/>
      <c r="C1082" s="318">
        <v>9</v>
      </c>
      <c r="D1082" s="1885" t="s">
        <v>1209</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I76" zoomScale="120" zoomScaleNormal="100" zoomScaleSheetLayoutView="120" workbookViewId="0">
      <selection activeCell="S49" sqref="S4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87" t="s">
        <v>655</v>
      </c>
      <c r="G1" s="2588"/>
      <c r="H1" s="2588"/>
      <c r="I1" s="2588"/>
      <c r="J1" s="2588"/>
      <c r="K1" s="2588"/>
      <c r="L1" s="2588"/>
      <c r="M1" s="2588"/>
      <c r="N1" s="2588"/>
      <c r="O1" s="2588"/>
      <c r="P1" s="2588"/>
      <c r="Q1" s="2588"/>
      <c r="R1" s="2589"/>
      <c r="S1" s="168"/>
      <c r="T1" s="167"/>
      <c r="U1" s="169"/>
    </row>
    <row r="2" spans="1:21" s="208" customFormat="1" ht="71.25" customHeight="1">
      <c r="A2" s="207"/>
      <c r="B2" s="208" t="s">
        <v>24</v>
      </c>
      <c r="C2" s="208" t="s">
        <v>392</v>
      </c>
      <c r="D2" s="208" t="s">
        <v>391</v>
      </c>
      <c r="E2" s="208" t="s">
        <v>25</v>
      </c>
      <c r="F2" s="209" t="str">
        <f>Application!B637&amp;Application!C637</f>
        <v>1)Tranche B Loan - Banner</v>
      </c>
      <c r="G2" s="209" t="str">
        <f>Application!B638&amp;Application!C638</f>
        <v>2)HCIDLA HHH Funding</v>
      </c>
      <c r="H2" s="209" t="str">
        <f>Application!B639&amp;Application!C639</f>
        <v>3)GP Equity Contribution</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4350000</v>
      </c>
      <c r="C4" s="1702">
        <v>4350000</v>
      </c>
      <c r="D4" s="217"/>
      <c r="E4" s="217"/>
      <c r="F4" s="217">
        <f>C4</f>
        <v>4350000</v>
      </c>
      <c r="G4" s="217"/>
      <c r="H4" s="217"/>
      <c r="I4" s="217"/>
      <c r="J4" s="217"/>
      <c r="K4" s="217"/>
      <c r="L4" s="217"/>
      <c r="M4" s="217"/>
      <c r="N4" s="217"/>
      <c r="O4" s="217"/>
      <c r="P4" s="217"/>
      <c r="Q4" s="217"/>
      <c r="R4" s="879">
        <f>SUM(E4:Q4)</f>
        <v>4350000</v>
      </c>
      <c r="S4" s="218"/>
      <c r="T4" s="218"/>
      <c r="U4" s="213"/>
    </row>
    <row r="5" spans="1:21" s="214" customFormat="1">
      <c r="A5" s="215" t="s">
        <v>29</v>
      </c>
      <c r="B5" s="216">
        <f>SUM(C5+D5)</f>
        <v>130600</v>
      </c>
      <c r="C5" s="1702">
        <v>130600</v>
      </c>
      <c r="D5" s="217"/>
      <c r="E5" s="217"/>
      <c r="F5" s="217">
        <f>C5</f>
        <v>130600</v>
      </c>
      <c r="G5" s="217"/>
      <c r="H5" s="217"/>
      <c r="I5" s="217"/>
      <c r="J5" s="217"/>
      <c r="K5" s="217"/>
      <c r="L5" s="217"/>
      <c r="M5" s="217"/>
      <c r="N5" s="217"/>
      <c r="O5" s="217"/>
      <c r="P5" s="217"/>
      <c r="Q5" s="217"/>
      <c r="R5" s="879">
        <f>SUM(E5:Q5)</f>
        <v>130600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4480600</v>
      </c>
      <c r="C8" s="216">
        <f t="shared" ref="C8:Q8" si="0">SUM(C4:C7)</f>
        <v>4480600</v>
      </c>
      <c r="D8" s="216">
        <f t="shared" si="0"/>
        <v>0</v>
      </c>
      <c r="E8" s="216">
        <f t="shared" si="0"/>
        <v>0</v>
      </c>
      <c r="F8" s="216">
        <f t="shared" si="0"/>
        <v>4480600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4480600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4480600</v>
      </c>
      <c r="C12" s="216">
        <f t="shared" si="2"/>
        <v>4480600</v>
      </c>
      <c r="D12" s="216">
        <f t="shared" si="2"/>
        <v>0</v>
      </c>
      <c r="E12" s="216">
        <f t="shared" si="2"/>
        <v>0</v>
      </c>
      <c r="F12" s="216">
        <f t="shared" si="2"/>
        <v>4480600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4480600</v>
      </c>
      <c r="S12" s="218"/>
      <c r="T12" s="218"/>
      <c r="U12" s="213"/>
    </row>
    <row r="13" spans="1:21" s="214" customFormat="1">
      <c r="A13" s="449" t="s">
        <v>970</v>
      </c>
      <c r="B13" s="216">
        <f>SUM(C13+D13)</f>
        <v>826464</v>
      </c>
      <c r="C13" s="217">
        <f>693376+133088</f>
        <v>826464</v>
      </c>
      <c r="D13" s="217"/>
      <c r="E13" s="217"/>
      <c r="F13" s="217">
        <f>C13</f>
        <v>826464</v>
      </c>
      <c r="G13" s="217"/>
      <c r="H13" s="217"/>
      <c r="I13" s="217"/>
      <c r="J13" s="217"/>
      <c r="K13" s="217"/>
      <c r="L13" s="217"/>
      <c r="M13" s="217"/>
      <c r="N13" s="217"/>
      <c r="O13" s="217"/>
      <c r="P13" s="217"/>
      <c r="Q13" s="217"/>
      <c r="R13" s="879">
        <f>SUM(E13:Q13)</f>
        <v>826464</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1702"/>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1702"/>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1702"/>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1702"/>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1702"/>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1702"/>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1702"/>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112400</v>
      </c>
      <c r="C27" s="1702">
        <v>112400</v>
      </c>
      <c r="D27" s="217"/>
      <c r="E27" s="217"/>
      <c r="F27" s="1702">
        <v>111398</v>
      </c>
      <c r="G27" s="217">
        <f>C27-F27</f>
        <v>1002</v>
      </c>
      <c r="H27" s="217"/>
      <c r="I27" s="217"/>
      <c r="J27" s="217"/>
      <c r="K27" s="217"/>
      <c r="L27" s="217"/>
      <c r="M27" s="217"/>
      <c r="N27" s="217"/>
      <c r="O27" s="217"/>
      <c r="P27" s="217"/>
      <c r="Q27" s="217"/>
      <c r="R27" s="879">
        <f t="shared" si="4"/>
        <v>112400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1819153</v>
      </c>
      <c r="C29" s="1702">
        <v>1819153</v>
      </c>
      <c r="D29" s="217"/>
      <c r="E29" s="217"/>
      <c r="F29" s="217"/>
      <c r="G29" s="217">
        <f>C29</f>
        <v>1819153</v>
      </c>
      <c r="H29" s="217"/>
      <c r="I29" s="217"/>
      <c r="J29" s="217"/>
      <c r="K29" s="217"/>
      <c r="L29" s="217"/>
      <c r="M29" s="217"/>
      <c r="N29" s="217"/>
      <c r="O29" s="217"/>
      <c r="P29" s="217"/>
      <c r="Q29" s="217"/>
      <c r="R29" s="879">
        <f t="shared" ref="R29:R37" si="7">SUM(E29:Q29)</f>
        <v>1819153</v>
      </c>
      <c r="S29" s="217">
        <f>R29</f>
        <v>1819153</v>
      </c>
      <c r="T29" s="217"/>
      <c r="U29" s="213"/>
    </row>
    <row r="30" spans="1:21" s="214" customFormat="1">
      <c r="A30" s="215" t="s">
        <v>633</v>
      </c>
      <c r="B30" s="216">
        <f t="shared" si="6"/>
        <v>17006242</v>
      </c>
      <c r="C30" s="1702">
        <v>17006242</v>
      </c>
      <c r="D30" s="217"/>
      <c r="E30" s="217">
        <f>C30</f>
        <v>17006242</v>
      </c>
      <c r="F30" s="217"/>
      <c r="G30" s="217"/>
      <c r="H30" s="217"/>
      <c r="I30" s="217"/>
      <c r="J30" s="217"/>
      <c r="K30" s="217"/>
      <c r="L30" s="217"/>
      <c r="M30" s="217"/>
      <c r="N30" s="217"/>
      <c r="O30" s="217"/>
      <c r="P30" s="217"/>
      <c r="Q30" s="217"/>
      <c r="R30" s="879">
        <f t="shared" si="7"/>
        <v>17006242</v>
      </c>
      <c r="S30" s="217">
        <f>R30</f>
        <v>17006242</v>
      </c>
      <c r="T30" s="217"/>
      <c r="U30" s="213"/>
    </row>
    <row r="31" spans="1:21" s="214" customFormat="1">
      <c r="A31" s="215" t="s">
        <v>634</v>
      </c>
      <c r="B31" s="216">
        <f t="shared" si="6"/>
        <v>1266359</v>
      </c>
      <c r="C31" s="1702">
        <v>1266359</v>
      </c>
      <c r="D31" s="217"/>
      <c r="E31" s="217">
        <f>C31-G31</f>
        <v>38526</v>
      </c>
      <c r="F31" s="217"/>
      <c r="G31" s="217">
        <v>1227833</v>
      </c>
      <c r="H31" s="217"/>
      <c r="I31" s="217"/>
      <c r="J31" s="217"/>
      <c r="K31" s="217"/>
      <c r="L31" s="217"/>
      <c r="M31" s="217"/>
      <c r="N31" s="217"/>
      <c r="O31" s="217"/>
      <c r="P31" s="217"/>
      <c r="Q31" s="217"/>
      <c r="R31" s="879">
        <f t="shared" si="7"/>
        <v>1266359</v>
      </c>
      <c r="S31" s="217">
        <f>R31</f>
        <v>1266359</v>
      </c>
      <c r="T31" s="217"/>
      <c r="U31" s="213"/>
    </row>
    <row r="32" spans="1:21" s="214" customFormat="1">
      <c r="A32" s="215" t="s">
        <v>142</v>
      </c>
      <c r="B32" s="216">
        <f t="shared" si="6"/>
        <v>757332</v>
      </c>
      <c r="C32" s="1702">
        <v>757332</v>
      </c>
      <c r="D32" s="217"/>
      <c r="E32" s="217"/>
      <c r="F32" s="217"/>
      <c r="G32" s="217">
        <f>C32</f>
        <v>757332</v>
      </c>
      <c r="H32" s="217"/>
      <c r="I32" s="217"/>
      <c r="J32" s="217"/>
      <c r="K32" s="217"/>
      <c r="L32" s="217"/>
      <c r="M32" s="217"/>
      <c r="N32" s="217"/>
      <c r="O32" s="217"/>
      <c r="P32" s="217"/>
      <c r="Q32" s="217"/>
      <c r="R32" s="879">
        <f t="shared" si="7"/>
        <v>757332</v>
      </c>
      <c r="S32" s="217">
        <f>R32</f>
        <v>757332</v>
      </c>
      <c r="T32" s="217"/>
      <c r="U32" s="213"/>
    </row>
    <row r="33" spans="1:21" s="214" customFormat="1">
      <c r="A33" s="215" t="s">
        <v>143</v>
      </c>
      <c r="B33" s="216">
        <f t="shared" si="6"/>
        <v>707332</v>
      </c>
      <c r="C33" s="1702">
        <v>707332</v>
      </c>
      <c r="D33" s="217"/>
      <c r="E33" s="217"/>
      <c r="F33" s="217"/>
      <c r="G33" s="217">
        <f>C33</f>
        <v>707332</v>
      </c>
      <c r="H33" s="217"/>
      <c r="I33" s="217"/>
      <c r="J33" s="217"/>
      <c r="K33" s="217"/>
      <c r="L33" s="217"/>
      <c r="M33" s="217"/>
      <c r="N33" s="217"/>
      <c r="O33" s="217"/>
      <c r="P33" s="217"/>
      <c r="Q33" s="217"/>
      <c r="R33" s="879">
        <f t="shared" si="7"/>
        <v>707332</v>
      </c>
      <c r="S33" s="217">
        <f>R33</f>
        <v>707332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583772</v>
      </c>
      <c r="C35" s="1702">
        <v>583772</v>
      </c>
      <c r="D35" s="217"/>
      <c r="E35" s="217"/>
      <c r="F35" s="217"/>
      <c r="G35" s="217">
        <f>C35</f>
        <v>583772</v>
      </c>
      <c r="H35" s="217"/>
      <c r="I35" s="217"/>
      <c r="J35" s="217"/>
      <c r="K35" s="217"/>
      <c r="L35" s="217"/>
      <c r="M35" s="217"/>
      <c r="N35" s="217"/>
      <c r="O35" s="217"/>
      <c r="P35" s="217"/>
      <c r="Q35" s="217"/>
      <c r="R35" s="879">
        <f t="shared" si="7"/>
        <v>583772</v>
      </c>
      <c r="S35" s="217">
        <f>R35</f>
        <v>583772</v>
      </c>
      <c r="T35" s="217"/>
      <c r="U35" s="213"/>
    </row>
    <row r="36" spans="1:21" s="214" customFormat="1">
      <c r="A36" s="1809" t="s">
        <v>1993</v>
      </c>
      <c r="B36" s="216">
        <f t="shared" si="6"/>
        <v>180000</v>
      </c>
      <c r="C36" s="1702">
        <v>180000</v>
      </c>
      <c r="D36" s="217"/>
      <c r="E36" s="217"/>
      <c r="F36" s="217"/>
      <c r="G36" s="217">
        <f>C36</f>
        <v>180000</v>
      </c>
      <c r="H36" s="217"/>
      <c r="I36" s="217"/>
      <c r="J36" s="217"/>
      <c r="K36" s="217"/>
      <c r="L36" s="217"/>
      <c r="M36" s="217"/>
      <c r="N36" s="217"/>
      <c r="O36" s="217"/>
      <c r="P36" s="217"/>
      <c r="Q36" s="217"/>
      <c r="R36" s="879">
        <f t="shared" si="7"/>
        <v>180000</v>
      </c>
      <c r="S36" s="217">
        <f>R36</f>
        <v>180000</v>
      </c>
      <c r="T36" s="217"/>
      <c r="U36" s="213"/>
    </row>
    <row r="37" spans="1:21" s="214" customFormat="1">
      <c r="A37" s="1857" t="s">
        <v>35</v>
      </c>
      <c r="B37" s="216">
        <f t="shared" si="6"/>
        <v>0</v>
      </c>
      <c r="C37" s="1702"/>
      <c r="D37" s="217"/>
      <c r="E37" s="217"/>
      <c r="F37" s="217"/>
      <c r="G37" s="217"/>
      <c r="H37" s="217"/>
      <c r="I37" s="217"/>
      <c r="J37" s="217"/>
      <c r="K37" s="217"/>
      <c r="L37" s="217"/>
      <c r="M37" s="217"/>
      <c r="N37" s="217"/>
      <c r="O37" s="217"/>
      <c r="P37" s="217"/>
      <c r="Q37" s="217"/>
      <c r="R37" s="879">
        <f t="shared" si="7"/>
        <v>0</v>
      </c>
      <c r="S37" s="217">
        <f>R37</f>
        <v>0</v>
      </c>
      <c r="T37" s="217"/>
      <c r="U37" s="213"/>
    </row>
    <row r="38" spans="1:21" s="214" customFormat="1">
      <c r="A38" s="219" t="s">
        <v>148</v>
      </c>
      <c r="B38" s="216">
        <f t="shared" si="6"/>
        <v>22320190</v>
      </c>
      <c r="C38" s="216">
        <f>SUM(C29:C37)</f>
        <v>22320190</v>
      </c>
      <c r="D38" s="216">
        <f t="shared" ref="D38:Q38" si="8">SUM(D29:D37)</f>
        <v>0</v>
      </c>
      <c r="E38" s="216">
        <f t="shared" si="8"/>
        <v>17044768</v>
      </c>
      <c r="F38" s="216">
        <f t="shared" si="8"/>
        <v>0</v>
      </c>
      <c r="G38" s="216">
        <f t="shared" si="8"/>
        <v>5275422</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22320190</v>
      </c>
      <c r="S38" s="220">
        <f>SUM(S29:S37)</f>
        <v>22320190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1025000</v>
      </c>
      <c r="C40" s="217">
        <f>890000+135000</f>
        <v>1025000</v>
      </c>
      <c r="D40" s="217"/>
      <c r="E40" s="217"/>
      <c r="F40" s="217"/>
      <c r="G40" s="217">
        <f>C40</f>
        <v>1025000</v>
      </c>
      <c r="H40" s="217"/>
      <c r="I40" s="217"/>
      <c r="J40" s="217"/>
      <c r="K40" s="217"/>
      <c r="L40" s="217"/>
      <c r="M40" s="217"/>
      <c r="N40" s="217"/>
      <c r="O40" s="217"/>
      <c r="P40" s="217"/>
      <c r="Q40" s="217"/>
      <c r="R40" s="879">
        <f>SUM(E40:Q40)</f>
        <v>1025000</v>
      </c>
      <c r="S40" s="217">
        <f>R40</f>
        <v>1025000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1025000</v>
      </c>
      <c r="C42" s="216">
        <f>SUM(C39:C41)</f>
        <v>1025000</v>
      </c>
      <c r="D42" s="216">
        <f>SUM(D39:D41)</f>
        <v>0</v>
      </c>
      <c r="E42" s="216">
        <f t="shared" ref="E42:T42" si="9">SUM(E40:E41)</f>
        <v>0</v>
      </c>
      <c r="F42" s="216">
        <f t="shared" si="9"/>
        <v>0</v>
      </c>
      <c r="G42" s="216">
        <f t="shared" si="9"/>
        <v>1025000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1025000</v>
      </c>
      <c r="S42" s="220">
        <f t="shared" si="9"/>
        <v>1025000</v>
      </c>
      <c r="T42" s="220">
        <f t="shared" si="9"/>
        <v>0</v>
      </c>
      <c r="U42" s="213"/>
    </row>
    <row r="43" spans="1:21" s="214" customFormat="1">
      <c r="A43" s="219" t="s">
        <v>153</v>
      </c>
      <c r="B43" s="216">
        <f>SUM(C43:D43)</f>
        <v>260000</v>
      </c>
      <c r="C43" s="217">
        <v>260000</v>
      </c>
      <c r="D43" s="217"/>
      <c r="E43" s="217">
        <f>C43</f>
        <v>260000</v>
      </c>
      <c r="F43" s="217"/>
      <c r="G43" s="217"/>
      <c r="H43" s="217"/>
      <c r="I43" s="217"/>
      <c r="J43" s="217"/>
      <c r="K43" s="217"/>
      <c r="L43" s="217"/>
      <c r="M43" s="217"/>
      <c r="N43" s="217"/>
      <c r="O43" s="217"/>
      <c r="P43" s="217"/>
      <c r="Q43" s="217"/>
      <c r="R43" s="879">
        <f>SUM(E43:Q43)</f>
        <v>260000</v>
      </c>
      <c r="S43" s="217">
        <f>R43</f>
        <v>260000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410000</v>
      </c>
      <c r="C45" s="1702">
        <v>410000</v>
      </c>
      <c r="D45" s="217"/>
      <c r="E45" s="217">
        <f>C45</f>
        <v>410000</v>
      </c>
      <c r="F45" s="217"/>
      <c r="G45" s="217"/>
      <c r="H45" s="217"/>
      <c r="I45" s="217"/>
      <c r="J45" s="217"/>
      <c r="K45" s="217"/>
      <c r="L45" s="217"/>
      <c r="M45" s="217"/>
      <c r="N45" s="217"/>
      <c r="O45" s="217"/>
      <c r="P45" s="217"/>
      <c r="Q45" s="217"/>
      <c r="R45" s="879">
        <f t="shared" ref="R45:R53" si="11">SUM(E45:Q45)</f>
        <v>410000</v>
      </c>
      <c r="S45" s="217">
        <f>R45</f>
        <v>410000</v>
      </c>
      <c r="T45" s="217"/>
      <c r="U45" s="213"/>
    </row>
    <row r="46" spans="1:21" s="214" customFormat="1">
      <c r="A46" s="215" t="s">
        <v>156</v>
      </c>
      <c r="B46" s="216">
        <f t="shared" si="10"/>
        <v>250500</v>
      </c>
      <c r="C46" s="1702">
        <v>250500</v>
      </c>
      <c r="D46" s="217"/>
      <c r="E46" s="217">
        <f>C46</f>
        <v>250500</v>
      </c>
      <c r="F46" s="217"/>
      <c r="G46" s="217"/>
      <c r="H46" s="217"/>
      <c r="I46" s="217"/>
      <c r="J46" s="217"/>
      <c r="K46" s="217"/>
      <c r="L46" s="217"/>
      <c r="M46" s="217"/>
      <c r="N46" s="217"/>
      <c r="O46" s="217"/>
      <c r="P46" s="217"/>
      <c r="Q46" s="217"/>
      <c r="R46" s="879">
        <f t="shared" si="11"/>
        <v>250500</v>
      </c>
      <c r="S46" s="217">
        <f>R46</f>
        <v>250500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215000</v>
      </c>
      <c r="C49" s="1702">
        <v>215000</v>
      </c>
      <c r="D49" s="217"/>
      <c r="E49" s="217"/>
      <c r="F49" s="217">
        <f>C49-G49</f>
        <v>14974</v>
      </c>
      <c r="G49" s="217">
        <v>200026</v>
      </c>
      <c r="H49" s="217"/>
      <c r="I49" s="217"/>
      <c r="J49" s="217"/>
      <c r="K49" s="217"/>
      <c r="L49" s="217"/>
      <c r="M49" s="217"/>
      <c r="N49" s="217"/>
      <c r="O49" s="217"/>
      <c r="P49" s="217"/>
      <c r="Q49" s="217"/>
      <c r="R49" s="879">
        <f t="shared" si="11"/>
        <v>215000</v>
      </c>
      <c r="S49" s="217"/>
      <c r="T49" s="217"/>
      <c r="U49" s="213"/>
    </row>
    <row r="50" spans="1:21" s="214" customFormat="1">
      <c r="A50" s="215" t="s">
        <v>161</v>
      </c>
      <c r="B50" s="216">
        <f t="shared" si="10"/>
        <v>60000</v>
      </c>
      <c r="C50" s="1702">
        <v>60000</v>
      </c>
      <c r="D50" s="217"/>
      <c r="E50" s="217"/>
      <c r="F50" s="217"/>
      <c r="G50" s="217">
        <f>C50</f>
        <v>60000</v>
      </c>
      <c r="H50" s="217"/>
      <c r="I50" s="217"/>
      <c r="J50" s="217"/>
      <c r="K50" s="217"/>
      <c r="L50" s="217"/>
      <c r="M50" s="217"/>
      <c r="N50" s="217"/>
      <c r="O50" s="217"/>
      <c r="P50" s="217"/>
      <c r="Q50" s="217"/>
      <c r="R50" s="879">
        <f t="shared" si="11"/>
        <v>60000</v>
      </c>
      <c r="S50" s="217">
        <f>R50</f>
        <v>60000</v>
      </c>
      <c r="T50" s="217"/>
      <c r="U50" s="213"/>
    </row>
    <row r="51" spans="1:21" s="214" customFormat="1">
      <c r="A51" s="440" t="s">
        <v>159</v>
      </c>
      <c r="B51" s="216">
        <f t="shared" si="10"/>
        <v>130000</v>
      </c>
      <c r="C51" s="1702">
        <v>130000</v>
      </c>
      <c r="D51" s="217"/>
      <c r="E51" s="217">
        <f>C51</f>
        <v>130000</v>
      </c>
      <c r="F51" s="217"/>
      <c r="G51" s="217"/>
      <c r="H51" s="217"/>
      <c r="I51" s="217"/>
      <c r="J51" s="217"/>
      <c r="K51" s="217"/>
      <c r="L51" s="217"/>
      <c r="M51" s="217"/>
      <c r="N51" s="217"/>
      <c r="O51" s="217"/>
      <c r="P51" s="217"/>
      <c r="Q51" s="217"/>
      <c r="R51" s="879">
        <f t="shared" si="11"/>
        <v>130000</v>
      </c>
      <c r="S51" s="217">
        <f>R51</f>
        <v>130000</v>
      </c>
      <c r="T51" s="217"/>
      <c r="U51" s="213"/>
    </row>
    <row r="52" spans="1:21" s="214" customFormat="1">
      <c r="A52" s="215" t="s">
        <v>160</v>
      </c>
      <c r="B52" s="216">
        <f t="shared" si="10"/>
        <v>487000</v>
      </c>
      <c r="C52" s="1702">
        <v>487000</v>
      </c>
      <c r="D52" s="217"/>
      <c r="E52" s="217">
        <f>C52</f>
        <v>487000</v>
      </c>
      <c r="F52" s="217"/>
      <c r="G52" s="217"/>
      <c r="H52" s="217"/>
      <c r="I52" s="217"/>
      <c r="J52" s="217"/>
      <c r="K52" s="217"/>
      <c r="L52" s="217"/>
      <c r="M52" s="217"/>
      <c r="N52" s="217"/>
      <c r="O52" s="217"/>
      <c r="P52" s="217"/>
      <c r="Q52" s="217"/>
      <c r="R52" s="879">
        <f t="shared" si="11"/>
        <v>487000</v>
      </c>
      <c r="S52" s="217">
        <f>R52</f>
        <v>487000</v>
      </c>
      <c r="T52" s="217"/>
      <c r="U52" s="213"/>
    </row>
    <row r="53" spans="1:21" s="214" customFormat="1" ht="36">
      <c r="A53" s="1857" t="s">
        <v>2665</v>
      </c>
      <c r="B53" s="216">
        <f t="shared" si="10"/>
        <v>712762</v>
      </c>
      <c r="C53" s="1702">
        <f>295762+385000+32000</f>
        <v>712762</v>
      </c>
      <c r="D53" s="217"/>
      <c r="E53" s="217">
        <f>C53</f>
        <v>712762</v>
      </c>
      <c r="F53" s="217"/>
      <c r="G53" s="217"/>
      <c r="H53" s="217"/>
      <c r="I53" s="217"/>
      <c r="J53" s="217"/>
      <c r="K53" s="217"/>
      <c r="L53" s="217"/>
      <c r="M53" s="217"/>
      <c r="N53" s="217"/>
      <c r="O53" s="217"/>
      <c r="P53" s="217"/>
      <c r="Q53" s="217"/>
      <c r="R53" s="879">
        <f t="shared" si="11"/>
        <v>712762</v>
      </c>
      <c r="S53" s="217">
        <f>R53</f>
        <v>712762</v>
      </c>
      <c r="T53" s="217"/>
      <c r="U53" s="213"/>
    </row>
    <row r="54" spans="1:21" s="224" customFormat="1">
      <c r="A54" s="219" t="s">
        <v>162</v>
      </c>
      <c r="B54" s="220">
        <f>SUM(C54:D54)</f>
        <v>2265262</v>
      </c>
      <c r="C54" s="220">
        <f t="shared" ref="C54:T54" si="12">SUM(C45:C53)</f>
        <v>2265262</v>
      </c>
      <c r="D54" s="220">
        <f t="shared" si="12"/>
        <v>0</v>
      </c>
      <c r="E54" s="220">
        <f t="shared" si="12"/>
        <v>1990262</v>
      </c>
      <c r="F54" s="220">
        <f t="shared" si="12"/>
        <v>14974</v>
      </c>
      <c r="G54" s="220">
        <f t="shared" si="12"/>
        <v>260026</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2265262</v>
      </c>
      <c r="S54" s="220">
        <f t="shared" si="12"/>
        <v>2050262</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62000</v>
      </c>
      <c r="C56" s="1702">
        <v>62000</v>
      </c>
      <c r="D56" s="217"/>
      <c r="E56" s="217"/>
      <c r="F56" s="217">
        <f>C56</f>
        <v>62000</v>
      </c>
      <c r="G56" s="217"/>
      <c r="H56" s="217"/>
      <c r="I56" s="217"/>
      <c r="J56" s="217"/>
      <c r="K56" s="217"/>
      <c r="L56" s="217"/>
      <c r="M56" s="217"/>
      <c r="N56" s="217"/>
      <c r="O56" s="217"/>
      <c r="P56" s="217"/>
      <c r="Q56" s="217"/>
      <c r="R56" s="879">
        <f t="shared" ref="R56:R61" si="14">SUM(E56:Q56)</f>
        <v>62000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2649</v>
      </c>
      <c r="B61" s="216">
        <f t="shared" si="13"/>
        <v>325000</v>
      </c>
      <c r="C61" s="1702">
        <v>325000</v>
      </c>
      <c r="D61" s="217"/>
      <c r="E61" s="217"/>
      <c r="F61" s="217">
        <f>C61</f>
        <v>325000</v>
      </c>
      <c r="G61" s="217"/>
      <c r="H61" s="217"/>
      <c r="I61" s="217"/>
      <c r="J61" s="217"/>
      <c r="K61" s="217"/>
      <c r="L61" s="217"/>
      <c r="M61" s="217"/>
      <c r="N61" s="217"/>
      <c r="O61" s="217"/>
      <c r="P61" s="217"/>
      <c r="Q61" s="217"/>
      <c r="R61" s="879">
        <f t="shared" si="14"/>
        <v>325000</v>
      </c>
      <c r="S61" s="218"/>
      <c r="T61" s="218"/>
      <c r="U61" s="213"/>
    </row>
    <row r="62" spans="1:21" s="214" customFormat="1" ht="13.7" customHeight="1">
      <c r="A62" s="219" t="s">
        <v>309</v>
      </c>
      <c r="B62" s="216">
        <f>SUM(C62:D62)</f>
        <v>387000</v>
      </c>
      <c r="C62" s="216">
        <f t="shared" ref="C62:R62" si="15">SUM(C56:C61)</f>
        <v>387000</v>
      </c>
      <c r="D62" s="216">
        <f t="shared" si="15"/>
        <v>0</v>
      </c>
      <c r="E62" s="216">
        <f t="shared" si="15"/>
        <v>0</v>
      </c>
      <c r="F62" s="216">
        <f t="shared" si="15"/>
        <v>387000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387000</v>
      </c>
      <c r="S62" s="218"/>
      <c r="T62" s="218"/>
      <c r="U62" s="213"/>
    </row>
    <row r="63" spans="1:21" s="214" customFormat="1">
      <c r="A63" s="225" t="s">
        <v>310</v>
      </c>
      <c r="B63" s="216">
        <f t="shared" ref="B63:R63" si="16">SUM(B8+B11+B13+B14+B15+B26+B27+B38+B42+B43+B54+B62)</f>
        <v>31676916</v>
      </c>
      <c r="C63" s="216">
        <f t="shared" si="16"/>
        <v>31676916</v>
      </c>
      <c r="D63" s="216">
        <f t="shared" si="16"/>
        <v>0</v>
      </c>
      <c r="E63" s="216">
        <f t="shared" si="16"/>
        <v>19295030</v>
      </c>
      <c r="F63" s="216">
        <f t="shared" si="16"/>
        <v>5820436</v>
      </c>
      <c r="G63" s="216">
        <f t="shared" si="16"/>
        <v>6561450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31676916</v>
      </c>
      <c r="S63" s="216">
        <f>SUM(S10+S13+S14+S15+S26+S27+S38+S42+S43+S54)</f>
        <v>25655452</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125000</v>
      </c>
      <c r="C65" s="1702">
        <v>125000</v>
      </c>
      <c r="D65" s="217"/>
      <c r="E65" s="217"/>
      <c r="F65" s="217">
        <f>C65</f>
        <v>125000</v>
      </c>
      <c r="G65" s="217"/>
      <c r="H65" s="217"/>
      <c r="I65" s="217"/>
      <c r="J65" s="217"/>
      <c r="K65" s="217"/>
      <c r="L65" s="217"/>
      <c r="M65" s="217"/>
      <c r="N65" s="217"/>
      <c r="O65" s="217"/>
      <c r="P65" s="217"/>
      <c r="Q65" s="217"/>
      <c r="R65" s="879">
        <f>SUM(E65:Q65)</f>
        <v>125000</v>
      </c>
      <c r="S65" s="217">
        <v>95000</v>
      </c>
      <c r="T65" s="217"/>
      <c r="U65" s="213"/>
    </row>
    <row r="66" spans="1:21" s="214" customFormat="1" ht="24"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t="s">
        <v>2650</v>
      </c>
      <c r="B69" s="216">
        <f t="shared" si="17"/>
        <v>125000</v>
      </c>
      <c r="C69" s="1702">
        <v>125000</v>
      </c>
      <c r="D69" s="217"/>
      <c r="E69" s="217"/>
      <c r="F69" s="217">
        <f>C69</f>
        <v>125000</v>
      </c>
      <c r="G69" s="217"/>
      <c r="H69" s="217"/>
      <c r="I69" s="217"/>
      <c r="J69" s="217"/>
      <c r="K69" s="217"/>
      <c r="L69" s="217"/>
      <c r="M69" s="217"/>
      <c r="N69" s="217"/>
      <c r="O69" s="217"/>
      <c r="P69" s="217"/>
      <c r="Q69" s="217"/>
      <c r="R69" s="879">
        <f>SUM(E69:Q69)</f>
        <v>125000</v>
      </c>
      <c r="S69" s="217">
        <v>15000</v>
      </c>
      <c r="T69" s="217"/>
      <c r="U69" s="213"/>
    </row>
    <row r="70" spans="1:21" s="214" customFormat="1">
      <c r="A70" s="219" t="s">
        <v>1998</v>
      </c>
      <c r="B70" s="216">
        <f>SUM(C70:D70)</f>
        <v>250000</v>
      </c>
      <c r="C70" s="216">
        <f>SUM(C65:C69)</f>
        <v>250000</v>
      </c>
      <c r="D70" s="216">
        <f>SUM(D65:D69)</f>
        <v>0</v>
      </c>
      <c r="E70" s="216">
        <f t="shared" ref="E70:T70" si="19">SUM(E65:E69)</f>
        <v>0</v>
      </c>
      <c r="F70" s="216">
        <f t="shared" si="19"/>
        <v>250000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250000</v>
      </c>
      <c r="S70" s="220">
        <f t="shared" si="19"/>
        <v>110000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215000</v>
      </c>
      <c r="C75" s="217">
        <f>Application!AC884</f>
        <v>215000</v>
      </c>
      <c r="D75" s="217"/>
      <c r="E75" s="217"/>
      <c r="F75" s="217">
        <f>C75</f>
        <v>215000</v>
      </c>
      <c r="G75" s="217"/>
      <c r="H75" s="217"/>
      <c r="I75" s="217"/>
      <c r="J75" s="217"/>
      <c r="K75" s="217"/>
      <c r="L75" s="217"/>
      <c r="M75" s="217"/>
      <c r="N75" s="217"/>
      <c r="O75" s="217"/>
      <c r="P75" s="217"/>
      <c r="Q75" s="217"/>
      <c r="R75" s="879">
        <f>SUM(E75:Q75)</f>
        <v>215000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215000</v>
      </c>
      <c r="C77" s="216">
        <f>SUM(C72:C76)</f>
        <v>215000</v>
      </c>
      <c r="D77" s="216">
        <f>SUM(D72:D76)</f>
        <v>0</v>
      </c>
      <c r="E77" s="216">
        <f t="shared" ref="E77:Q77" si="20">SUM(E72:E76)</f>
        <v>0</v>
      </c>
      <c r="F77" s="216">
        <f t="shared" si="20"/>
        <v>215000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215000</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1558955</v>
      </c>
      <c r="C79" s="1702">
        <v>1558955</v>
      </c>
      <c r="D79" s="217"/>
      <c r="E79" s="217">
        <f>C79</f>
        <v>1558955</v>
      </c>
      <c r="F79" s="217"/>
      <c r="G79" s="217"/>
      <c r="H79" s="217"/>
      <c r="I79" s="217"/>
      <c r="J79" s="217"/>
      <c r="K79" s="217"/>
      <c r="L79" s="217"/>
      <c r="M79" s="217"/>
      <c r="N79" s="217"/>
      <c r="O79" s="217"/>
      <c r="P79" s="217"/>
      <c r="Q79" s="217"/>
      <c r="R79" s="879">
        <f>SUM(E79:Q79)</f>
        <v>1558955</v>
      </c>
      <c r="S79" s="217">
        <f>R79</f>
        <v>1558955</v>
      </c>
      <c r="T79" s="217"/>
      <c r="U79" s="213"/>
    </row>
    <row r="80" spans="1:21" s="214" customFormat="1">
      <c r="A80" s="440" t="s">
        <v>61</v>
      </c>
      <c r="B80" s="216">
        <f>SUM(C80:D80)</f>
        <v>273580</v>
      </c>
      <c r="C80" s="1702">
        <v>273580</v>
      </c>
      <c r="D80" s="217"/>
      <c r="E80" s="217">
        <f>C80</f>
        <v>273580</v>
      </c>
      <c r="F80" s="217"/>
      <c r="G80" s="217"/>
      <c r="H80" s="217"/>
      <c r="I80" s="217"/>
      <c r="J80" s="217"/>
      <c r="K80" s="217"/>
      <c r="L80" s="217"/>
      <c r="M80" s="217"/>
      <c r="N80" s="217"/>
      <c r="O80" s="217"/>
      <c r="P80" s="217"/>
      <c r="Q80" s="217"/>
      <c r="R80" s="879">
        <f>SUM(E80:Q80)</f>
        <v>273580</v>
      </c>
      <c r="S80" s="217">
        <f>R80</f>
        <v>273580</v>
      </c>
      <c r="T80" s="217"/>
      <c r="U80" s="213"/>
    </row>
    <row r="81" spans="1:21" s="214" customFormat="1">
      <c r="A81" s="219" t="s">
        <v>1418</v>
      </c>
      <c r="B81" s="216">
        <f>SUM(C81:D81)</f>
        <v>1832535</v>
      </c>
      <c r="C81" s="859">
        <f>SUM(C79:C80)</f>
        <v>1832535</v>
      </c>
      <c r="D81" s="859">
        <f t="shared" ref="D81:T81" si="21">SUM(D79:D80)</f>
        <v>0</v>
      </c>
      <c r="E81" s="859">
        <f t="shared" si="21"/>
        <v>1832535</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1832535</v>
      </c>
      <c r="S81" s="859">
        <f t="shared" si="21"/>
        <v>1832535</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100000</v>
      </c>
      <c r="C83" s="1702">
        <v>100000</v>
      </c>
      <c r="D83" s="217"/>
      <c r="E83" s="217"/>
      <c r="F83" s="217">
        <f>C83</f>
        <v>100000</v>
      </c>
      <c r="G83" s="217"/>
      <c r="H83" s="217"/>
      <c r="I83" s="217"/>
      <c r="J83" s="217"/>
      <c r="K83" s="217"/>
      <c r="L83" s="217"/>
      <c r="M83" s="217"/>
      <c r="N83" s="217"/>
      <c r="O83" s="217"/>
      <c r="P83" s="217"/>
      <c r="Q83" s="217"/>
      <c r="R83" s="879">
        <f t="shared" ref="R83:R95" si="23">SUM(E83:Q83)</f>
        <v>100000</v>
      </c>
      <c r="S83" s="218"/>
      <c r="T83" s="218"/>
      <c r="U83" s="213"/>
    </row>
    <row r="84" spans="1:21" s="214" customFormat="1">
      <c r="A84" s="215" t="s">
        <v>824</v>
      </c>
      <c r="B84" s="216">
        <f t="shared" si="22"/>
        <v>37000</v>
      </c>
      <c r="C84" s="1702">
        <v>37000</v>
      </c>
      <c r="D84" s="217"/>
      <c r="E84" s="217">
        <f>C84</f>
        <v>37000</v>
      </c>
      <c r="F84" s="217"/>
      <c r="G84" s="217"/>
      <c r="H84" s="217"/>
      <c r="I84" s="217"/>
      <c r="J84" s="217"/>
      <c r="K84" s="217"/>
      <c r="L84" s="217"/>
      <c r="M84" s="217"/>
      <c r="N84" s="217"/>
      <c r="O84" s="217"/>
      <c r="P84" s="217"/>
      <c r="Q84" s="217"/>
      <c r="R84" s="879">
        <f t="shared" si="23"/>
        <v>37000</v>
      </c>
      <c r="S84" s="217">
        <f>R84</f>
        <v>37000</v>
      </c>
      <c r="T84" s="217"/>
      <c r="U84" s="213"/>
    </row>
    <row r="85" spans="1:21" s="214" customFormat="1">
      <c r="A85" s="215" t="s">
        <v>825</v>
      </c>
      <c r="B85" s="216">
        <f t="shared" si="22"/>
        <v>181304</v>
      </c>
      <c r="C85" s="1702">
        <v>181304</v>
      </c>
      <c r="D85" s="217"/>
      <c r="E85" s="217">
        <f>C85</f>
        <v>181304</v>
      </c>
      <c r="F85" s="217"/>
      <c r="G85" s="217"/>
      <c r="H85" s="217"/>
      <c r="I85" s="217"/>
      <c r="J85" s="217"/>
      <c r="K85" s="217"/>
      <c r="L85" s="217"/>
      <c r="M85" s="217"/>
      <c r="N85" s="217"/>
      <c r="O85" s="217"/>
      <c r="P85" s="217"/>
      <c r="Q85" s="217"/>
      <c r="R85" s="879">
        <f t="shared" si="23"/>
        <v>181304</v>
      </c>
      <c r="S85" s="217">
        <f>R85</f>
        <v>181304</v>
      </c>
      <c r="T85" s="217"/>
      <c r="U85" s="213"/>
    </row>
    <row r="86" spans="1:21" s="214" customFormat="1">
      <c r="A86" s="215" t="s">
        <v>826</v>
      </c>
      <c r="B86" s="216">
        <f t="shared" si="22"/>
        <v>369050</v>
      </c>
      <c r="C86" s="1702">
        <v>369050</v>
      </c>
      <c r="D86" s="217"/>
      <c r="E86" s="1702">
        <v>62100</v>
      </c>
      <c r="F86" s="217"/>
      <c r="G86" s="217">
        <f>C86-E86</f>
        <v>306950</v>
      </c>
      <c r="H86" s="217"/>
      <c r="I86" s="217"/>
      <c r="J86" s="217"/>
      <c r="K86" s="217"/>
      <c r="L86" s="217"/>
      <c r="M86" s="217"/>
      <c r="N86" s="217"/>
      <c r="O86" s="217"/>
      <c r="P86" s="217"/>
      <c r="Q86" s="217"/>
      <c r="R86" s="879">
        <f t="shared" si="23"/>
        <v>369050</v>
      </c>
      <c r="S86" s="217">
        <f>R86</f>
        <v>369050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75000</v>
      </c>
      <c r="C88" s="1702">
        <v>75000</v>
      </c>
      <c r="D88" s="217"/>
      <c r="E88" s="217"/>
      <c r="F88" s="217">
        <f>C88</f>
        <v>75000</v>
      </c>
      <c r="G88" s="217"/>
      <c r="H88" s="217"/>
      <c r="I88" s="217"/>
      <c r="J88" s="217"/>
      <c r="K88" s="217"/>
      <c r="L88" s="217"/>
      <c r="M88" s="217"/>
      <c r="N88" s="217"/>
      <c r="O88" s="217"/>
      <c r="P88" s="217"/>
      <c r="Q88" s="217"/>
      <c r="R88" s="879">
        <f t="shared" si="23"/>
        <v>75000</v>
      </c>
      <c r="S88" s="218"/>
      <c r="T88" s="218"/>
      <c r="U88" s="213"/>
    </row>
    <row r="89" spans="1:21" s="214" customFormat="1">
      <c r="A89" s="215" t="s">
        <v>829</v>
      </c>
      <c r="B89" s="216">
        <f t="shared" si="22"/>
        <v>222000</v>
      </c>
      <c r="C89" s="1702">
        <v>222000</v>
      </c>
      <c r="D89" s="217"/>
      <c r="E89" s="217">
        <f>C89</f>
        <v>222000</v>
      </c>
      <c r="F89" s="217"/>
      <c r="G89" s="217"/>
      <c r="H89" s="217"/>
      <c r="I89" s="217"/>
      <c r="J89" s="217"/>
      <c r="K89" s="217"/>
      <c r="L89" s="217"/>
      <c r="M89" s="217"/>
      <c r="N89" s="217"/>
      <c r="O89" s="217"/>
      <c r="P89" s="217"/>
      <c r="Q89" s="217"/>
      <c r="R89" s="879">
        <f t="shared" si="23"/>
        <v>222000</v>
      </c>
      <c r="S89" s="217">
        <f>R89</f>
        <v>222000</v>
      </c>
      <c r="T89" s="217"/>
      <c r="U89" s="213"/>
    </row>
    <row r="90" spans="1:21" s="214" customFormat="1">
      <c r="A90" s="215" t="s">
        <v>830</v>
      </c>
      <c r="B90" s="216">
        <f t="shared" si="22"/>
        <v>10000</v>
      </c>
      <c r="C90" s="1702">
        <v>10000</v>
      </c>
      <c r="D90" s="217"/>
      <c r="E90" s="217"/>
      <c r="F90" s="217"/>
      <c r="G90" s="217">
        <f>C90</f>
        <v>10000</v>
      </c>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30000</v>
      </c>
      <c r="C91" s="1702">
        <v>30000</v>
      </c>
      <c r="D91" s="217"/>
      <c r="E91" s="217"/>
      <c r="F91" s="217"/>
      <c r="G91" s="217">
        <f>C91</f>
        <v>30000</v>
      </c>
      <c r="H91" s="217"/>
      <c r="I91" s="217"/>
      <c r="J91" s="217"/>
      <c r="K91" s="217"/>
      <c r="L91" s="217"/>
      <c r="M91" s="217"/>
      <c r="N91" s="217"/>
      <c r="O91" s="217"/>
      <c r="P91" s="217"/>
      <c r="Q91" s="217"/>
      <c r="R91" s="879">
        <f t="shared" si="23"/>
        <v>30000</v>
      </c>
      <c r="S91" s="217">
        <f>R91</f>
        <v>30000</v>
      </c>
      <c r="T91" s="217"/>
      <c r="U91" s="213"/>
    </row>
    <row r="92" spans="1:21" s="214" customFormat="1">
      <c r="A92" s="1809" t="s">
        <v>1420</v>
      </c>
      <c r="B92" s="216">
        <f t="shared" si="22"/>
        <v>10000</v>
      </c>
      <c r="C92" s="217">
        <v>10000</v>
      </c>
      <c r="D92" s="217"/>
      <c r="E92" s="217"/>
      <c r="F92" s="217"/>
      <c r="G92" s="217">
        <f>C92</f>
        <v>10000</v>
      </c>
      <c r="H92" s="217"/>
      <c r="I92" s="217"/>
      <c r="J92" s="217"/>
      <c r="K92" s="217"/>
      <c r="L92" s="217"/>
      <c r="M92" s="217"/>
      <c r="N92" s="217"/>
      <c r="O92" s="217"/>
      <c r="P92" s="217"/>
      <c r="Q92" s="217"/>
      <c r="R92" s="879">
        <f t="shared" si="23"/>
        <v>10000</v>
      </c>
      <c r="S92" s="217">
        <f>R92</f>
        <v>10000</v>
      </c>
      <c r="T92" s="217"/>
      <c r="U92" s="213"/>
    </row>
    <row r="93" spans="1:21" s="214" customFormat="1">
      <c r="A93" s="1857" t="s">
        <v>2651</v>
      </c>
      <c r="B93" s="216">
        <f t="shared" si="22"/>
        <v>70000</v>
      </c>
      <c r="C93" s="217">
        <v>70000</v>
      </c>
      <c r="D93" s="217"/>
      <c r="E93" s="217"/>
      <c r="F93" s="217">
        <f>C93</f>
        <v>70000</v>
      </c>
      <c r="G93" s="217"/>
      <c r="H93" s="217"/>
      <c r="I93" s="217"/>
      <c r="J93" s="217"/>
      <c r="K93" s="217"/>
      <c r="L93" s="217"/>
      <c r="M93" s="217"/>
      <c r="N93" s="217"/>
      <c r="O93" s="217"/>
      <c r="P93" s="217"/>
      <c r="Q93" s="217"/>
      <c r="R93" s="879">
        <f t="shared" si="23"/>
        <v>70000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1104354</v>
      </c>
      <c r="C96" s="216">
        <f t="shared" ref="C96:R96" si="24">SUM(C83:C95)</f>
        <v>1104354</v>
      </c>
      <c r="D96" s="216">
        <f t="shared" si="24"/>
        <v>0</v>
      </c>
      <c r="E96" s="216">
        <f t="shared" si="24"/>
        <v>502404</v>
      </c>
      <c r="F96" s="216">
        <f t="shared" si="24"/>
        <v>245000</v>
      </c>
      <c r="G96" s="216">
        <f t="shared" si="24"/>
        <v>356950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1104354</v>
      </c>
      <c r="S96" s="220">
        <f>SUM(S84:S87,S89:S95)</f>
        <v>859354</v>
      </c>
      <c r="T96" s="216">
        <f>SUM(T84:T87,T89:T95)</f>
        <v>0</v>
      </c>
      <c r="U96" s="213"/>
    </row>
    <row r="97" spans="1:21" s="214" customFormat="1">
      <c r="A97" s="219" t="s">
        <v>832</v>
      </c>
      <c r="B97" s="216">
        <f>SUM(C97:D97)</f>
        <v>35078805</v>
      </c>
      <c r="C97" s="216">
        <f t="shared" ref="C97:R97" si="25">SUM(C63+C70+C77+C81+C96)</f>
        <v>35078805</v>
      </c>
      <c r="D97" s="216">
        <f t="shared" si="25"/>
        <v>0</v>
      </c>
      <c r="E97" s="216">
        <f t="shared" si="25"/>
        <v>21629969</v>
      </c>
      <c r="F97" s="216">
        <f t="shared" si="25"/>
        <v>6530436</v>
      </c>
      <c r="G97" s="216">
        <f t="shared" si="25"/>
        <v>6918400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35078805</v>
      </c>
      <c r="S97" s="216">
        <f>SUM(S63+S70+S81+S96)</f>
        <v>28457341</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3200000</v>
      </c>
      <c r="C99" s="1702">
        <v>3200000</v>
      </c>
      <c r="D99" s="1702"/>
      <c r="E99" s="1702">
        <f>C99-H99-I99</f>
        <v>1543395</v>
      </c>
      <c r="F99" s="217"/>
      <c r="G99" s="217"/>
      <c r="H99" s="217">
        <v>700000</v>
      </c>
      <c r="I99" s="1702">
        <v>956605</v>
      </c>
      <c r="J99" s="217"/>
      <c r="K99" s="217"/>
      <c r="L99" s="217"/>
      <c r="M99" s="217"/>
      <c r="N99" s="217"/>
      <c r="O99" s="217"/>
      <c r="P99" s="217"/>
      <c r="Q99" s="217"/>
      <c r="R99" s="879">
        <f t="shared" ref="R99:R103" si="26">SUM(E99:Q99)</f>
        <v>3200000</v>
      </c>
      <c r="S99" s="217">
        <f>R99</f>
        <v>3200000</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3200000</v>
      </c>
      <c r="C104" s="216">
        <f>SUM(C99:C103)</f>
        <v>3200000</v>
      </c>
      <c r="D104" s="216">
        <f t="shared" ref="D104:T104" si="28">SUM(D99:D103)</f>
        <v>0</v>
      </c>
      <c r="E104" s="216">
        <f t="shared" si="28"/>
        <v>1543395</v>
      </c>
      <c r="F104" s="216">
        <f t="shared" si="28"/>
        <v>0</v>
      </c>
      <c r="G104" s="216">
        <f t="shared" si="28"/>
        <v>0</v>
      </c>
      <c r="H104" s="216">
        <f t="shared" si="28"/>
        <v>700000</v>
      </c>
      <c r="I104" s="216">
        <f t="shared" si="28"/>
        <v>956605</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3200000</v>
      </c>
      <c r="S104" s="220">
        <f t="shared" si="28"/>
        <v>3200000</v>
      </c>
      <c r="T104" s="220">
        <f t="shared" si="28"/>
        <v>0</v>
      </c>
      <c r="U104" s="213"/>
    </row>
    <row r="105" spans="1:21" s="214" customFormat="1">
      <c r="A105" s="219" t="s">
        <v>837</v>
      </c>
      <c r="B105" s="220">
        <f>SUM(C105:D105)</f>
        <v>38278805</v>
      </c>
      <c r="C105" s="220">
        <f t="shared" ref="C105:R105" si="29">SUM(C97+C104)</f>
        <v>38278805</v>
      </c>
      <c r="D105" s="220">
        <f t="shared" si="29"/>
        <v>0</v>
      </c>
      <c r="E105" s="220">
        <f t="shared" si="29"/>
        <v>23173364</v>
      </c>
      <c r="F105" s="220">
        <f t="shared" si="29"/>
        <v>6530436</v>
      </c>
      <c r="G105" s="220">
        <f t="shared" si="29"/>
        <v>6918400</v>
      </c>
      <c r="H105" s="220">
        <f t="shared" si="29"/>
        <v>700000</v>
      </c>
      <c r="I105" s="220">
        <f t="shared" si="29"/>
        <v>956605</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38278805</v>
      </c>
      <c r="S105" s="220">
        <f>S97+S104</f>
        <v>31657341</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31657341</v>
      </c>
      <c r="T107" s="234">
        <f>T105+T106</f>
        <v>0</v>
      </c>
    </row>
    <row r="108" spans="1:21" s="300" customFormat="1">
      <c r="A108" s="233" t="s">
        <v>943</v>
      </c>
      <c r="B108" s="228"/>
      <c r="C108" s="228"/>
      <c r="D108" s="228"/>
      <c r="E108" s="464">
        <f>Application!AO650</f>
        <v>23173364</v>
      </c>
      <c r="F108" s="464">
        <f>Application!AO637</f>
        <v>6530436</v>
      </c>
      <c r="G108" s="464">
        <f>Application!AO638</f>
        <v>6918400</v>
      </c>
      <c r="H108" s="464">
        <f>Application!AO639</f>
        <v>700000</v>
      </c>
      <c r="I108" s="464">
        <f>Application!AO640</f>
        <v>956605</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92" t="s">
        <v>1095</v>
      </c>
      <c r="E122" s="2592"/>
      <c r="F122" s="2592"/>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2" t="s">
        <v>1438</v>
      </c>
      <c r="E123" s="2583"/>
      <c r="F123" s="2583"/>
      <c r="G123" s="2583"/>
      <c r="H123" s="2583"/>
      <c r="I123" s="2583"/>
      <c r="J123" s="2583"/>
      <c r="K123" s="2583"/>
      <c r="L123" s="2583"/>
      <c r="M123" s="2583"/>
      <c r="N123" s="2583"/>
      <c r="O123" s="2583"/>
      <c r="P123" s="2583"/>
      <c r="Q123" s="2583"/>
      <c r="R123" s="2583"/>
      <c r="S123" s="2583"/>
      <c r="T123" s="514"/>
      <c r="U123" s="516"/>
    </row>
    <row r="124" spans="1:21" ht="12.75">
      <c r="A124" s="513" t="s">
        <v>1097</v>
      </c>
      <c r="B124" s="523"/>
      <c r="C124" s="513"/>
      <c r="D124" s="2583"/>
      <c r="E124" s="2583"/>
      <c r="F124" s="2583"/>
      <c r="G124" s="2583"/>
      <c r="H124" s="2583"/>
      <c r="I124" s="2583"/>
      <c r="J124" s="2583"/>
      <c r="K124" s="2583"/>
      <c r="L124" s="2583"/>
      <c r="M124" s="2583"/>
      <c r="N124" s="2583"/>
      <c r="O124" s="2583"/>
      <c r="P124" s="2583"/>
      <c r="Q124" s="2583"/>
      <c r="R124" s="2583"/>
      <c r="S124" s="2583"/>
      <c r="T124" s="514"/>
      <c r="U124" s="516"/>
    </row>
    <row r="125" spans="1:21" ht="12.75">
      <c r="A125" s="513" t="s">
        <v>1098</v>
      </c>
      <c r="B125" s="523"/>
      <c r="C125" s="513"/>
      <c r="D125" s="2583"/>
      <c r="E125" s="2583"/>
      <c r="F125" s="2583"/>
      <c r="G125" s="2583"/>
      <c r="H125" s="2583"/>
      <c r="I125" s="2583"/>
      <c r="J125" s="2583"/>
      <c r="K125" s="2583"/>
      <c r="L125" s="2583"/>
      <c r="M125" s="2583"/>
      <c r="N125" s="2583"/>
      <c r="O125" s="2583"/>
      <c r="P125" s="2583"/>
      <c r="Q125" s="2583"/>
      <c r="R125" s="2583"/>
      <c r="S125" s="2583"/>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90"/>
      <c r="E128" s="2590"/>
      <c r="F128" s="2590"/>
      <c r="G128" s="2590"/>
      <c r="H128" s="2590"/>
      <c r="I128" s="513"/>
      <c r="J128" s="2581"/>
      <c r="K128" s="2581"/>
      <c r="L128" s="513"/>
      <c r="M128" s="513"/>
      <c r="N128" s="513"/>
      <c r="O128" s="513"/>
      <c r="P128" s="513"/>
      <c r="Q128" s="513"/>
      <c r="R128" s="513"/>
      <c r="S128" s="513"/>
      <c r="T128" s="514"/>
      <c r="U128" s="516"/>
    </row>
    <row r="129" spans="1:21" ht="12.75">
      <c r="A129" s="513" t="s">
        <v>308</v>
      </c>
      <c r="B129" s="523"/>
      <c r="C129" s="513"/>
      <c r="D129" s="2591" t="s">
        <v>1102</v>
      </c>
      <c r="E129" s="2591"/>
      <c r="F129" s="2591"/>
      <c r="G129" s="2591"/>
      <c r="H129" s="2591"/>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72"/>
      <c r="E131" s="2072"/>
      <c r="F131" s="2072"/>
      <c r="G131" s="2072"/>
      <c r="H131" s="2072"/>
      <c r="I131" s="513"/>
      <c r="J131" s="2072"/>
      <c r="K131" s="2072"/>
      <c r="L131" s="2072"/>
      <c r="M131" s="2072"/>
      <c r="N131" s="513"/>
      <c r="O131" s="513"/>
      <c r="P131" s="513"/>
      <c r="Q131" s="513"/>
      <c r="R131" s="513"/>
      <c r="S131" s="513"/>
      <c r="T131" s="514"/>
      <c r="U131" s="516"/>
    </row>
    <row r="132" spans="1:21" ht="12" customHeight="1">
      <c r="A132" s="527"/>
      <c r="B132" s="513"/>
      <c r="C132" s="513"/>
      <c r="D132" s="2584" t="s">
        <v>1105</v>
      </c>
      <c r="E132" s="2584"/>
      <c r="F132" s="2584"/>
      <c r="G132" s="2584"/>
      <c r="H132" s="2584"/>
      <c r="I132" s="513"/>
      <c r="J132" s="2584" t="s">
        <v>1106</v>
      </c>
      <c r="K132" s="2584"/>
      <c r="L132" s="2584"/>
      <c r="M132" s="258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5"/>
      <c r="B138" s="2586"/>
      <c r="C138" s="2586"/>
      <c r="D138" s="518"/>
      <c r="E138" s="2581"/>
      <c r="F138" s="2581"/>
      <c r="G138" s="513"/>
      <c r="H138" s="513"/>
      <c r="I138" s="513"/>
      <c r="J138" s="513"/>
      <c r="K138" s="513"/>
      <c r="L138" s="513"/>
      <c r="M138" s="513"/>
      <c r="N138" s="513"/>
      <c r="O138" s="513"/>
      <c r="P138" s="513"/>
      <c r="Q138" s="513"/>
      <c r="R138" s="513"/>
      <c r="S138" s="513"/>
      <c r="T138" s="520"/>
      <c r="U138" s="521"/>
    </row>
    <row r="139" spans="1:21" ht="12.75">
      <c r="A139" s="2579" t="s">
        <v>1109</v>
      </c>
      <c r="B139" s="2580"/>
      <c r="C139" s="2580"/>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0" zoomScaleNormal="100" zoomScaleSheetLayoutView="100" workbookViewId="0">
      <selection activeCell="F35" sqref="F35:F36"/>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9" t="s">
        <v>1441</v>
      </c>
      <c r="B1" s="2600"/>
      <c r="C1" s="2600"/>
      <c r="D1" s="2600"/>
      <c r="E1" s="2600"/>
      <c r="F1" s="2600"/>
      <c r="G1" s="2600"/>
      <c r="H1" s="2600"/>
      <c r="I1" s="2600"/>
      <c r="J1" s="2601"/>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4350000</v>
      </c>
      <c r="C4" s="566">
        <f>B4</f>
        <v>4350000</v>
      </c>
      <c r="D4" s="566"/>
      <c r="E4" s="567"/>
      <c r="F4" s="567"/>
      <c r="G4" s="567"/>
      <c r="H4" s="567"/>
      <c r="I4" s="567"/>
      <c r="J4" s="567"/>
      <c r="K4" s="563"/>
    </row>
    <row r="5" spans="1:11" s="564" customFormat="1">
      <c r="A5" s="568" t="s">
        <v>29</v>
      </c>
      <c r="B5" s="565">
        <f>'Sources and Uses Budget'!C5</f>
        <v>130600</v>
      </c>
      <c r="C5" s="566">
        <f>B5</f>
        <v>130600</v>
      </c>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4480600</v>
      </c>
      <c r="C8" s="565">
        <f>SUM(C4:C7)</f>
        <v>4480600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4480600</v>
      </c>
      <c r="C12" s="565">
        <f>SUM(C8+C11)</f>
        <v>4480600</v>
      </c>
      <c r="D12" s="565">
        <f>SUM(D8+D11)</f>
        <v>0</v>
      </c>
      <c r="E12" s="567"/>
      <c r="F12" s="567"/>
      <c r="G12" s="567"/>
      <c r="H12" s="567"/>
      <c r="I12" s="567"/>
      <c r="J12" s="567"/>
      <c r="K12" s="563"/>
    </row>
    <row r="13" spans="1:11" s="564" customFormat="1">
      <c r="A13" s="570" t="s">
        <v>970</v>
      </c>
      <c r="B13" s="565">
        <f>'Sources and Uses Budget'!C13</f>
        <v>826464</v>
      </c>
      <c r="C13" s="566">
        <f>B13</f>
        <v>826464</v>
      </c>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112400</v>
      </c>
      <c r="C27" s="566">
        <f>B27</f>
        <v>112400</v>
      </c>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1819153</v>
      </c>
      <c r="C29" s="566">
        <f>B29</f>
        <v>1819153</v>
      </c>
      <c r="D29" s="566"/>
      <c r="E29" s="565">
        <f>'Sources and Uses Budget'!S29</f>
        <v>1819153</v>
      </c>
      <c r="F29" s="566">
        <f>E29</f>
        <v>1819153</v>
      </c>
      <c r="G29" s="566"/>
      <c r="H29" s="565">
        <f>'Sources and Uses Budget'!T29</f>
        <v>0</v>
      </c>
      <c r="I29" s="566"/>
      <c r="J29" s="566"/>
      <c r="K29" s="563"/>
    </row>
    <row r="30" spans="1:11" s="564" customFormat="1">
      <c r="A30" s="215" t="s">
        <v>633</v>
      </c>
      <c r="B30" s="565">
        <f>'Sources and Uses Budget'!C30</f>
        <v>17006242</v>
      </c>
      <c r="C30" s="566">
        <f>B30</f>
        <v>17006242</v>
      </c>
      <c r="D30" s="566"/>
      <c r="E30" s="565">
        <f>'Sources and Uses Budget'!S30</f>
        <v>17006242</v>
      </c>
      <c r="F30" s="566">
        <f>E30</f>
        <v>17006242</v>
      </c>
      <c r="G30" s="566"/>
      <c r="H30" s="565">
        <f>'Sources and Uses Budget'!T30</f>
        <v>0</v>
      </c>
      <c r="I30" s="566"/>
      <c r="J30" s="566"/>
      <c r="K30" s="563"/>
    </row>
    <row r="31" spans="1:11" s="564" customFormat="1">
      <c r="A31" s="215" t="s">
        <v>634</v>
      </c>
      <c r="B31" s="565">
        <f>'Sources and Uses Budget'!C31</f>
        <v>1266359</v>
      </c>
      <c r="C31" s="566">
        <f>B31</f>
        <v>1266359</v>
      </c>
      <c r="D31" s="566"/>
      <c r="E31" s="565">
        <f>'Sources and Uses Budget'!S31</f>
        <v>1266359</v>
      </c>
      <c r="F31" s="566">
        <f>E31</f>
        <v>1266359</v>
      </c>
      <c r="G31" s="566"/>
      <c r="H31" s="565">
        <f>'Sources and Uses Budget'!T31</f>
        <v>0</v>
      </c>
      <c r="I31" s="566"/>
      <c r="J31" s="566"/>
      <c r="K31" s="563"/>
    </row>
    <row r="32" spans="1:11" s="564" customFormat="1">
      <c r="A32" s="215" t="s">
        <v>142</v>
      </c>
      <c r="B32" s="565">
        <f>'Sources and Uses Budget'!C32</f>
        <v>757332</v>
      </c>
      <c r="C32" s="566">
        <f>B32</f>
        <v>757332</v>
      </c>
      <c r="D32" s="566"/>
      <c r="E32" s="565">
        <f>'Sources and Uses Budget'!S32</f>
        <v>757332</v>
      </c>
      <c r="F32" s="566">
        <f>E32</f>
        <v>757332</v>
      </c>
      <c r="G32" s="566"/>
      <c r="H32" s="565">
        <f>'Sources and Uses Budget'!T32</f>
        <v>0</v>
      </c>
      <c r="I32" s="566"/>
      <c r="J32" s="566"/>
      <c r="K32" s="563"/>
    </row>
    <row r="33" spans="1:11" s="564" customFormat="1">
      <c r="A33" s="215" t="s">
        <v>143</v>
      </c>
      <c r="B33" s="565">
        <f>'Sources and Uses Budget'!C33</f>
        <v>707332</v>
      </c>
      <c r="C33" s="566">
        <f>B33</f>
        <v>707332</v>
      </c>
      <c r="D33" s="566"/>
      <c r="E33" s="565">
        <f>'Sources and Uses Budget'!S33</f>
        <v>707332</v>
      </c>
      <c r="F33" s="566">
        <f>E33</f>
        <v>707332</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583772</v>
      </c>
      <c r="C35" s="566">
        <f>B35</f>
        <v>583772</v>
      </c>
      <c r="D35" s="566"/>
      <c r="E35" s="565">
        <f>'Sources and Uses Budget'!S35</f>
        <v>583772</v>
      </c>
      <c r="F35" s="566">
        <f>E35</f>
        <v>583772</v>
      </c>
      <c r="G35" s="566"/>
      <c r="H35" s="565">
        <f>'Sources and Uses Budget'!T35</f>
        <v>0</v>
      </c>
      <c r="I35" s="566"/>
      <c r="J35" s="566"/>
      <c r="K35" s="563"/>
    </row>
    <row r="36" spans="1:11" s="564" customFormat="1">
      <c r="A36" s="858" t="s">
        <v>1993</v>
      </c>
      <c r="B36" s="565">
        <f>'Sources and Uses Budget'!C36</f>
        <v>180000</v>
      </c>
      <c r="C36" s="566">
        <f>B36</f>
        <v>180000</v>
      </c>
      <c r="D36" s="566"/>
      <c r="E36" s="565">
        <f>'Sources and Uses Budget'!S36</f>
        <v>180000</v>
      </c>
      <c r="F36" s="566">
        <f>E36</f>
        <v>180000</v>
      </c>
      <c r="G36" s="566"/>
      <c r="H36" s="565">
        <f>'Sources and Uses Budget'!T36</f>
        <v>0</v>
      </c>
      <c r="I36" s="566"/>
      <c r="J36" s="566"/>
      <c r="K36" s="563"/>
    </row>
    <row r="37" spans="1:11" s="564" customFormat="1">
      <c r="A37" s="571" t="str">
        <f>'Sources and Uses Budget'!$A37</f>
        <v>Other: (Specify)</v>
      </c>
      <c r="B37" s="565">
        <f>'Sources and Uses Budget'!C37</f>
        <v>0</v>
      </c>
      <c r="C37" s="566">
        <f>B37</f>
        <v>0</v>
      </c>
      <c r="D37" s="566"/>
      <c r="E37" s="565">
        <f>'Sources and Uses Budget'!S37</f>
        <v>0</v>
      </c>
      <c r="F37" s="566">
        <f>E37</f>
        <v>0</v>
      </c>
      <c r="G37" s="566"/>
      <c r="H37" s="565">
        <f>'Sources and Uses Budget'!T37</f>
        <v>0</v>
      </c>
      <c r="I37" s="566"/>
      <c r="J37" s="566"/>
      <c r="K37" s="563"/>
    </row>
    <row r="38" spans="1:11" s="564" customFormat="1">
      <c r="A38" s="573" t="s">
        <v>148</v>
      </c>
      <c r="B38" s="565">
        <f>'Sources and Uses Budget'!C38</f>
        <v>22320190</v>
      </c>
      <c r="C38" s="565">
        <f>SUM(C29:C37)</f>
        <v>22320190</v>
      </c>
      <c r="D38" s="565">
        <f>SUM(D29:D37)</f>
        <v>0</v>
      </c>
      <c r="E38" s="565">
        <f>'Sources and Uses Budget'!S38</f>
        <v>22320190</v>
      </c>
      <c r="F38" s="572">
        <f>SUM(F29:F37)</f>
        <v>22320190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1025000</v>
      </c>
      <c r="C40" s="566">
        <f>B40</f>
        <v>1025000</v>
      </c>
      <c r="D40" s="566"/>
      <c r="E40" s="565">
        <f>'Sources and Uses Budget'!S40</f>
        <v>1025000</v>
      </c>
      <c r="F40" s="566">
        <f>E40</f>
        <v>1025000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1025000</v>
      </c>
      <c r="C42" s="565">
        <f>SUM(C39:C41)</f>
        <v>1025000</v>
      </c>
      <c r="D42" s="565">
        <f>SUM(D39:D41)</f>
        <v>0</v>
      </c>
      <c r="E42" s="565">
        <f>'Sources and Uses Budget'!S42</f>
        <v>1025000</v>
      </c>
      <c r="F42" s="572">
        <f>SUM(F40:F41)</f>
        <v>1025000</v>
      </c>
      <c r="G42" s="572">
        <f>SUM(G40:G41)</f>
        <v>0</v>
      </c>
      <c r="H42" s="565">
        <f>'Sources and Uses Budget'!T42</f>
        <v>0</v>
      </c>
      <c r="I42" s="572">
        <f>SUM(I40:I41)</f>
        <v>0</v>
      </c>
      <c r="J42" s="572">
        <f>SUM(J40:J41)</f>
        <v>0</v>
      </c>
      <c r="K42" s="563"/>
    </row>
    <row r="43" spans="1:11" s="564" customFormat="1">
      <c r="A43" s="569" t="s">
        <v>153</v>
      </c>
      <c r="B43" s="565">
        <f>'Sources and Uses Budget'!C43</f>
        <v>260000</v>
      </c>
      <c r="C43" s="566">
        <f>B43</f>
        <v>260000</v>
      </c>
      <c r="D43" s="566"/>
      <c r="E43" s="565">
        <f>'Sources and Uses Budget'!S43</f>
        <v>260000</v>
      </c>
      <c r="F43" s="566">
        <f>E43</f>
        <v>260000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410000</v>
      </c>
      <c r="C45" s="566">
        <f>B45</f>
        <v>410000</v>
      </c>
      <c r="D45" s="566"/>
      <c r="E45" s="565">
        <f>'Sources and Uses Budget'!S45</f>
        <v>410000</v>
      </c>
      <c r="F45" s="566">
        <f>E45</f>
        <v>410000</v>
      </c>
      <c r="G45" s="566"/>
      <c r="H45" s="565">
        <f>'Sources and Uses Budget'!T45</f>
        <v>0</v>
      </c>
      <c r="I45" s="566"/>
      <c r="J45" s="566"/>
      <c r="K45" s="563"/>
    </row>
    <row r="46" spans="1:11" s="564" customFormat="1">
      <c r="A46" s="568" t="s">
        <v>156</v>
      </c>
      <c r="B46" s="565">
        <f>'Sources and Uses Budget'!C46</f>
        <v>250500</v>
      </c>
      <c r="C46" s="566">
        <f>B46</f>
        <v>250500</v>
      </c>
      <c r="D46" s="566"/>
      <c r="E46" s="565">
        <f>'Sources and Uses Budget'!S46</f>
        <v>250500</v>
      </c>
      <c r="F46" s="566">
        <f>E46</f>
        <v>250500</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215000</v>
      </c>
      <c r="C49" s="566">
        <f>B49</f>
        <v>215000</v>
      </c>
      <c r="D49" s="566"/>
      <c r="E49" s="565">
        <f>'Sources and Uses Budget'!S49</f>
        <v>0</v>
      </c>
      <c r="F49" s="566"/>
      <c r="G49" s="566"/>
      <c r="H49" s="565">
        <f>'Sources and Uses Budget'!T49</f>
        <v>0</v>
      </c>
      <c r="I49" s="566"/>
      <c r="J49" s="566"/>
      <c r="K49" s="563"/>
    </row>
    <row r="50" spans="1:11" s="564" customFormat="1">
      <c r="A50" s="568" t="s">
        <v>161</v>
      </c>
      <c r="B50" s="565">
        <f>'Sources and Uses Budget'!C50</f>
        <v>60000</v>
      </c>
      <c r="C50" s="566">
        <f>B50</f>
        <v>60000</v>
      </c>
      <c r="D50" s="566"/>
      <c r="E50" s="565">
        <f>'Sources and Uses Budget'!S50</f>
        <v>60000</v>
      </c>
      <c r="F50" s="566">
        <f>E50</f>
        <v>60000</v>
      </c>
      <c r="G50" s="566"/>
      <c r="H50" s="565">
        <f>'Sources and Uses Budget'!T50</f>
        <v>0</v>
      </c>
      <c r="I50" s="566"/>
      <c r="J50" s="566"/>
      <c r="K50" s="563"/>
    </row>
    <row r="51" spans="1:11" s="564" customFormat="1">
      <c r="A51" s="568" t="s">
        <v>159</v>
      </c>
      <c r="B51" s="565">
        <f>'Sources and Uses Budget'!C51</f>
        <v>130000</v>
      </c>
      <c r="C51" s="566">
        <f>B51</f>
        <v>130000</v>
      </c>
      <c r="D51" s="566"/>
      <c r="E51" s="565">
        <f>'Sources and Uses Budget'!S51</f>
        <v>130000</v>
      </c>
      <c r="F51" s="566">
        <f>E51</f>
        <v>130000</v>
      </c>
      <c r="G51" s="566"/>
      <c r="H51" s="565">
        <f>'Sources and Uses Budget'!T51</f>
        <v>0</v>
      </c>
      <c r="I51" s="566"/>
      <c r="J51" s="566"/>
      <c r="K51" s="563"/>
    </row>
    <row r="52" spans="1:11" s="564" customFormat="1">
      <c r="A52" s="568" t="s">
        <v>160</v>
      </c>
      <c r="B52" s="565">
        <f>'Sources and Uses Budget'!C52</f>
        <v>487000</v>
      </c>
      <c r="C52" s="566">
        <f>B52</f>
        <v>487000</v>
      </c>
      <c r="D52" s="566"/>
      <c r="E52" s="565">
        <f>'Sources and Uses Budget'!S52</f>
        <v>487000</v>
      </c>
      <c r="F52" s="566">
        <f>E52</f>
        <v>487000</v>
      </c>
      <c r="G52" s="566"/>
      <c r="H52" s="565">
        <f>'Sources and Uses Budget'!T52</f>
        <v>0</v>
      </c>
      <c r="I52" s="566"/>
      <c r="J52" s="566"/>
      <c r="K52" s="563"/>
    </row>
    <row r="53" spans="1:11" s="564" customFormat="1" ht="36">
      <c r="A53" s="571" t="str">
        <f>'Sources and Uses Budget'!$A53</f>
        <v>Other: HHH Construction Interest &amp; Taxable Construction Loan Interest &amp; Construction Services Fees (Bank)</v>
      </c>
      <c r="B53" s="565">
        <f>'Sources and Uses Budget'!C53</f>
        <v>712762</v>
      </c>
      <c r="C53" s="566">
        <f>B53</f>
        <v>712762</v>
      </c>
      <c r="D53" s="566"/>
      <c r="E53" s="565">
        <f>'Sources and Uses Budget'!S53</f>
        <v>712762</v>
      </c>
      <c r="F53" s="566">
        <f>E53</f>
        <v>712762</v>
      </c>
      <c r="G53" s="566"/>
      <c r="H53" s="565">
        <f>'Sources and Uses Budget'!T53</f>
        <v>0</v>
      </c>
      <c r="I53" s="566"/>
      <c r="J53" s="566"/>
      <c r="K53" s="563"/>
    </row>
    <row r="54" spans="1:11" s="575" customFormat="1">
      <c r="A54" s="569" t="s">
        <v>162</v>
      </c>
      <c r="B54" s="565">
        <f>'Sources and Uses Budget'!C54</f>
        <v>2265262</v>
      </c>
      <c r="C54" s="572">
        <f>SUM(C45:C53)</f>
        <v>2265262</v>
      </c>
      <c r="D54" s="572">
        <f>SUM(D45:D53)</f>
        <v>0</v>
      </c>
      <c r="E54" s="565">
        <f>'Sources and Uses Budget'!S54</f>
        <v>2050262</v>
      </c>
      <c r="F54" s="572">
        <f>SUM(F45:F53)</f>
        <v>2050262</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62000</v>
      </c>
      <c r="C56" s="566">
        <f>B56</f>
        <v>62000</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Interest Prior to Conversion</v>
      </c>
      <c r="B61" s="565">
        <f>'Sources and Uses Budget'!C61</f>
        <v>325000</v>
      </c>
      <c r="C61" s="566">
        <f>B61</f>
        <v>325000</v>
      </c>
      <c r="D61" s="566"/>
      <c r="E61" s="567"/>
      <c r="F61" s="567"/>
      <c r="G61" s="567"/>
      <c r="H61" s="567"/>
      <c r="I61" s="567"/>
      <c r="J61" s="567"/>
      <c r="K61" s="563"/>
    </row>
    <row r="62" spans="1:11" s="564" customFormat="1" ht="13.7" customHeight="1">
      <c r="A62" s="569" t="s">
        <v>309</v>
      </c>
      <c r="B62" s="565">
        <f>'Sources and Uses Budget'!C62</f>
        <v>387000</v>
      </c>
      <c r="C62" s="565">
        <f>SUM(C56:C61)</f>
        <v>387000</v>
      </c>
      <c r="D62" s="565">
        <f>SUM(D56:D61)</f>
        <v>0</v>
      </c>
      <c r="E62" s="567"/>
      <c r="F62" s="567"/>
      <c r="G62" s="567"/>
      <c r="H62" s="567"/>
      <c r="I62" s="567"/>
      <c r="J62" s="567"/>
      <c r="K62" s="563"/>
    </row>
    <row r="63" spans="1:11" s="564" customFormat="1">
      <c r="A63" s="576" t="s">
        <v>310</v>
      </c>
      <c r="B63" s="565">
        <f>'Sources and Uses Budget'!C63</f>
        <v>31676916</v>
      </c>
      <c r="C63" s="565">
        <f>SUM(C8+C11+C13+C14+C15+C26+C27+C38+C42+C43+C54+C62)</f>
        <v>31676916</v>
      </c>
      <c r="D63" s="565">
        <f>SUM(D8+D11+D13+D14+D15+D26+D27+D38+D42+D43+D54+D62)</f>
        <v>0</v>
      </c>
      <c r="E63" s="565">
        <f>'Sources and Uses Budget'!S63</f>
        <v>25655452</v>
      </c>
      <c r="F63" s="565">
        <f>SUM(F10+F13+F14+F15+F26+F27+F38+F42+F43+F54)</f>
        <v>25655452</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125000</v>
      </c>
      <c r="C65" s="566">
        <f>B65</f>
        <v>125000</v>
      </c>
      <c r="D65" s="566"/>
      <c r="E65" s="565">
        <f>'Sources and Uses Budget'!S65</f>
        <v>95000</v>
      </c>
      <c r="F65" s="566">
        <f>E65</f>
        <v>95000</v>
      </c>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Partnership &amp; Transaction</v>
      </c>
      <c r="B69" s="565">
        <f>'Sources and Uses Budget'!C69</f>
        <v>125000</v>
      </c>
      <c r="C69" s="566">
        <f>B69</f>
        <v>125000</v>
      </c>
      <c r="D69" s="566"/>
      <c r="E69" s="565">
        <f>'Sources and Uses Budget'!S69</f>
        <v>15000</v>
      </c>
      <c r="F69" s="566">
        <f>E69</f>
        <v>15000</v>
      </c>
      <c r="G69" s="566"/>
      <c r="H69" s="565">
        <f>'Sources and Uses Budget'!T69</f>
        <v>0</v>
      </c>
      <c r="I69" s="566"/>
      <c r="J69" s="566"/>
      <c r="K69" s="563"/>
    </row>
    <row r="70" spans="1:11" s="564" customFormat="1">
      <c r="A70" s="569" t="s">
        <v>635</v>
      </c>
      <c r="B70" s="565">
        <f>'Sources and Uses Budget'!C70</f>
        <v>250000</v>
      </c>
      <c r="C70" s="565">
        <f>SUM(C64:C69)</f>
        <v>250000</v>
      </c>
      <c r="D70" s="565">
        <f>SUM(D64:D69)</f>
        <v>0</v>
      </c>
      <c r="E70" s="565">
        <f>'Sources and Uses Budget'!S70</f>
        <v>110000</v>
      </c>
      <c r="F70" s="572">
        <f>SUM(F65:F69)</f>
        <v>110000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215000</v>
      </c>
      <c r="C75" s="566">
        <f>B75</f>
        <v>215000</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215000</v>
      </c>
      <c r="C77" s="565">
        <f>SUM(C72:C76)</f>
        <v>215000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1558955</v>
      </c>
      <c r="C79" s="566">
        <f>B79</f>
        <v>1558955</v>
      </c>
      <c r="D79" s="566"/>
      <c r="E79" s="565">
        <f>'Sources and Uses Budget'!S79</f>
        <v>1558955</v>
      </c>
      <c r="F79" s="566">
        <f>E79</f>
        <v>1558955</v>
      </c>
      <c r="G79" s="566"/>
      <c r="H79" s="565">
        <f>'Sources and Uses Budget'!T79</f>
        <v>0</v>
      </c>
      <c r="I79" s="566"/>
      <c r="J79" s="566"/>
      <c r="K79" s="563"/>
    </row>
    <row r="80" spans="1:11" s="564" customFormat="1">
      <c r="A80" s="568" t="s">
        <v>61</v>
      </c>
      <c r="B80" s="565">
        <f>'Sources and Uses Budget'!C80</f>
        <v>273580</v>
      </c>
      <c r="C80" s="566">
        <f>B80</f>
        <v>273580</v>
      </c>
      <c r="D80" s="566"/>
      <c r="E80" s="565">
        <f>'Sources and Uses Budget'!S80</f>
        <v>273580</v>
      </c>
      <c r="F80" s="566">
        <f>E80</f>
        <v>273580</v>
      </c>
      <c r="G80" s="566"/>
      <c r="H80" s="565">
        <f>'Sources and Uses Budget'!T80</f>
        <v>0</v>
      </c>
      <c r="I80" s="566"/>
      <c r="J80" s="566"/>
      <c r="K80" s="563"/>
    </row>
    <row r="81" spans="1:11" s="564" customFormat="1">
      <c r="A81" s="569" t="s">
        <v>1418</v>
      </c>
      <c r="B81" s="565">
        <f>'Sources and Uses Budget'!C81</f>
        <v>1832535</v>
      </c>
      <c r="C81" s="565">
        <f>SUM(C79:C80)</f>
        <v>1832535</v>
      </c>
      <c r="D81" s="565">
        <f>SUM(D79:D80)</f>
        <v>0</v>
      </c>
      <c r="E81" s="565">
        <f>'Sources and Uses Budget'!S81</f>
        <v>1832535</v>
      </c>
      <c r="F81" s="565">
        <f>SUM(F79:F80)</f>
        <v>1832535</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100000</v>
      </c>
      <c r="C83" s="566">
        <f>B83</f>
        <v>100000</v>
      </c>
      <c r="D83" s="566"/>
      <c r="E83" s="567"/>
      <c r="F83" s="567"/>
      <c r="G83" s="567"/>
      <c r="H83" s="567"/>
      <c r="I83" s="567"/>
      <c r="J83" s="567"/>
      <c r="K83" s="563"/>
    </row>
    <row r="84" spans="1:11" s="564" customFormat="1">
      <c r="A84" s="215" t="s">
        <v>824</v>
      </c>
      <c r="B84" s="565">
        <f>'Sources and Uses Budget'!C84</f>
        <v>37000</v>
      </c>
      <c r="C84" s="566">
        <f>B84</f>
        <v>37000</v>
      </c>
      <c r="D84" s="566"/>
      <c r="E84" s="565">
        <f>'Sources and Uses Budget'!S84</f>
        <v>37000</v>
      </c>
      <c r="F84" s="566">
        <f>E84</f>
        <v>37000</v>
      </c>
      <c r="G84" s="566"/>
      <c r="H84" s="565">
        <f>'Sources and Uses Budget'!T84</f>
        <v>0</v>
      </c>
      <c r="I84" s="566"/>
      <c r="J84" s="566"/>
      <c r="K84" s="563"/>
    </row>
    <row r="85" spans="1:11" s="564" customFormat="1">
      <c r="A85" s="215" t="s">
        <v>825</v>
      </c>
      <c r="B85" s="565">
        <f>'Sources and Uses Budget'!C85</f>
        <v>181304</v>
      </c>
      <c r="C85" s="566">
        <f>B85</f>
        <v>181304</v>
      </c>
      <c r="D85" s="566"/>
      <c r="E85" s="565">
        <f>'Sources and Uses Budget'!S85</f>
        <v>181304</v>
      </c>
      <c r="F85" s="566">
        <f>E85</f>
        <v>181304</v>
      </c>
      <c r="G85" s="566"/>
      <c r="H85" s="565">
        <f>'Sources and Uses Budget'!T85</f>
        <v>0</v>
      </c>
      <c r="I85" s="566"/>
      <c r="J85" s="566"/>
      <c r="K85" s="563"/>
    </row>
    <row r="86" spans="1:11" s="564" customFormat="1">
      <c r="A86" s="215" t="s">
        <v>826</v>
      </c>
      <c r="B86" s="565">
        <f>'Sources and Uses Budget'!C86</f>
        <v>369050</v>
      </c>
      <c r="C86" s="566">
        <f>B86</f>
        <v>369050</v>
      </c>
      <c r="D86" s="566"/>
      <c r="E86" s="565">
        <f>'Sources and Uses Budget'!S86</f>
        <v>369050</v>
      </c>
      <c r="F86" s="566">
        <f>E86</f>
        <v>369050</v>
      </c>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75000</v>
      </c>
      <c r="C88" s="566">
        <f t="shared" ref="C88:C93" si="0">B88</f>
        <v>75000</v>
      </c>
      <c r="D88" s="566"/>
      <c r="E88" s="567"/>
      <c r="F88" s="567"/>
      <c r="G88" s="567"/>
      <c r="H88" s="567"/>
      <c r="I88" s="567"/>
      <c r="J88" s="567"/>
      <c r="K88" s="563"/>
    </row>
    <row r="89" spans="1:11" s="564" customFormat="1">
      <c r="A89" s="215" t="s">
        <v>829</v>
      </c>
      <c r="B89" s="565">
        <f>'Sources and Uses Budget'!C89</f>
        <v>222000</v>
      </c>
      <c r="C89" s="566">
        <f t="shared" si="0"/>
        <v>222000</v>
      </c>
      <c r="D89" s="566"/>
      <c r="E89" s="565">
        <f>'Sources and Uses Budget'!S89</f>
        <v>222000</v>
      </c>
      <c r="F89" s="566">
        <f>E89</f>
        <v>222000</v>
      </c>
      <c r="G89" s="566"/>
      <c r="H89" s="565">
        <f>'Sources and Uses Budget'!T89</f>
        <v>0</v>
      </c>
      <c r="I89" s="566"/>
      <c r="J89" s="566"/>
      <c r="K89" s="563"/>
    </row>
    <row r="90" spans="1:11" s="564" customFormat="1">
      <c r="A90" s="215" t="s">
        <v>830</v>
      </c>
      <c r="B90" s="565">
        <f>'Sources and Uses Budget'!C90</f>
        <v>10000</v>
      </c>
      <c r="C90" s="566">
        <f t="shared" si="0"/>
        <v>10000</v>
      </c>
      <c r="D90" s="566"/>
      <c r="E90" s="565">
        <f>'Sources and Uses Budget'!S90</f>
        <v>10000</v>
      </c>
      <c r="F90" s="566">
        <f>E90</f>
        <v>10000</v>
      </c>
      <c r="G90" s="566"/>
      <c r="H90" s="565">
        <f>'Sources and Uses Budget'!T90</f>
        <v>0</v>
      </c>
      <c r="I90" s="566"/>
      <c r="J90" s="566"/>
      <c r="K90" s="563"/>
    </row>
    <row r="91" spans="1:11" s="564" customFormat="1">
      <c r="A91" s="226" t="s">
        <v>390</v>
      </c>
      <c r="B91" s="565">
        <f>'Sources and Uses Budget'!C91</f>
        <v>30000</v>
      </c>
      <c r="C91" s="566">
        <f t="shared" si="0"/>
        <v>30000</v>
      </c>
      <c r="D91" s="566"/>
      <c r="E91" s="565">
        <f>'Sources and Uses Budget'!S91</f>
        <v>30000</v>
      </c>
      <c r="F91" s="566">
        <f>E91</f>
        <v>30000</v>
      </c>
      <c r="G91" s="566"/>
      <c r="H91" s="565">
        <f>'Sources and Uses Budget'!T91</f>
        <v>0</v>
      </c>
      <c r="I91" s="566"/>
      <c r="J91" s="566"/>
      <c r="K91" s="563"/>
    </row>
    <row r="92" spans="1:11" s="564" customFormat="1">
      <c r="A92" s="858" t="s">
        <v>1420</v>
      </c>
      <c r="B92" s="565">
        <f>'Sources and Uses Budget'!C92</f>
        <v>10000</v>
      </c>
      <c r="C92" s="566">
        <f t="shared" si="0"/>
        <v>10000</v>
      </c>
      <c r="D92" s="566"/>
      <c r="E92" s="565">
        <f>'Sources and Uses Budget'!S92</f>
        <v>10000</v>
      </c>
      <c r="F92" s="566">
        <f>E92</f>
        <v>10000</v>
      </c>
      <c r="G92" s="566"/>
      <c r="H92" s="565">
        <f>'Sources and Uses Budget'!T92</f>
        <v>0</v>
      </c>
      <c r="I92" s="566"/>
      <c r="J92" s="566"/>
      <c r="K92" s="563"/>
    </row>
    <row r="93" spans="1:11" s="564" customFormat="1">
      <c r="A93" s="571" t="str">
        <f>'Sources and Uses Budget'!$A93</f>
        <v>Other: PSH Lease-Up Fees</v>
      </c>
      <c r="B93" s="565">
        <f>'Sources and Uses Budget'!C93</f>
        <v>70000</v>
      </c>
      <c r="C93" s="566">
        <f t="shared" si="0"/>
        <v>70000</v>
      </c>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1104354</v>
      </c>
      <c r="C96" s="565">
        <f>SUM(C83:C95)</f>
        <v>1104354</v>
      </c>
      <c r="D96" s="565">
        <f>SUM(D83:D95)</f>
        <v>0</v>
      </c>
      <c r="E96" s="565">
        <f>'Sources and Uses Budget'!S96</f>
        <v>859354</v>
      </c>
      <c r="F96" s="572">
        <f>SUM(F84:F87,F89:F95)</f>
        <v>859354</v>
      </c>
      <c r="G96" s="572">
        <f>SUM(G84:G87,G89:G95)</f>
        <v>0</v>
      </c>
      <c r="H96" s="565">
        <f>'Sources and Uses Budget'!T96</f>
        <v>0</v>
      </c>
      <c r="I96" s="565">
        <f>SUM(I84:I87,I89:I95)</f>
        <v>0</v>
      </c>
      <c r="J96" s="565">
        <f>SUM(J84:J87,J89:J95)</f>
        <v>0</v>
      </c>
      <c r="K96" s="563"/>
    </row>
    <row r="97" spans="1:11" s="564" customFormat="1">
      <c r="A97" s="569" t="s">
        <v>1141</v>
      </c>
      <c r="B97" s="565">
        <f>'Sources and Uses Budget'!C97</f>
        <v>35078805</v>
      </c>
      <c r="C97" s="565">
        <f>SUM(C63+C70+C77+C81+C96)</f>
        <v>35078805</v>
      </c>
      <c r="D97" s="565">
        <f>SUM(D63+D70+D77+D81+D96)</f>
        <v>0</v>
      </c>
      <c r="E97" s="565">
        <f>'Sources and Uses Budget'!S97</f>
        <v>28457341</v>
      </c>
      <c r="F97" s="572">
        <f>SUM(+F63+F70+F81+F96)</f>
        <v>28457341</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3200000</v>
      </c>
      <c r="C99" s="566">
        <f>B99</f>
        <v>3200000</v>
      </c>
      <c r="D99" s="566"/>
      <c r="E99" s="565">
        <f>'Sources and Uses Budget'!S99</f>
        <v>3200000</v>
      </c>
      <c r="F99" s="566">
        <f>E99</f>
        <v>3200000</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3200000</v>
      </c>
      <c r="C104" s="565">
        <f>SUM(C99:C103)</f>
        <v>3200000</v>
      </c>
      <c r="D104" s="565">
        <f>SUM(D99:D103)</f>
        <v>0</v>
      </c>
      <c r="E104" s="565">
        <f>'Sources and Uses Budget'!S104</f>
        <v>3200000</v>
      </c>
      <c r="F104" s="572">
        <f>SUM(F99:F103)</f>
        <v>3200000</v>
      </c>
      <c r="G104" s="572">
        <f>SUM(G99:G103)</f>
        <v>0</v>
      </c>
      <c r="H104" s="565">
        <f>'Sources and Uses Budget'!T104</f>
        <v>0</v>
      </c>
      <c r="I104" s="572">
        <f>SUM(I99:I103)</f>
        <v>0</v>
      </c>
      <c r="J104" s="572">
        <f>SUM(J99:J103)</f>
        <v>0</v>
      </c>
      <c r="K104" s="563"/>
    </row>
    <row r="105" spans="1:11" s="564" customFormat="1">
      <c r="A105" s="569" t="s">
        <v>1142</v>
      </c>
      <c r="B105" s="565">
        <f>'Sources and Uses Budget'!C105</f>
        <v>38278805</v>
      </c>
      <c r="C105" s="572">
        <f>SUM(C97+C104)</f>
        <v>38278805</v>
      </c>
      <c r="D105" s="572">
        <f>SUM(D97+D104)</f>
        <v>0</v>
      </c>
      <c r="E105" s="565">
        <f>'Sources and Uses Budget'!S105</f>
        <v>31657341</v>
      </c>
      <c r="F105" s="572">
        <f>F97+F104</f>
        <v>31657341</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31657341</v>
      </c>
      <c r="F107" s="581">
        <f>F105+F106</f>
        <v>31657341</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3"/>
      <c r="E124" s="2594"/>
      <c r="F124" s="2594"/>
      <c r="G124" s="2594"/>
      <c r="H124" s="2594"/>
      <c r="I124" s="2594"/>
      <c r="J124" s="583"/>
      <c r="K124" s="563"/>
    </row>
    <row r="125" spans="1:11" s="564" customFormat="1" ht="12.75">
      <c r="A125" s="594"/>
      <c r="B125" s="593"/>
      <c r="C125" s="594"/>
      <c r="D125" s="2594"/>
      <c r="E125" s="2594"/>
      <c r="F125" s="2594"/>
      <c r="G125" s="2594"/>
      <c r="H125" s="2594"/>
      <c r="I125" s="2594"/>
      <c r="J125" s="583"/>
      <c r="K125" s="563"/>
    </row>
    <row r="126" spans="1:11" s="564" customFormat="1" ht="12.75">
      <c r="A126" s="594"/>
      <c r="B126" s="593"/>
      <c r="C126" s="594"/>
      <c r="D126" s="2594"/>
      <c r="E126" s="2594"/>
      <c r="F126" s="2594"/>
      <c r="G126" s="2594"/>
      <c r="H126" s="2594"/>
      <c r="I126" s="2594"/>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5"/>
      <c r="B139" s="2596"/>
      <c r="C139" s="2596"/>
      <c r="D139" s="606"/>
      <c r="E139" s="594"/>
      <c r="F139" s="594"/>
      <c r="G139" s="594"/>
    </row>
    <row r="140" spans="1:11" ht="12" customHeight="1">
      <c r="A140" s="2597"/>
      <c r="B140" s="2598"/>
      <c r="C140" s="259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602" t="s">
        <v>2032</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c r="AN1" s="2603"/>
      <c r="AO1" s="2603"/>
      <c r="AP1" s="2603"/>
      <c r="AQ1" s="2603"/>
      <c r="AR1" s="2603"/>
      <c r="AS1" s="2603"/>
      <c r="AT1" s="2603"/>
      <c r="AU1" s="2603"/>
      <c r="AV1" s="2603"/>
      <c r="AW1" s="2603"/>
      <c r="AX1" s="2603"/>
      <c r="AY1" s="2603"/>
      <c r="AZ1" s="2603"/>
      <c r="BA1" s="2603"/>
      <c r="BB1" s="2603"/>
      <c r="BC1" s="2603"/>
      <c r="BD1" s="2603"/>
      <c r="BE1" s="2604"/>
    </row>
    <row r="2" spans="1:58" ht="15.75" customHeight="1">
      <c r="A2" s="2605" t="s">
        <v>2033</v>
      </c>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08" t="str">
        <f>IF(Application!H18="","",Application!H18)</f>
        <v>Barry Apartments</v>
      </c>
      <c r="M4" s="2609"/>
      <c r="N4" s="2609"/>
      <c r="O4" s="2609"/>
      <c r="P4" s="2609"/>
      <c r="Q4" s="2609"/>
      <c r="R4" s="2609"/>
      <c r="S4" s="2609"/>
      <c r="T4" s="2609"/>
      <c r="U4" s="2609"/>
      <c r="V4" s="2609"/>
      <c r="W4" s="2609"/>
      <c r="X4" s="2609"/>
      <c r="Y4" s="2609"/>
      <c r="Z4" s="2609"/>
      <c r="AA4" s="2609"/>
      <c r="AB4" s="2609"/>
      <c r="AC4" s="2610"/>
      <c r="AD4" s="1529"/>
      <c r="AE4" s="1529"/>
      <c r="AF4" s="2611" t="s">
        <v>2034</v>
      </c>
      <c r="AG4" s="2612"/>
      <c r="AH4" s="2612"/>
      <c r="AI4" s="2612"/>
      <c r="AJ4" s="2612"/>
      <c r="AK4" s="2612"/>
      <c r="AL4" s="2612"/>
      <c r="AM4" s="2612"/>
      <c r="AN4" s="2612"/>
      <c r="AO4" s="2612"/>
      <c r="AP4" s="2613">
        <v>44197</v>
      </c>
      <c r="AQ4" s="2614"/>
      <c r="AR4" s="2614"/>
      <c r="AS4" s="2614"/>
      <c r="AT4" s="2614"/>
      <c r="AU4" s="2615"/>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6" t="s">
        <v>2035</v>
      </c>
      <c r="AG5" s="2617"/>
      <c r="AH5" s="2617"/>
      <c r="AI5" s="2617"/>
      <c r="AJ5" s="2617"/>
      <c r="AK5" s="2617"/>
      <c r="AL5" s="2617"/>
      <c r="AM5" s="2617"/>
      <c r="AN5" s="2617"/>
      <c r="AO5" s="2617"/>
      <c r="AP5" s="2613">
        <v>44197</v>
      </c>
      <c r="AQ5" s="2614"/>
      <c r="AR5" s="2614"/>
      <c r="AS5" s="2614"/>
      <c r="AT5" s="2614"/>
      <c r="AU5" s="2615"/>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32" t="str">
        <f>IF(Application!H16="","",Application!H16)</f>
        <v>Compass for Affordable Housing</v>
      </c>
      <c r="M6" s="2633"/>
      <c r="N6" s="2633"/>
      <c r="O6" s="2633"/>
      <c r="P6" s="2633"/>
      <c r="Q6" s="2633"/>
      <c r="R6" s="2633"/>
      <c r="S6" s="2633"/>
      <c r="T6" s="2633"/>
      <c r="U6" s="2633"/>
      <c r="V6" s="2633"/>
      <c r="W6" s="2633"/>
      <c r="X6" s="2633"/>
      <c r="Y6" s="2633"/>
      <c r="Z6" s="2633"/>
      <c r="AA6" s="2633"/>
      <c r="AB6" s="2633"/>
      <c r="AC6" s="263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5" t="str">
        <f>Application!T196</f>
        <v>No</v>
      </c>
      <c r="AC8" s="2636"/>
      <c r="AD8" s="263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638" t="e">
        <f>VLOOKUP("CalHFA Permanent Loan",Application!C564:AS575,37,TRUE)</f>
        <v>#N/A</v>
      </c>
      <c r="O10" s="2639"/>
      <c r="P10" s="2639"/>
      <c r="Q10" s="2639"/>
      <c r="R10" s="2639"/>
      <c r="S10" s="2639"/>
      <c r="T10" s="2640"/>
      <c r="U10" s="1529"/>
      <c r="V10" s="1529"/>
      <c r="W10" s="1529"/>
      <c r="X10" s="2618" t="s">
        <v>2040</v>
      </c>
      <c r="Y10" s="2619"/>
      <c r="Z10" s="2619"/>
      <c r="AA10" s="2619"/>
      <c r="AB10" s="2619"/>
      <c r="AC10" s="2619"/>
      <c r="AD10" s="2619"/>
      <c r="AE10" s="2619"/>
      <c r="AF10" s="2619"/>
      <c r="AG10" s="2619"/>
      <c r="AH10" s="2619"/>
      <c r="AI10" s="2619"/>
      <c r="AJ10" s="2619"/>
      <c r="AK10" s="2620"/>
      <c r="AL10" s="2624">
        <f>Application!W471</f>
        <v>9</v>
      </c>
      <c r="AM10" s="2625"/>
      <c r="AN10" s="2625"/>
      <c r="AO10" s="2625"/>
      <c r="AP10" s="2626"/>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641">
        <f>Application!AA925</f>
        <v>0</v>
      </c>
      <c r="O11" s="2642"/>
      <c r="P11" s="2642"/>
      <c r="Q11" s="2642"/>
      <c r="R11" s="2642"/>
      <c r="S11" s="2642"/>
      <c r="T11" s="2643"/>
      <c r="U11" s="1529"/>
      <c r="V11" s="1529"/>
      <c r="W11" s="1529"/>
      <c r="X11" s="2644" t="s">
        <v>2042</v>
      </c>
      <c r="Y11" s="2645"/>
      <c r="Z11" s="2645"/>
      <c r="AA11" s="2645"/>
      <c r="AB11" s="2645"/>
      <c r="AC11" s="2645"/>
      <c r="AD11" s="2645"/>
      <c r="AE11" s="2645"/>
      <c r="AF11" s="2645"/>
      <c r="AG11" s="2645"/>
      <c r="AH11" s="2645"/>
      <c r="AI11" s="2645"/>
      <c r="AJ11" s="2645"/>
      <c r="AK11" s="2646"/>
      <c r="AL11" s="2621">
        <v>44197</v>
      </c>
      <c r="AM11" s="2622"/>
      <c r="AN11" s="2622"/>
      <c r="AO11" s="2622"/>
      <c r="AP11" s="2623"/>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8" t="s">
        <v>2043</v>
      </c>
      <c r="Y12" s="2619"/>
      <c r="Z12" s="2619"/>
      <c r="AA12" s="2619"/>
      <c r="AB12" s="2619"/>
      <c r="AC12" s="2619"/>
      <c r="AD12" s="2619"/>
      <c r="AE12" s="2619"/>
      <c r="AF12" s="2619"/>
      <c r="AG12" s="2619"/>
      <c r="AH12" s="2619"/>
      <c r="AI12" s="2619"/>
      <c r="AJ12" s="2619"/>
      <c r="AK12" s="2620"/>
      <c r="AL12" s="2621">
        <v>44197</v>
      </c>
      <c r="AM12" s="2622"/>
      <c r="AN12" s="2622"/>
      <c r="AO12" s="2622"/>
      <c r="AP12" s="2623"/>
      <c r="AQ12" s="1532"/>
      <c r="AR12" s="1532"/>
      <c r="AS12" s="1532"/>
      <c r="AT12" s="1532"/>
      <c r="AU12" s="1532"/>
      <c r="AV12" s="1529"/>
      <c r="AW12" s="1529"/>
      <c r="AX12" s="1529"/>
      <c r="AY12" s="1529"/>
      <c r="AZ12" s="1529"/>
      <c r="BA12" s="1529"/>
      <c r="BB12" s="1529"/>
      <c r="BC12" s="1529"/>
      <c r="BD12" s="1529"/>
      <c r="BE12" s="1535"/>
    </row>
    <row r="13" spans="1:58" thickBot="1">
      <c r="A13" s="1818"/>
      <c r="B13" s="2618" t="s">
        <v>2044</v>
      </c>
      <c r="C13" s="2619"/>
      <c r="D13" s="2619"/>
      <c r="E13" s="2619"/>
      <c r="F13" s="2619"/>
      <c r="G13" s="2619"/>
      <c r="H13" s="2619"/>
      <c r="I13" s="2619"/>
      <c r="J13" s="2619"/>
      <c r="K13" s="2619"/>
      <c r="L13" s="2619"/>
      <c r="M13" s="2619"/>
      <c r="N13" s="2619"/>
      <c r="O13" s="2619"/>
      <c r="P13" s="2620"/>
      <c r="Q13" s="2627" t="s">
        <v>2038</v>
      </c>
      <c r="R13" s="2614"/>
      <c r="S13" s="2614"/>
      <c r="T13" s="261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8" t="s">
        <v>2045</v>
      </c>
      <c r="C15" s="2628"/>
      <c r="D15" s="2628"/>
      <c r="E15" s="2628"/>
      <c r="F15" s="2628"/>
      <c r="G15" s="2628"/>
      <c r="H15" s="2628"/>
      <c r="I15" s="2628"/>
      <c r="J15" s="2628"/>
      <c r="K15" s="2628"/>
      <c r="L15" s="2629"/>
      <c r="M15" s="2611" t="s">
        <v>2046</v>
      </c>
      <c r="N15" s="2612"/>
      <c r="O15" s="2612"/>
      <c r="P15" s="2612"/>
      <c r="Q15" s="2612"/>
      <c r="R15" s="2612"/>
      <c r="S15" s="2630" t="str">
        <f>IF(Application!AB214="","",Application!AB214)</f>
        <v>N/A</v>
      </c>
      <c r="T15" s="2630"/>
      <c r="U15" s="2630"/>
      <c r="V15" s="2630"/>
      <c r="W15" s="263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47" t="s">
        <v>2047</v>
      </c>
      <c r="C17" s="2648"/>
      <c r="D17" s="2648"/>
      <c r="E17" s="2648"/>
      <c r="F17" s="2648"/>
      <c r="G17" s="2648"/>
      <c r="H17" s="2648"/>
      <c r="I17" s="2648"/>
      <c r="J17" s="2648"/>
      <c r="K17" s="2648"/>
      <c r="L17" s="2648"/>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c r="AS17" s="2648"/>
      <c r="AT17" s="2648"/>
      <c r="AU17" s="2648"/>
      <c r="AV17" s="2648"/>
      <c r="AW17" s="2648"/>
      <c r="AX17" s="2648"/>
      <c r="AY17" s="2649"/>
      <c r="AZ17" s="1529"/>
      <c r="BA17" s="1529"/>
      <c r="BB17" s="1529"/>
      <c r="BC17" s="1529"/>
      <c r="BD17" s="1529"/>
      <c r="BE17" s="1535"/>
      <c r="BF17" s="1527"/>
    </row>
    <row r="18" spans="1:58" ht="15.75" customHeight="1">
      <c r="A18" s="1818"/>
      <c r="B18" s="2650" t="s">
        <v>2048</v>
      </c>
      <c r="C18" s="2651"/>
      <c r="D18" s="2651"/>
      <c r="E18" s="2651"/>
      <c r="F18" s="2651"/>
      <c r="G18" s="2651"/>
      <c r="H18" s="2651"/>
      <c r="I18" s="2652"/>
      <c r="J18" s="2653" t="s">
        <v>1880</v>
      </c>
      <c r="K18" s="2654"/>
      <c r="L18" s="2654"/>
      <c r="M18" s="2654"/>
      <c r="N18" s="2654"/>
      <c r="O18" s="2655"/>
      <c r="P18" s="2653" t="s">
        <v>333</v>
      </c>
      <c r="Q18" s="2654"/>
      <c r="R18" s="2654"/>
      <c r="S18" s="2654"/>
      <c r="T18" s="2654"/>
      <c r="U18" s="2655"/>
      <c r="V18" s="2653" t="s">
        <v>334</v>
      </c>
      <c r="W18" s="2654"/>
      <c r="X18" s="2654"/>
      <c r="Y18" s="2654"/>
      <c r="Z18" s="2654"/>
      <c r="AA18" s="2655"/>
      <c r="AB18" s="2653" t="s">
        <v>168</v>
      </c>
      <c r="AC18" s="2654"/>
      <c r="AD18" s="2654"/>
      <c r="AE18" s="2654"/>
      <c r="AF18" s="2654"/>
      <c r="AG18" s="2655"/>
      <c r="AH18" s="2653" t="s">
        <v>169</v>
      </c>
      <c r="AI18" s="2654"/>
      <c r="AJ18" s="2654"/>
      <c r="AK18" s="2654"/>
      <c r="AL18" s="2654"/>
      <c r="AM18" s="2655"/>
      <c r="AN18" s="2653" t="s">
        <v>170</v>
      </c>
      <c r="AO18" s="2654"/>
      <c r="AP18" s="2654"/>
      <c r="AQ18" s="2654"/>
      <c r="AR18" s="2654"/>
      <c r="AS18" s="2655"/>
      <c r="AT18" s="2653" t="s">
        <v>2049</v>
      </c>
      <c r="AU18" s="2654"/>
      <c r="AV18" s="2654"/>
      <c r="AW18" s="2654"/>
      <c r="AX18" s="2654"/>
      <c r="AY18" s="2656"/>
      <c r="AZ18" s="1529"/>
      <c r="BA18" s="1529"/>
      <c r="BB18" s="1529"/>
      <c r="BC18" s="1529"/>
      <c r="BD18" s="1529"/>
      <c r="BE18" s="1535"/>
    </row>
    <row r="19" spans="1:58" ht="15">
      <c r="A19" s="1818"/>
      <c r="B19" s="2663">
        <v>0.2</v>
      </c>
      <c r="C19" s="2664"/>
      <c r="D19" s="2664"/>
      <c r="E19" s="2664"/>
      <c r="F19" s="2664"/>
      <c r="G19" s="2664"/>
      <c r="H19" s="2664"/>
      <c r="I19" s="2664"/>
      <c r="J19" s="2653">
        <f>SUM(P19:AS19)</f>
        <v>0</v>
      </c>
      <c r="K19" s="2654"/>
      <c r="L19" s="2654"/>
      <c r="M19" s="2654"/>
      <c r="N19" s="2654"/>
      <c r="O19" s="2655"/>
      <c r="P19" s="2657" cm="1">
        <f t="array" ref="P19">SUMPRODUCT((Application!$B$728:$B$752 = 'CalHFA Addendum'!P$18)*(Application!$AH$728:$AH$752 = 'CalHFA Addendum'!$B19),Application!$G$728:$G$752)</f>
        <v>0</v>
      </c>
      <c r="Q19" s="2658"/>
      <c r="R19" s="2658"/>
      <c r="S19" s="2658"/>
      <c r="T19" s="2658"/>
      <c r="U19" s="2659"/>
      <c r="V19" s="2657" cm="1">
        <f t="array" ref="V19">SUMPRODUCT((Application!$B$728:$B$752 = 'CalHFA Addendum'!V$18)*(Application!$AH$728:$AH$752 = 'CalHFA Addendum'!$B19),Application!$G$728:$G$752)</f>
        <v>0</v>
      </c>
      <c r="W19" s="2658"/>
      <c r="X19" s="2658"/>
      <c r="Y19" s="2658"/>
      <c r="Z19" s="2658"/>
      <c r="AA19" s="2659"/>
      <c r="AB19" s="2657" cm="1">
        <f t="array" ref="AB19">SUMPRODUCT((Application!$B$728:$B$752 = 'CalHFA Addendum'!AB$18)*(Application!$AH$728:$AH$752 = 'CalHFA Addendum'!$B19),Application!$G$728:$G$752)</f>
        <v>0</v>
      </c>
      <c r="AC19" s="2658"/>
      <c r="AD19" s="2658"/>
      <c r="AE19" s="2658"/>
      <c r="AF19" s="2658"/>
      <c r="AG19" s="2659"/>
      <c r="AH19" s="2657" cm="1">
        <f t="array" ref="AH19">SUMPRODUCT((Application!$B$728:$B$752 = 'CalHFA Addendum'!AH$18)*(Application!$AH$728:$AH$752 = 'CalHFA Addendum'!$B19),Application!$G$728:$G$752)</f>
        <v>0</v>
      </c>
      <c r="AI19" s="2658"/>
      <c r="AJ19" s="2658"/>
      <c r="AK19" s="2658"/>
      <c r="AL19" s="2658"/>
      <c r="AM19" s="2659"/>
      <c r="AN19" s="2657" cm="1">
        <f t="array" ref="AN19">SUMPRODUCT((Application!$B$728:$B$752 = 'CalHFA Addendum'!AN$18)*(Application!$AH$728:$AH$752 = 'CalHFA Addendum'!$B19),Application!$G$728:$G$752)</f>
        <v>0</v>
      </c>
      <c r="AO19" s="2658"/>
      <c r="AP19" s="2658"/>
      <c r="AQ19" s="2658"/>
      <c r="AR19" s="2658"/>
      <c r="AS19" s="2659"/>
      <c r="AT19" s="2660">
        <f t="shared" ref="AT19:AT27" si="0">J19/$J$29</f>
        <v>0</v>
      </c>
      <c r="AU19" s="2661"/>
      <c r="AV19" s="2661"/>
      <c r="AW19" s="2661"/>
      <c r="AX19" s="2661"/>
      <c r="AY19" s="2662"/>
      <c r="AZ19" s="1536"/>
      <c r="BA19" s="1529"/>
      <c r="BB19" s="1529"/>
      <c r="BC19" s="1529"/>
      <c r="BD19" s="1529"/>
      <c r="BE19" s="1535"/>
    </row>
    <row r="20" spans="1:58" ht="15" customHeight="1">
      <c r="A20" s="1818"/>
      <c r="B20" s="2663">
        <v>0.3</v>
      </c>
      <c r="C20" s="2664"/>
      <c r="D20" s="2664"/>
      <c r="E20" s="2664"/>
      <c r="F20" s="2664"/>
      <c r="G20" s="2664"/>
      <c r="H20" s="2664"/>
      <c r="I20" s="2664"/>
      <c r="J20" s="2653">
        <f t="shared" ref="J20:J27" si="1">SUM(P20:AS20)</f>
        <v>34</v>
      </c>
      <c r="K20" s="2654"/>
      <c r="L20" s="2654"/>
      <c r="M20" s="2654"/>
      <c r="N20" s="2654"/>
      <c r="O20" s="2655"/>
      <c r="P20" s="2657" cm="1">
        <f t="array" ref="P20">SUMPRODUCT((Application!$B$728:$B$752 = 'CalHFA Addendum'!P$18)*(Application!$AH$728:$AH$752 = 'CalHFA Addendum'!$B20),Application!$G$728:$G$752)</f>
        <v>32</v>
      </c>
      <c r="Q20" s="2658"/>
      <c r="R20" s="2658"/>
      <c r="S20" s="2658"/>
      <c r="T20" s="2658"/>
      <c r="U20" s="2659"/>
      <c r="V20" s="2657" cm="1">
        <f t="array" ref="V20">SUMPRODUCT((Application!$B$728:$B$752 = 'CalHFA Addendum'!V$18)*(Application!$AH$728:$AH$752 = 'CalHFA Addendum'!$B20),Application!$G$728:$G$752)</f>
        <v>2</v>
      </c>
      <c r="W20" s="2658"/>
      <c r="X20" s="2658"/>
      <c r="Y20" s="2658"/>
      <c r="Z20" s="2658"/>
      <c r="AA20" s="2659"/>
      <c r="AB20" s="2657" cm="1">
        <f t="array" ref="AB20">SUMPRODUCT((Application!$B$728:$B$752 = 'CalHFA Addendum'!AB$18)*(Application!$AH$728:$AH$752 = 'CalHFA Addendum'!$B20),Application!$G$728:$G$752)</f>
        <v>0</v>
      </c>
      <c r="AC20" s="2658"/>
      <c r="AD20" s="2658"/>
      <c r="AE20" s="2658"/>
      <c r="AF20" s="2658"/>
      <c r="AG20" s="2659"/>
      <c r="AH20" s="2657" cm="1">
        <f t="array" ref="AH20">SUMPRODUCT((Application!$B$728:$B$752 = 'CalHFA Addendum'!AH$18)*(Application!$AH$728:$AH$752 = 'CalHFA Addendum'!$B20),Application!$G$728:$G$752)</f>
        <v>0</v>
      </c>
      <c r="AI20" s="2658"/>
      <c r="AJ20" s="2658"/>
      <c r="AK20" s="2658"/>
      <c r="AL20" s="2658"/>
      <c r="AM20" s="2659"/>
      <c r="AN20" s="2657" cm="1">
        <f t="array" ref="AN20">SUMPRODUCT((Application!$B$728:$B$752 = 'CalHFA Addendum'!AN$18)*(Application!$AH$728:$AH$752 = 'CalHFA Addendum'!$B20),Application!$G$728:$G$752)</f>
        <v>0</v>
      </c>
      <c r="AO20" s="2658"/>
      <c r="AP20" s="2658"/>
      <c r="AQ20" s="2658"/>
      <c r="AR20" s="2658"/>
      <c r="AS20" s="2659"/>
      <c r="AT20" s="2660">
        <f t="shared" si="0"/>
        <v>0.55737704918032782</v>
      </c>
      <c r="AU20" s="2661"/>
      <c r="AV20" s="2661"/>
      <c r="AW20" s="2661"/>
      <c r="AX20" s="2661"/>
      <c r="AY20" s="2662"/>
      <c r="AZ20" s="1529"/>
      <c r="BA20" s="1529"/>
      <c r="BB20" s="1529"/>
      <c r="BC20" s="1529"/>
      <c r="BD20" s="1529"/>
      <c r="BE20" s="1535"/>
    </row>
    <row r="21" spans="1:58" ht="15">
      <c r="A21" s="1818"/>
      <c r="B21" s="2663">
        <v>0.4</v>
      </c>
      <c r="C21" s="2664"/>
      <c r="D21" s="2664"/>
      <c r="E21" s="2664"/>
      <c r="F21" s="2664"/>
      <c r="G21" s="2664"/>
      <c r="H21" s="2664"/>
      <c r="I21" s="2664"/>
      <c r="J21" s="2653">
        <f t="shared" si="1"/>
        <v>0</v>
      </c>
      <c r="K21" s="2654"/>
      <c r="L21" s="2654"/>
      <c r="M21" s="2654"/>
      <c r="N21" s="2654"/>
      <c r="O21" s="2655"/>
      <c r="P21" s="2657" cm="1">
        <f t="array" ref="P21">SUMPRODUCT((Application!$B$728:$B$752 = 'CalHFA Addendum'!P$18)*(Application!$AH$728:$AH$752 = 'CalHFA Addendum'!$B21),Application!$G$728:$G$752)</f>
        <v>0</v>
      </c>
      <c r="Q21" s="2658"/>
      <c r="R21" s="2658"/>
      <c r="S21" s="2658"/>
      <c r="T21" s="2658"/>
      <c r="U21" s="2659"/>
      <c r="V21" s="2657" cm="1">
        <f t="array" ref="V21">SUMPRODUCT((Application!$B$728:$B$752 = 'CalHFA Addendum'!V$18)*(Application!$AH$728:$AH$752 = 'CalHFA Addendum'!$B21),Application!$G$728:$G$752)</f>
        <v>0</v>
      </c>
      <c r="W21" s="2658"/>
      <c r="X21" s="2658"/>
      <c r="Y21" s="2658"/>
      <c r="Z21" s="2658"/>
      <c r="AA21" s="2659"/>
      <c r="AB21" s="2657" cm="1">
        <f t="array" ref="AB21">SUMPRODUCT((Application!$B$728:$B$752 = 'CalHFA Addendum'!AB$18)*(Application!$AH$728:$AH$752 = 'CalHFA Addendum'!$B21),Application!$G$728:$G$752)</f>
        <v>0</v>
      </c>
      <c r="AC21" s="2658"/>
      <c r="AD21" s="2658"/>
      <c r="AE21" s="2658"/>
      <c r="AF21" s="2658"/>
      <c r="AG21" s="2659"/>
      <c r="AH21" s="2657" cm="1">
        <f t="array" ref="AH21">SUMPRODUCT((Application!$B$728:$B$752 = 'CalHFA Addendum'!AH$18)*(Application!$AH$728:$AH$752 = 'CalHFA Addendum'!$B21),Application!$G$728:$G$752)</f>
        <v>0</v>
      </c>
      <c r="AI21" s="2658"/>
      <c r="AJ21" s="2658"/>
      <c r="AK21" s="2658"/>
      <c r="AL21" s="2658"/>
      <c r="AM21" s="2659"/>
      <c r="AN21" s="2657" cm="1">
        <f t="array" ref="AN21">SUMPRODUCT((Application!$B$728:$B$752 = 'CalHFA Addendum'!AN$18)*(Application!$AH$728:$AH$752 = 'CalHFA Addendum'!$B21),Application!$G$728:$G$752)</f>
        <v>0</v>
      </c>
      <c r="AO21" s="2658"/>
      <c r="AP21" s="2658"/>
      <c r="AQ21" s="2658"/>
      <c r="AR21" s="2658"/>
      <c r="AS21" s="2659"/>
      <c r="AT21" s="2660">
        <f t="shared" si="0"/>
        <v>0</v>
      </c>
      <c r="AU21" s="2661"/>
      <c r="AV21" s="2661"/>
      <c r="AW21" s="2661"/>
      <c r="AX21" s="2661"/>
      <c r="AY21" s="2662"/>
      <c r="AZ21" s="1529"/>
      <c r="BA21" s="1529"/>
      <c r="BB21" s="1529"/>
      <c r="BC21" s="1529"/>
      <c r="BD21" s="1529"/>
      <c r="BE21" s="1535"/>
    </row>
    <row r="22" spans="1:58" ht="15">
      <c r="A22" s="1818"/>
      <c r="B22" s="2663">
        <v>0.5</v>
      </c>
      <c r="C22" s="2664"/>
      <c r="D22" s="2664"/>
      <c r="E22" s="2664"/>
      <c r="F22" s="2664"/>
      <c r="G22" s="2664"/>
      <c r="H22" s="2664"/>
      <c r="I22" s="2664"/>
      <c r="J22" s="2653">
        <f t="shared" si="1"/>
        <v>0</v>
      </c>
      <c r="K22" s="2654"/>
      <c r="L22" s="2654"/>
      <c r="M22" s="2654"/>
      <c r="N22" s="2654"/>
      <c r="O22" s="2655"/>
      <c r="P22" s="2657" cm="1">
        <f t="array" ref="P22">SUMPRODUCT((Application!$B$728:$B$752 = 'CalHFA Addendum'!P$18)*(Application!$AH$728:$AH$752 = 'CalHFA Addendum'!$B22),Application!$G$728:$G$752)</f>
        <v>0</v>
      </c>
      <c r="Q22" s="2658"/>
      <c r="R22" s="2658"/>
      <c r="S22" s="2658"/>
      <c r="T22" s="2658"/>
      <c r="U22" s="2659"/>
      <c r="V22" s="2657" cm="1">
        <f t="array" ref="V22">SUMPRODUCT((Application!$B$728:$B$752 = 'CalHFA Addendum'!V$18)*(Application!$AH$728:$AH$752 = 'CalHFA Addendum'!$B22),Application!$G$728:$G$752)</f>
        <v>0</v>
      </c>
      <c r="W22" s="2658"/>
      <c r="X22" s="2658"/>
      <c r="Y22" s="2658"/>
      <c r="Z22" s="2658"/>
      <c r="AA22" s="2659"/>
      <c r="AB22" s="2657" cm="1">
        <f t="array" ref="AB22">SUMPRODUCT((Application!$B$728:$B$752 = 'CalHFA Addendum'!AB$18)*(Application!$AH$728:$AH$752 = 'CalHFA Addendum'!$B22),Application!$G$728:$G$752)</f>
        <v>0</v>
      </c>
      <c r="AC22" s="2658"/>
      <c r="AD22" s="2658"/>
      <c r="AE22" s="2658"/>
      <c r="AF22" s="2658"/>
      <c r="AG22" s="2659"/>
      <c r="AH22" s="2657" cm="1">
        <f t="array" ref="AH22">SUMPRODUCT((Application!$B$728:$B$752 = 'CalHFA Addendum'!AH$18)*(Application!$AH$728:$AH$752 = 'CalHFA Addendum'!$B22),Application!$G$728:$G$752)</f>
        <v>0</v>
      </c>
      <c r="AI22" s="2658"/>
      <c r="AJ22" s="2658"/>
      <c r="AK22" s="2658"/>
      <c r="AL22" s="2658"/>
      <c r="AM22" s="2659"/>
      <c r="AN22" s="2657" cm="1">
        <f t="array" ref="AN22">SUMPRODUCT((Application!$B$728:$B$752 = 'CalHFA Addendum'!AN$18)*(Application!$AH$728:$AH$752 = 'CalHFA Addendum'!$B22),Application!$G$728:$G$752)</f>
        <v>0</v>
      </c>
      <c r="AO22" s="2658"/>
      <c r="AP22" s="2658"/>
      <c r="AQ22" s="2658"/>
      <c r="AR22" s="2658"/>
      <c r="AS22" s="2659"/>
      <c r="AT22" s="2660">
        <f t="shared" si="0"/>
        <v>0</v>
      </c>
      <c r="AU22" s="2661"/>
      <c r="AV22" s="2661"/>
      <c r="AW22" s="2661"/>
      <c r="AX22" s="2661"/>
      <c r="AY22" s="2662"/>
      <c r="AZ22" s="1529"/>
      <c r="BA22" s="1529"/>
      <c r="BB22" s="1529"/>
      <c r="BC22" s="1529"/>
      <c r="BD22" s="1529"/>
      <c r="BE22" s="1535"/>
    </row>
    <row r="23" spans="1:58" ht="15">
      <c r="A23" s="1818"/>
      <c r="B23" s="2663">
        <v>0.6</v>
      </c>
      <c r="C23" s="2664"/>
      <c r="D23" s="2664"/>
      <c r="E23" s="2664"/>
      <c r="F23" s="2664"/>
      <c r="G23" s="2664"/>
      <c r="H23" s="2664"/>
      <c r="I23" s="2664"/>
      <c r="J23" s="2653">
        <f t="shared" si="1"/>
        <v>14</v>
      </c>
      <c r="K23" s="2654"/>
      <c r="L23" s="2654"/>
      <c r="M23" s="2654"/>
      <c r="N23" s="2654"/>
      <c r="O23" s="2655"/>
      <c r="P23" s="2657" cm="1">
        <f t="array" ref="P23">SUMPRODUCT((Application!$B$728:$B$752 = 'CalHFA Addendum'!P$18)*(Application!$AH$728:$AH$752 = 'CalHFA Addendum'!$B23),Application!$G$728:$G$752)</f>
        <v>2</v>
      </c>
      <c r="Q23" s="2658"/>
      <c r="R23" s="2658"/>
      <c r="S23" s="2658"/>
      <c r="T23" s="2658"/>
      <c r="U23" s="2659"/>
      <c r="V23" s="2657" cm="1">
        <f t="array" ref="V23">SUMPRODUCT((Application!$B$728:$B$752 = 'CalHFA Addendum'!V$18)*(Application!$AH$728:$AH$752 = 'CalHFA Addendum'!$B23),Application!$G$728:$G$752)</f>
        <v>7</v>
      </c>
      <c r="W23" s="2658"/>
      <c r="X23" s="2658"/>
      <c r="Y23" s="2658"/>
      <c r="Z23" s="2658"/>
      <c r="AA23" s="2659"/>
      <c r="AB23" s="2657" cm="1">
        <f t="array" ref="AB23">SUMPRODUCT((Application!$B$728:$B$752 = 'CalHFA Addendum'!AB$18)*(Application!$AH$728:$AH$752 = 'CalHFA Addendum'!$B23),Application!$G$728:$G$752)</f>
        <v>4</v>
      </c>
      <c r="AC23" s="2658"/>
      <c r="AD23" s="2658"/>
      <c r="AE23" s="2658"/>
      <c r="AF23" s="2658"/>
      <c r="AG23" s="2659"/>
      <c r="AH23" s="2657" cm="1">
        <f t="array" ref="AH23">SUMPRODUCT((Application!$B$728:$B$752 = 'CalHFA Addendum'!AH$18)*(Application!$AH$728:$AH$752 = 'CalHFA Addendum'!$B23),Application!$G$728:$G$752)</f>
        <v>1</v>
      </c>
      <c r="AI23" s="2658"/>
      <c r="AJ23" s="2658"/>
      <c r="AK23" s="2658"/>
      <c r="AL23" s="2658"/>
      <c r="AM23" s="2659"/>
      <c r="AN23" s="2657" cm="1">
        <f t="array" ref="AN23">SUMPRODUCT((Application!$B$728:$B$752 = 'CalHFA Addendum'!AN$18)*(Application!$AH$728:$AH$752 = 'CalHFA Addendum'!$B23),Application!$G$728:$G$752)</f>
        <v>0</v>
      </c>
      <c r="AO23" s="2658"/>
      <c r="AP23" s="2658"/>
      <c r="AQ23" s="2658"/>
      <c r="AR23" s="2658"/>
      <c r="AS23" s="2659"/>
      <c r="AT23" s="2660">
        <f t="shared" si="0"/>
        <v>0.22950819672131148</v>
      </c>
      <c r="AU23" s="2661"/>
      <c r="AV23" s="2661"/>
      <c r="AW23" s="2661"/>
      <c r="AX23" s="2661"/>
      <c r="AY23" s="2662"/>
      <c r="AZ23" s="1529"/>
      <c r="BA23" s="1529"/>
      <c r="BB23" s="1529"/>
      <c r="BC23" s="1529"/>
      <c r="BD23" s="1529"/>
      <c r="BE23" s="1535"/>
    </row>
    <row r="24" spans="1:58" ht="15">
      <c r="A24" s="1818"/>
      <c r="B24" s="2663">
        <v>0.7</v>
      </c>
      <c r="C24" s="2664"/>
      <c r="D24" s="2664"/>
      <c r="E24" s="2664"/>
      <c r="F24" s="2664"/>
      <c r="G24" s="2664"/>
      <c r="H24" s="2664"/>
      <c r="I24" s="2664"/>
      <c r="J24" s="2653">
        <f t="shared" si="1"/>
        <v>0</v>
      </c>
      <c r="K24" s="2654"/>
      <c r="L24" s="2654"/>
      <c r="M24" s="2654"/>
      <c r="N24" s="2654"/>
      <c r="O24" s="2655"/>
      <c r="P24" s="2657" cm="1">
        <f t="array" ref="P24">SUMPRODUCT((Application!$B$728:$B$752 = 'CalHFA Addendum'!P$18)*(Application!$AH$728:$AH$752 = 'CalHFA Addendum'!$B24),Application!$G$728:$G$752)</f>
        <v>0</v>
      </c>
      <c r="Q24" s="2658"/>
      <c r="R24" s="2658"/>
      <c r="S24" s="2658"/>
      <c r="T24" s="2658"/>
      <c r="U24" s="2659"/>
      <c r="V24" s="2657" cm="1">
        <f t="array" ref="V24">SUMPRODUCT((Application!$B$728:$B$752 = 'CalHFA Addendum'!V$18)*(Application!$AH$728:$AH$752 = 'CalHFA Addendum'!$B24),Application!$G$728:$G$752)</f>
        <v>0</v>
      </c>
      <c r="W24" s="2658"/>
      <c r="X24" s="2658"/>
      <c r="Y24" s="2658"/>
      <c r="Z24" s="2658"/>
      <c r="AA24" s="2659"/>
      <c r="AB24" s="2657" cm="1">
        <f t="array" ref="AB24">SUMPRODUCT((Application!$B$728:$B$752 = 'CalHFA Addendum'!AB$18)*(Application!$AH$728:$AH$752 = 'CalHFA Addendum'!$B24),Application!$G$728:$G$752)</f>
        <v>0</v>
      </c>
      <c r="AC24" s="2658"/>
      <c r="AD24" s="2658"/>
      <c r="AE24" s="2658"/>
      <c r="AF24" s="2658"/>
      <c r="AG24" s="2659"/>
      <c r="AH24" s="2657" cm="1">
        <f t="array" ref="AH24">SUMPRODUCT((Application!$B$728:$B$752 = 'CalHFA Addendum'!AH$18)*(Application!$AH$728:$AH$752 = 'CalHFA Addendum'!$B24),Application!$G$728:$G$752)</f>
        <v>0</v>
      </c>
      <c r="AI24" s="2658"/>
      <c r="AJ24" s="2658"/>
      <c r="AK24" s="2658"/>
      <c r="AL24" s="2658"/>
      <c r="AM24" s="2659"/>
      <c r="AN24" s="2657" cm="1">
        <f t="array" ref="AN24">SUMPRODUCT((Application!$B$728:$B$752 = 'CalHFA Addendum'!AN$18)*(Application!$AH$728:$AH$752 = 'CalHFA Addendum'!$B24),Application!$G$728:$G$752)</f>
        <v>0</v>
      </c>
      <c r="AO24" s="2658"/>
      <c r="AP24" s="2658"/>
      <c r="AQ24" s="2658"/>
      <c r="AR24" s="2658"/>
      <c r="AS24" s="2659"/>
      <c r="AT24" s="2660">
        <f t="shared" si="0"/>
        <v>0</v>
      </c>
      <c r="AU24" s="2661"/>
      <c r="AV24" s="2661"/>
      <c r="AW24" s="2661"/>
      <c r="AX24" s="2661"/>
      <c r="AY24" s="2662"/>
      <c r="AZ24" s="1529"/>
      <c r="BA24" s="1529"/>
      <c r="BB24" s="1529"/>
      <c r="BC24" s="1529"/>
      <c r="BD24" s="1529"/>
      <c r="BE24" s="1535"/>
    </row>
    <row r="25" spans="1:58" ht="15">
      <c r="A25" s="1818"/>
      <c r="B25" s="2663">
        <v>0.8</v>
      </c>
      <c r="C25" s="2664"/>
      <c r="D25" s="2664"/>
      <c r="E25" s="2664"/>
      <c r="F25" s="2664"/>
      <c r="G25" s="2664"/>
      <c r="H25" s="2664"/>
      <c r="I25" s="2664"/>
      <c r="J25" s="2653">
        <f t="shared" si="1"/>
        <v>12</v>
      </c>
      <c r="K25" s="2654"/>
      <c r="L25" s="2654"/>
      <c r="M25" s="2654"/>
      <c r="N25" s="2654"/>
      <c r="O25" s="2655"/>
      <c r="P25" s="2657" cm="1">
        <f t="array" ref="P25">SUMPRODUCT((Application!$B$728:$B$752 = 'CalHFA Addendum'!P$18)*(Application!$AH$728:$AH$752 = 'CalHFA Addendum'!$B25),Application!$G$728:$G$752)</f>
        <v>0</v>
      </c>
      <c r="Q25" s="2658"/>
      <c r="R25" s="2658"/>
      <c r="S25" s="2658"/>
      <c r="T25" s="2658"/>
      <c r="U25" s="2659"/>
      <c r="V25" s="2657" cm="1">
        <f t="array" ref="V25">SUMPRODUCT((Application!$B$728:$B$752 = 'CalHFA Addendum'!V$18)*(Application!$AH$728:$AH$752 = 'CalHFA Addendum'!$B25),Application!$G$728:$G$752)</f>
        <v>6</v>
      </c>
      <c r="W25" s="2658"/>
      <c r="X25" s="2658"/>
      <c r="Y25" s="2658"/>
      <c r="Z25" s="2658"/>
      <c r="AA25" s="2659"/>
      <c r="AB25" s="2657" cm="1">
        <f t="array" ref="AB25">SUMPRODUCT((Application!$B$728:$B$752 = 'CalHFA Addendum'!AB$18)*(Application!$AH$728:$AH$752 = 'CalHFA Addendum'!$B25),Application!$G$728:$G$752)</f>
        <v>5</v>
      </c>
      <c r="AC25" s="2658"/>
      <c r="AD25" s="2658"/>
      <c r="AE25" s="2658"/>
      <c r="AF25" s="2658"/>
      <c r="AG25" s="2659"/>
      <c r="AH25" s="2657" cm="1">
        <f t="array" ref="AH25">SUMPRODUCT((Application!$B$728:$B$752 = 'CalHFA Addendum'!AH$18)*(Application!$AH$728:$AH$752 = 'CalHFA Addendum'!$B25),Application!$G$728:$G$752)</f>
        <v>1</v>
      </c>
      <c r="AI25" s="2658"/>
      <c r="AJ25" s="2658"/>
      <c r="AK25" s="2658"/>
      <c r="AL25" s="2658"/>
      <c r="AM25" s="2659"/>
      <c r="AN25" s="2657" cm="1">
        <f t="array" ref="AN25">SUMPRODUCT((Application!$B$728:$B$752 = 'CalHFA Addendum'!AN$18)*(Application!$AH$728:$AH$752 = 'CalHFA Addendum'!$B25),Application!$G$728:$G$752)</f>
        <v>0</v>
      </c>
      <c r="AO25" s="2658"/>
      <c r="AP25" s="2658"/>
      <c r="AQ25" s="2658"/>
      <c r="AR25" s="2658"/>
      <c r="AS25" s="2659"/>
      <c r="AT25" s="2660">
        <f t="shared" si="0"/>
        <v>0.19672131147540983</v>
      </c>
      <c r="AU25" s="2661"/>
      <c r="AV25" s="2661"/>
      <c r="AW25" s="2661"/>
      <c r="AX25" s="2661"/>
      <c r="AY25" s="2662"/>
      <c r="AZ25" s="1529"/>
      <c r="BA25" s="1529"/>
      <c r="BB25" s="1529"/>
      <c r="BC25" s="1529"/>
      <c r="BD25" s="1529"/>
      <c r="BE25" s="1535"/>
    </row>
    <row r="26" spans="1:58" ht="15">
      <c r="A26" s="1818"/>
      <c r="B26" s="2663">
        <v>0.9</v>
      </c>
      <c r="C26" s="2664"/>
      <c r="D26" s="2664"/>
      <c r="E26" s="2664"/>
      <c r="F26" s="2664"/>
      <c r="G26" s="2664"/>
      <c r="H26" s="2664"/>
      <c r="I26" s="2664"/>
      <c r="J26" s="2653">
        <f t="shared" si="1"/>
        <v>0</v>
      </c>
      <c r="K26" s="2654"/>
      <c r="L26" s="2654"/>
      <c r="M26" s="2654"/>
      <c r="N26" s="2654"/>
      <c r="O26" s="2655"/>
      <c r="P26" s="2657" cm="1">
        <f t="array" ref="P26">SUMPRODUCT((Application!$B$728:$B$752 = 'CalHFA Addendum'!P$18)*(Application!$AH$728:$AH$752 = 'CalHFA Addendum'!$B26),Application!$G$728:$G$752)</f>
        <v>0</v>
      </c>
      <c r="Q26" s="2658"/>
      <c r="R26" s="2658"/>
      <c r="S26" s="2658"/>
      <c r="T26" s="2658"/>
      <c r="U26" s="2659"/>
      <c r="V26" s="2657" cm="1">
        <f t="array" ref="V26">SUMPRODUCT((Application!$B$728:$B$752 = 'CalHFA Addendum'!V$18)*(Application!$AH$728:$AH$752 = 'CalHFA Addendum'!$B26),Application!$G$728:$G$752)</f>
        <v>0</v>
      </c>
      <c r="W26" s="2658"/>
      <c r="X26" s="2658"/>
      <c r="Y26" s="2658"/>
      <c r="Z26" s="2658"/>
      <c r="AA26" s="2659"/>
      <c r="AB26" s="2657" cm="1">
        <f t="array" ref="AB26">SUMPRODUCT((Application!$B$728:$B$752 = 'CalHFA Addendum'!AB$18)*(Application!$AH$728:$AH$752 = 'CalHFA Addendum'!$B26),Application!$G$728:$G$752)</f>
        <v>0</v>
      </c>
      <c r="AC26" s="2658"/>
      <c r="AD26" s="2658"/>
      <c r="AE26" s="2658"/>
      <c r="AF26" s="2658"/>
      <c r="AG26" s="2659"/>
      <c r="AH26" s="2657" cm="1">
        <f t="array" ref="AH26">SUMPRODUCT((Application!$B$728:$B$752 = 'CalHFA Addendum'!AH$18)*(Application!$AH$728:$AH$752 = 'CalHFA Addendum'!$B26),Application!$G$728:$G$752)</f>
        <v>0</v>
      </c>
      <c r="AI26" s="2658"/>
      <c r="AJ26" s="2658"/>
      <c r="AK26" s="2658"/>
      <c r="AL26" s="2658"/>
      <c r="AM26" s="2659"/>
      <c r="AN26" s="2657" cm="1">
        <f t="array" ref="AN26">SUMPRODUCT((Application!$B$728:$B$752 = 'CalHFA Addendum'!AN$18)*(Application!$AH$728:$AH$752 = 'CalHFA Addendum'!$B26),Application!$G$728:$G$752)</f>
        <v>0</v>
      </c>
      <c r="AO26" s="2658"/>
      <c r="AP26" s="2658"/>
      <c r="AQ26" s="2658"/>
      <c r="AR26" s="2658"/>
      <c r="AS26" s="2659"/>
      <c r="AT26" s="2660">
        <f t="shared" si="0"/>
        <v>0</v>
      </c>
      <c r="AU26" s="2661"/>
      <c r="AV26" s="2661"/>
      <c r="AW26" s="2661"/>
      <c r="AX26" s="2661"/>
      <c r="AY26" s="2662"/>
      <c r="AZ26" s="1529"/>
      <c r="BA26" s="1529"/>
      <c r="BB26" s="1529"/>
      <c r="BC26" s="1529"/>
      <c r="BD26" s="1529"/>
      <c r="BE26" s="1535"/>
    </row>
    <row r="27" spans="1:58" ht="15">
      <c r="A27" s="1818"/>
      <c r="B27" s="2663">
        <v>1</v>
      </c>
      <c r="C27" s="2664"/>
      <c r="D27" s="2664"/>
      <c r="E27" s="2664"/>
      <c r="F27" s="2664"/>
      <c r="G27" s="2664"/>
      <c r="H27" s="2664"/>
      <c r="I27" s="2664"/>
      <c r="J27" s="2653">
        <f t="shared" si="1"/>
        <v>0</v>
      </c>
      <c r="K27" s="2654"/>
      <c r="L27" s="2654"/>
      <c r="M27" s="2654"/>
      <c r="N27" s="2654"/>
      <c r="O27" s="2655"/>
      <c r="P27" s="2657" cm="1">
        <f t="array" ref="P27">SUMPRODUCT((Application!$B$728:$B$752 = 'CalHFA Addendum'!P$18)*(Application!$AH$728:$AH$752 = 'CalHFA Addendum'!$B27),Application!$G$728:$G$752)</f>
        <v>0</v>
      </c>
      <c r="Q27" s="2658"/>
      <c r="R27" s="2658"/>
      <c r="S27" s="2658"/>
      <c r="T27" s="2658"/>
      <c r="U27" s="2659"/>
      <c r="V27" s="2657" cm="1">
        <f t="array" ref="V27">SUMPRODUCT((Application!$B$728:$B$752 = 'CalHFA Addendum'!V$18)*(Application!$AH$728:$AH$752 = 'CalHFA Addendum'!$B27),Application!$G$728:$G$752)</f>
        <v>0</v>
      </c>
      <c r="W27" s="2658"/>
      <c r="X27" s="2658"/>
      <c r="Y27" s="2658"/>
      <c r="Z27" s="2658"/>
      <c r="AA27" s="2659"/>
      <c r="AB27" s="2657" cm="1">
        <f t="array" ref="AB27">SUMPRODUCT((Application!$B$728:$B$752 = 'CalHFA Addendum'!AB$18)*(Application!$AH$728:$AH$752 = 'CalHFA Addendum'!$B27),Application!$G$728:$G$752)</f>
        <v>0</v>
      </c>
      <c r="AC27" s="2658"/>
      <c r="AD27" s="2658"/>
      <c r="AE27" s="2658"/>
      <c r="AF27" s="2658"/>
      <c r="AG27" s="2659"/>
      <c r="AH27" s="2657" cm="1">
        <f t="array" ref="AH27">SUMPRODUCT((Application!$B$728:$B$752 = 'CalHFA Addendum'!AH$18)*(Application!$AH$728:$AH$752 = 'CalHFA Addendum'!$B27),Application!$G$728:$G$752)</f>
        <v>0</v>
      </c>
      <c r="AI27" s="2658"/>
      <c r="AJ27" s="2658"/>
      <c r="AK27" s="2658"/>
      <c r="AL27" s="2658"/>
      <c r="AM27" s="2659"/>
      <c r="AN27" s="2657" cm="1">
        <f t="array" ref="AN27">SUMPRODUCT((Application!$B$728:$B$752 = 'CalHFA Addendum'!AN$18)*(Application!$AH$728:$AH$752 = 'CalHFA Addendum'!$B27),Application!$G$728:$G$752)</f>
        <v>0</v>
      </c>
      <c r="AO27" s="2658"/>
      <c r="AP27" s="2658"/>
      <c r="AQ27" s="2658"/>
      <c r="AR27" s="2658"/>
      <c r="AS27" s="2659"/>
      <c r="AT27" s="2660">
        <f t="shared" si="0"/>
        <v>0</v>
      </c>
      <c r="AU27" s="2661"/>
      <c r="AV27" s="2661"/>
      <c r="AW27" s="2661"/>
      <c r="AX27" s="2661"/>
      <c r="AY27" s="2662"/>
      <c r="AZ27" s="1529"/>
      <c r="BA27" s="1529"/>
      <c r="BB27" s="1529"/>
      <c r="BC27" s="1529"/>
      <c r="BD27" s="1529"/>
      <c r="BE27" s="1535"/>
      <c r="BF27" s="1700"/>
    </row>
    <row r="28" spans="1:58" thickBot="1">
      <c r="A28" s="1818"/>
      <c r="B28" s="2675" t="s">
        <v>2050</v>
      </c>
      <c r="C28" s="2676"/>
      <c r="D28" s="2676"/>
      <c r="E28" s="2676"/>
      <c r="F28" s="2676"/>
      <c r="G28" s="2676"/>
      <c r="H28" s="2676"/>
      <c r="I28" s="2677"/>
      <c r="J28" s="2653">
        <f t="shared" ref="J28" si="2">SUM(P28:AS28)</f>
        <v>1</v>
      </c>
      <c r="K28" s="2654"/>
      <c r="L28" s="2654"/>
      <c r="M28" s="2654"/>
      <c r="N28" s="2654"/>
      <c r="O28" s="2655"/>
      <c r="P28" s="2665">
        <f>_xlfn.IFNA(VLOOKUP(P$18,Application!$J$772:$S$775,6,FALSE), 0)</f>
        <v>0</v>
      </c>
      <c r="Q28" s="2666"/>
      <c r="R28" s="2666"/>
      <c r="S28" s="2666"/>
      <c r="T28" s="2666"/>
      <c r="U28" s="2667"/>
      <c r="V28" s="2665">
        <f>_xlfn.IFNA(VLOOKUP(V$18,Application!$J$772:$S$775,6,FALSE), 0)</f>
        <v>0</v>
      </c>
      <c r="W28" s="2666"/>
      <c r="X28" s="2666"/>
      <c r="Y28" s="2666"/>
      <c r="Z28" s="2666"/>
      <c r="AA28" s="2667"/>
      <c r="AB28" s="2665">
        <f>_xlfn.IFNA(VLOOKUP(AB$18,Application!$J$772:$S$775,6,FALSE), 0)</f>
        <v>0</v>
      </c>
      <c r="AC28" s="2666"/>
      <c r="AD28" s="2666"/>
      <c r="AE28" s="2666"/>
      <c r="AF28" s="2666"/>
      <c r="AG28" s="2667"/>
      <c r="AH28" s="2665">
        <f>_xlfn.IFNA(VLOOKUP(AH$18,Application!$J$772:$S$775,6,FALSE), 0)</f>
        <v>1</v>
      </c>
      <c r="AI28" s="2666"/>
      <c r="AJ28" s="2666"/>
      <c r="AK28" s="2666"/>
      <c r="AL28" s="2666"/>
      <c r="AM28" s="2667"/>
      <c r="AN28" s="2665">
        <f>_xlfn.IFNA(VLOOKUP(AN$18,Application!$J$772:$S$775,6,FALSE), 0)</f>
        <v>0</v>
      </c>
      <c r="AO28" s="2666"/>
      <c r="AP28" s="2666"/>
      <c r="AQ28" s="2666"/>
      <c r="AR28" s="2666"/>
      <c r="AS28" s="2667"/>
      <c r="AT28" s="2660">
        <f t="shared" ref="AT28" si="3">J28/$J$29</f>
        <v>1.6393442622950821E-2</v>
      </c>
      <c r="AU28" s="2661"/>
      <c r="AV28" s="2661"/>
      <c r="AW28" s="2661"/>
      <c r="AX28" s="2661"/>
      <c r="AY28" s="2662"/>
      <c r="AZ28" s="1529"/>
      <c r="BA28" s="1529"/>
      <c r="BB28" s="1529"/>
      <c r="BC28" s="1529"/>
      <c r="BD28" s="1529"/>
      <c r="BE28" s="1535"/>
    </row>
    <row r="29" spans="1:58" thickBot="1">
      <c r="A29" s="1818"/>
      <c r="B29" s="2668" t="s">
        <v>1880</v>
      </c>
      <c r="C29" s="2669"/>
      <c r="D29" s="2669"/>
      <c r="E29" s="2669"/>
      <c r="F29" s="2669"/>
      <c r="G29" s="2669"/>
      <c r="H29" s="2669"/>
      <c r="I29" s="2670"/>
      <c r="J29" s="2671">
        <f>SUM(J19:O28)</f>
        <v>61</v>
      </c>
      <c r="K29" s="2669"/>
      <c r="L29" s="2669"/>
      <c r="M29" s="2669"/>
      <c r="N29" s="2669"/>
      <c r="O29" s="2670"/>
      <c r="P29" s="2671">
        <f>SUM(P19:U28)</f>
        <v>34</v>
      </c>
      <c r="Q29" s="2669"/>
      <c r="R29" s="2669"/>
      <c r="S29" s="2669"/>
      <c r="T29" s="2669"/>
      <c r="U29" s="2670"/>
      <c r="V29" s="2671">
        <f>SUM(V19:AA28)</f>
        <v>15</v>
      </c>
      <c r="W29" s="2669"/>
      <c r="X29" s="2669"/>
      <c r="Y29" s="2669"/>
      <c r="Z29" s="2669"/>
      <c r="AA29" s="2670"/>
      <c r="AB29" s="2671">
        <f>SUM(AB19:AG28)</f>
        <v>9</v>
      </c>
      <c r="AC29" s="2669"/>
      <c r="AD29" s="2669"/>
      <c r="AE29" s="2669"/>
      <c r="AF29" s="2669"/>
      <c r="AG29" s="2670"/>
      <c r="AH29" s="2671">
        <f>SUM(AH19:AM28)</f>
        <v>3</v>
      </c>
      <c r="AI29" s="2669"/>
      <c r="AJ29" s="2669"/>
      <c r="AK29" s="2669"/>
      <c r="AL29" s="2669"/>
      <c r="AM29" s="2670"/>
      <c r="AN29" s="2671">
        <f>SUM(AN19:AS28)</f>
        <v>0</v>
      </c>
      <c r="AO29" s="2669"/>
      <c r="AP29" s="2669"/>
      <c r="AQ29" s="2669"/>
      <c r="AR29" s="2669"/>
      <c r="AS29" s="2670"/>
      <c r="AT29" s="2672">
        <f>J29/$J$29</f>
        <v>1</v>
      </c>
      <c r="AU29" s="2673"/>
      <c r="AV29" s="2673"/>
      <c r="AW29" s="2673"/>
      <c r="AX29" s="2673"/>
      <c r="AY29" s="2674"/>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78" t="s">
        <v>2051</v>
      </c>
      <c r="C31" s="2679"/>
      <c r="D31" s="2679"/>
      <c r="E31" s="2679"/>
      <c r="F31" s="2679"/>
      <c r="G31" s="2679"/>
      <c r="H31" s="2679"/>
      <c r="I31" s="2679"/>
      <c r="J31" s="2679"/>
      <c r="K31" s="2679"/>
      <c r="L31" s="2679"/>
      <c r="M31" s="2679"/>
      <c r="N31" s="2679"/>
      <c r="O31" s="2679"/>
      <c r="P31" s="2679"/>
      <c r="Q31" s="2679"/>
      <c r="R31" s="2679"/>
      <c r="S31" s="2679"/>
      <c r="T31" s="2679"/>
      <c r="U31" s="2679"/>
      <c r="V31" s="2679"/>
      <c r="W31" s="2679"/>
      <c r="X31" s="2679"/>
      <c r="Y31" s="2679"/>
      <c r="Z31" s="2679"/>
      <c r="AA31" s="2679"/>
      <c r="AB31" s="2679"/>
      <c r="AC31" s="2679"/>
      <c r="AD31" s="2679"/>
      <c r="AE31" s="2679"/>
      <c r="AF31" s="2679"/>
      <c r="AG31" s="2679"/>
      <c r="AH31" s="2679"/>
      <c r="AI31" s="2679"/>
      <c r="AJ31" s="2679"/>
      <c r="AK31" s="2679"/>
      <c r="AL31" s="2679"/>
      <c r="AM31" s="2679"/>
      <c r="AN31" s="2679"/>
      <c r="AO31" s="2679"/>
      <c r="AP31" s="2679"/>
      <c r="AQ31" s="2679"/>
      <c r="AR31" s="2679"/>
      <c r="AS31" s="2679"/>
      <c r="AT31" s="2679"/>
      <c r="AU31" s="2679"/>
      <c r="AV31" s="2679"/>
      <c r="AW31" s="2679"/>
      <c r="AX31" s="2679"/>
      <c r="AY31" s="2679"/>
      <c r="AZ31" s="2680"/>
      <c r="BA31" s="1529"/>
      <c r="BB31" s="1529"/>
      <c r="BC31" s="1529"/>
      <c r="BD31" s="1529"/>
      <c r="BE31" s="1535"/>
    </row>
    <row r="32" spans="1:58" thickBot="1">
      <c r="A32" s="1818"/>
      <c r="B32" s="2681" t="s">
        <v>2052</v>
      </c>
      <c r="C32" s="2682"/>
      <c r="D32" s="2682"/>
      <c r="E32" s="2682"/>
      <c r="F32" s="2682"/>
      <c r="G32" s="2682"/>
      <c r="H32" s="2682"/>
      <c r="I32" s="2683"/>
      <c r="J32" s="2685" t="s">
        <v>2053</v>
      </c>
      <c r="K32" s="2686"/>
      <c r="L32" s="2686"/>
      <c r="M32" s="2687"/>
      <c r="N32" s="2685" t="s">
        <v>2054</v>
      </c>
      <c r="O32" s="2686"/>
      <c r="P32" s="2686"/>
      <c r="Q32" s="2686"/>
      <c r="R32" s="2689" t="s">
        <v>2055</v>
      </c>
      <c r="S32" s="2690"/>
      <c r="T32" s="2690"/>
      <c r="U32" s="2690"/>
      <c r="V32" s="2690"/>
      <c r="W32" s="2690"/>
      <c r="X32" s="2690"/>
      <c r="Y32" s="2690"/>
      <c r="Z32" s="2690"/>
      <c r="AA32" s="2690"/>
      <c r="AB32" s="2690"/>
      <c r="AC32" s="2690"/>
      <c r="AD32" s="2690"/>
      <c r="AE32" s="2690"/>
      <c r="AF32" s="2690"/>
      <c r="AG32" s="2690"/>
      <c r="AH32" s="2690"/>
      <c r="AI32" s="2690"/>
      <c r="AJ32" s="2690"/>
      <c r="AK32" s="2690"/>
      <c r="AL32" s="2690"/>
      <c r="AM32" s="2690"/>
      <c r="AN32" s="2690"/>
      <c r="AO32" s="2690"/>
      <c r="AP32" s="2690"/>
      <c r="AQ32" s="2690"/>
      <c r="AR32" s="2690"/>
      <c r="AS32" s="2690"/>
      <c r="AT32" s="2690"/>
      <c r="AU32" s="2690"/>
      <c r="AV32" s="2690"/>
      <c r="AW32" s="2690"/>
      <c r="AX32" s="2690"/>
      <c r="AY32" s="2690"/>
      <c r="AZ32" s="2691"/>
      <c r="BA32" s="1529"/>
      <c r="BB32" s="1529"/>
      <c r="BC32" s="1529"/>
      <c r="BD32" s="1529"/>
      <c r="BE32" s="1535"/>
    </row>
    <row r="33" spans="1:58" ht="15" customHeight="1">
      <c r="A33" s="1818"/>
      <c r="B33" s="2684"/>
      <c r="C33" s="2682"/>
      <c r="D33" s="2682"/>
      <c r="E33" s="2682"/>
      <c r="F33" s="2682"/>
      <c r="G33" s="2682"/>
      <c r="H33" s="2682"/>
      <c r="I33" s="2683"/>
      <c r="J33" s="2688"/>
      <c r="K33" s="2686"/>
      <c r="L33" s="2686"/>
      <c r="M33" s="2687"/>
      <c r="N33" s="2688"/>
      <c r="O33" s="2686"/>
      <c r="P33" s="2686"/>
      <c r="Q33" s="2686"/>
      <c r="R33" s="2692" t="s">
        <v>2056</v>
      </c>
      <c r="S33" s="2693"/>
      <c r="T33" s="2693"/>
      <c r="U33" s="2693"/>
      <c r="V33" s="2693"/>
      <c r="W33" s="2693"/>
      <c r="X33" s="2693"/>
      <c r="Y33" s="2693"/>
      <c r="Z33" s="2693"/>
      <c r="AA33" s="2693"/>
      <c r="AB33" s="2693"/>
      <c r="AC33" s="2693"/>
      <c r="AD33" s="2693"/>
      <c r="AE33" s="2693"/>
      <c r="AF33" s="2693"/>
      <c r="AG33" s="2693"/>
      <c r="AH33" s="2693"/>
      <c r="AI33" s="2693"/>
      <c r="AJ33" s="2693"/>
      <c r="AK33" s="2693"/>
      <c r="AL33" s="2693"/>
      <c r="AM33" s="2693"/>
      <c r="AN33" s="2693"/>
      <c r="AO33" s="2693"/>
      <c r="AP33" s="2693"/>
      <c r="AQ33" s="2693"/>
      <c r="AR33" s="2693"/>
      <c r="AS33" s="2693"/>
      <c r="AT33" s="2693"/>
      <c r="AU33" s="2693"/>
      <c r="AV33" s="2693"/>
      <c r="AW33" s="2693"/>
      <c r="AX33" s="2693"/>
      <c r="AY33" s="2693"/>
      <c r="AZ33" s="2694"/>
      <c r="BA33" s="1536"/>
      <c r="BB33" s="1529"/>
      <c r="BC33" s="1529"/>
      <c r="BD33" s="1529"/>
      <c r="BE33" s="1535"/>
    </row>
    <row r="34" spans="1:58" ht="15.75" customHeight="1" thickBot="1">
      <c r="A34" s="1818"/>
      <c r="B34" s="2684"/>
      <c r="C34" s="2682"/>
      <c r="D34" s="2682"/>
      <c r="E34" s="2682"/>
      <c r="F34" s="2682"/>
      <c r="G34" s="2682"/>
      <c r="H34" s="2682"/>
      <c r="I34" s="2683"/>
      <c r="J34" s="2688"/>
      <c r="K34" s="2686"/>
      <c r="L34" s="2686"/>
      <c r="M34" s="2687"/>
      <c r="N34" s="2688"/>
      <c r="O34" s="2686"/>
      <c r="P34" s="2686"/>
      <c r="Q34" s="2686"/>
      <c r="R34" s="2695"/>
      <c r="S34" s="2696"/>
      <c r="T34" s="2696"/>
      <c r="U34" s="2696"/>
      <c r="V34" s="2696"/>
      <c r="W34" s="2696"/>
      <c r="X34" s="2696"/>
      <c r="Y34" s="2696"/>
      <c r="Z34" s="2696"/>
      <c r="AA34" s="2696"/>
      <c r="AB34" s="2696"/>
      <c r="AC34" s="2696"/>
      <c r="AD34" s="2696"/>
      <c r="AE34" s="2696"/>
      <c r="AF34" s="2696"/>
      <c r="AG34" s="2696"/>
      <c r="AH34" s="2696"/>
      <c r="AI34" s="2696"/>
      <c r="AJ34" s="2696"/>
      <c r="AK34" s="2696"/>
      <c r="AL34" s="2696"/>
      <c r="AM34" s="2696"/>
      <c r="AN34" s="2696"/>
      <c r="AO34" s="2696"/>
      <c r="AP34" s="2696"/>
      <c r="AQ34" s="2696"/>
      <c r="AR34" s="2696"/>
      <c r="AS34" s="2696"/>
      <c r="AT34" s="2696"/>
      <c r="AU34" s="2696"/>
      <c r="AV34" s="2696"/>
      <c r="AW34" s="2696"/>
      <c r="AX34" s="2696"/>
      <c r="AY34" s="2696"/>
      <c r="AZ34" s="2697"/>
      <c r="BA34" s="1536"/>
      <c r="BB34" s="1529"/>
      <c r="BC34" s="1529"/>
      <c r="BD34" s="1529"/>
      <c r="BE34" s="1535"/>
    </row>
    <row r="35" spans="1:58" ht="15.75" customHeight="1" thickBot="1">
      <c r="A35" s="1818"/>
      <c r="B35" s="2684"/>
      <c r="C35" s="2682"/>
      <c r="D35" s="2682"/>
      <c r="E35" s="2682"/>
      <c r="F35" s="2682"/>
      <c r="G35" s="2682"/>
      <c r="H35" s="2682"/>
      <c r="I35" s="2683"/>
      <c r="J35" s="2688"/>
      <c r="K35" s="2686"/>
      <c r="L35" s="2686"/>
      <c r="M35" s="2687"/>
      <c r="N35" s="2688"/>
      <c r="O35" s="2686"/>
      <c r="P35" s="2686"/>
      <c r="Q35" s="2686"/>
      <c r="R35" s="2698">
        <v>0.5</v>
      </c>
      <c r="S35" s="2699"/>
      <c r="T35" s="2699"/>
      <c r="U35" s="2700"/>
      <c r="V35" s="2698">
        <v>0.6</v>
      </c>
      <c r="W35" s="2699"/>
      <c r="X35" s="2699"/>
      <c r="Y35" s="2700"/>
      <c r="Z35" s="2698">
        <v>0.7</v>
      </c>
      <c r="AA35" s="2699"/>
      <c r="AB35" s="2699"/>
      <c r="AC35" s="2700"/>
      <c r="AD35" s="2698">
        <v>0.8</v>
      </c>
      <c r="AE35" s="2699"/>
      <c r="AF35" s="2699"/>
      <c r="AG35" s="2700"/>
      <c r="AH35" s="2698">
        <v>1</v>
      </c>
      <c r="AI35" s="2699"/>
      <c r="AJ35" s="2699"/>
      <c r="AK35" s="2700"/>
      <c r="AL35" s="2698">
        <v>1.2</v>
      </c>
      <c r="AM35" s="2699"/>
      <c r="AN35" s="2700"/>
      <c r="AO35" s="2710" t="s">
        <v>2057</v>
      </c>
      <c r="AP35" s="2711"/>
      <c r="AQ35" s="2711"/>
      <c r="AR35" s="2711"/>
      <c r="AS35" s="2711"/>
      <c r="AT35" s="2712"/>
      <c r="AU35" s="2710" t="s">
        <v>2058</v>
      </c>
      <c r="AV35" s="2711"/>
      <c r="AW35" s="2711"/>
      <c r="AX35" s="2711"/>
      <c r="AY35" s="2711"/>
      <c r="AZ35" s="2712"/>
      <c r="BA35" s="1536"/>
      <c r="BB35" s="1529"/>
      <c r="BC35" s="1529"/>
      <c r="BD35" s="1529"/>
      <c r="BE35" s="1535"/>
      <c r="BF35" s="1527"/>
    </row>
    <row r="36" spans="1:58" ht="15.75" customHeight="1">
      <c r="A36" s="1818"/>
      <c r="B36" s="2713" t="s">
        <v>2059</v>
      </c>
      <c r="C36" s="2714"/>
      <c r="D36" s="2714"/>
      <c r="E36" s="2714"/>
      <c r="F36" s="2714"/>
      <c r="G36" s="2714"/>
      <c r="H36" s="2714"/>
      <c r="I36" s="2715"/>
      <c r="J36" s="2716" t="s">
        <v>2060</v>
      </c>
      <c r="K36" s="2717"/>
      <c r="L36" s="2717"/>
      <c r="M36" s="2718"/>
      <c r="N36" s="2719">
        <v>55</v>
      </c>
      <c r="O36" s="2720"/>
      <c r="P36" s="2720"/>
      <c r="Q36" s="2721"/>
      <c r="R36" s="2722">
        <v>10</v>
      </c>
      <c r="S36" s="2722"/>
      <c r="T36" s="2722"/>
      <c r="U36" s="2722"/>
      <c r="V36" s="2722">
        <v>30</v>
      </c>
      <c r="W36" s="2722"/>
      <c r="X36" s="2722"/>
      <c r="Y36" s="2722"/>
      <c r="Z36" s="2722"/>
      <c r="AA36" s="2722"/>
      <c r="AB36" s="2722"/>
      <c r="AC36" s="2722"/>
      <c r="AD36" s="2722">
        <v>59</v>
      </c>
      <c r="AE36" s="2722"/>
      <c r="AF36" s="2722"/>
      <c r="AG36" s="2722"/>
      <c r="AH36" s="2725"/>
      <c r="AI36" s="2725"/>
      <c r="AJ36" s="2725"/>
      <c r="AK36" s="2725"/>
      <c r="AL36" s="2725"/>
      <c r="AM36" s="2725"/>
      <c r="AN36" s="2725"/>
      <c r="AO36" s="2723">
        <f>SUM(R36:AN36)</f>
        <v>99</v>
      </c>
      <c r="AP36" s="2723"/>
      <c r="AQ36" s="2723"/>
      <c r="AR36" s="2723"/>
      <c r="AS36" s="2723"/>
      <c r="AT36" s="2723"/>
      <c r="AU36" s="2724">
        <f>AO36/$J$29</f>
        <v>1.6229508196721312</v>
      </c>
      <c r="AV36" s="2724"/>
      <c r="AW36" s="2724"/>
      <c r="AX36" s="2724"/>
      <c r="AY36" s="2724"/>
      <c r="AZ36" s="2724"/>
      <c r="BA36" s="1529"/>
      <c r="BB36" s="1529"/>
      <c r="BC36" s="1529"/>
      <c r="BD36" s="1529"/>
      <c r="BE36" s="1535"/>
      <c r="BF36" s="1527"/>
    </row>
    <row r="37" spans="1:58" ht="15.75" customHeight="1">
      <c r="A37" s="1818"/>
      <c r="B37" s="2701" t="s">
        <v>2061</v>
      </c>
      <c r="C37" s="2702"/>
      <c r="D37" s="2702"/>
      <c r="E37" s="2702"/>
      <c r="F37" s="2702"/>
      <c r="G37" s="2702"/>
      <c r="H37" s="2702"/>
      <c r="I37" s="2703"/>
      <c r="J37" s="2704" t="s">
        <v>2062</v>
      </c>
      <c r="K37" s="2705"/>
      <c r="L37" s="2705"/>
      <c r="M37" s="2706"/>
      <c r="N37" s="2707">
        <v>55</v>
      </c>
      <c r="O37" s="2705"/>
      <c r="P37" s="2705"/>
      <c r="Q37" s="2708"/>
      <c r="R37" s="2709"/>
      <c r="S37" s="2709"/>
      <c r="T37" s="2709"/>
      <c r="U37" s="2709"/>
      <c r="V37" s="2709"/>
      <c r="W37" s="2709"/>
      <c r="X37" s="2709"/>
      <c r="Y37" s="2709"/>
      <c r="Z37" s="2709"/>
      <c r="AA37" s="2709"/>
      <c r="AB37" s="2709"/>
      <c r="AC37" s="2709"/>
      <c r="AD37" s="2709"/>
      <c r="AE37" s="2709"/>
      <c r="AF37" s="2709"/>
      <c r="AG37" s="2709"/>
      <c r="AH37" s="2709"/>
      <c r="AI37" s="2709"/>
      <c r="AJ37" s="2709"/>
      <c r="AK37" s="2709"/>
      <c r="AL37" s="2709"/>
      <c r="AM37" s="2709"/>
      <c r="AN37" s="2709"/>
      <c r="AO37" s="2723">
        <f t="shared" ref="AO37:AO47" si="4">SUM(R37:AN37)</f>
        <v>0</v>
      </c>
      <c r="AP37" s="2723"/>
      <c r="AQ37" s="2723"/>
      <c r="AR37" s="2723"/>
      <c r="AS37" s="2723"/>
      <c r="AT37" s="2723"/>
      <c r="AU37" s="2724">
        <f t="shared" ref="AU37:AU47" si="5">AO37/$J$29</f>
        <v>0</v>
      </c>
      <c r="AV37" s="2724"/>
      <c r="AW37" s="2724"/>
      <c r="AX37" s="2724"/>
      <c r="AY37" s="2724"/>
      <c r="AZ37" s="2724"/>
      <c r="BA37" s="1529"/>
      <c r="BB37" s="1529"/>
      <c r="BC37" s="1529"/>
      <c r="BD37" s="1529"/>
      <c r="BE37" s="1535"/>
      <c r="BF37" s="1527"/>
    </row>
    <row r="38" spans="1:58" ht="15.75" customHeight="1">
      <c r="A38" s="1818"/>
      <c r="B38" s="2701" t="s">
        <v>2063</v>
      </c>
      <c r="C38" s="2702"/>
      <c r="D38" s="2702"/>
      <c r="E38" s="2702"/>
      <c r="F38" s="2702"/>
      <c r="G38" s="2702"/>
      <c r="H38" s="2702"/>
      <c r="I38" s="2703"/>
      <c r="J38" s="2704" t="s">
        <v>2064</v>
      </c>
      <c r="K38" s="2705"/>
      <c r="L38" s="2705"/>
      <c r="M38" s="2706"/>
      <c r="N38" s="2707">
        <v>55</v>
      </c>
      <c r="O38" s="2705"/>
      <c r="P38" s="2705"/>
      <c r="Q38" s="2708"/>
      <c r="R38" s="2709"/>
      <c r="S38" s="2709"/>
      <c r="T38" s="2709"/>
      <c r="U38" s="2709"/>
      <c r="V38" s="2709"/>
      <c r="W38" s="2709"/>
      <c r="X38" s="2709"/>
      <c r="Y38" s="2709"/>
      <c r="Z38" s="2709"/>
      <c r="AA38" s="2709"/>
      <c r="AB38" s="2709"/>
      <c r="AC38" s="2709"/>
      <c r="AD38" s="2709"/>
      <c r="AE38" s="2709"/>
      <c r="AF38" s="2709"/>
      <c r="AG38" s="2709"/>
      <c r="AH38" s="2709"/>
      <c r="AI38" s="2709"/>
      <c r="AJ38" s="2709"/>
      <c r="AK38" s="2709"/>
      <c r="AL38" s="2709"/>
      <c r="AM38" s="2709"/>
      <c r="AN38" s="2709"/>
      <c r="AO38" s="2723">
        <f t="shared" si="4"/>
        <v>0</v>
      </c>
      <c r="AP38" s="2723"/>
      <c r="AQ38" s="2723"/>
      <c r="AR38" s="2723"/>
      <c r="AS38" s="2723"/>
      <c r="AT38" s="2723"/>
      <c r="AU38" s="2724">
        <f t="shared" si="5"/>
        <v>0</v>
      </c>
      <c r="AV38" s="2724"/>
      <c r="AW38" s="2724"/>
      <c r="AX38" s="2724"/>
      <c r="AY38" s="2724"/>
      <c r="AZ38" s="2724"/>
      <c r="BA38" s="1529"/>
      <c r="BB38" s="1529"/>
      <c r="BC38" s="1529"/>
      <c r="BD38" s="1529"/>
      <c r="BE38" s="1535"/>
      <c r="BF38" s="1527"/>
    </row>
    <row r="39" spans="1:58" ht="15.75" customHeight="1">
      <c r="A39" s="1818"/>
      <c r="B39" s="2701" t="s">
        <v>2065</v>
      </c>
      <c r="C39" s="2702"/>
      <c r="D39" s="2702"/>
      <c r="E39" s="2702"/>
      <c r="F39" s="2702"/>
      <c r="G39" s="2702"/>
      <c r="H39" s="2702"/>
      <c r="I39" s="2703"/>
      <c r="J39" s="2726"/>
      <c r="K39" s="2727"/>
      <c r="L39" s="2727"/>
      <c r="M39" s="2728"/>
      <c r="N39" s="2729"/>
      <c r="O39" s="2727"/>
      <c r="P39" s="2727"/>
      <c r="Q39" s="2730"/>
      <c r="R39" s="2709"/>
      <c r="S39" s="2709"/>
      <c r="T39" s="2709"/>
      <c r="U39" s="2709"/>
      <c r="V39" s="2709"/>
      <c r="W39" s="2709"/>
      <c r="X39" s="2709"/>
      <c r="Y39" s="2709"/>
      <c r="Z39" s="2709"/>
      <c r="AA39" s="2709"/>
      <c r="AB39" s="2709"/>
      <c r="AC39" s="2709"/>
      <c r="AD39" s="2709"/>
      <c r="AE39" s="2709"/>
      <c r="AF39" s="2709"/>
      <c r="AG39" s="2709"/>
      <c r="AH39" s="2709"/>
      <c r="AI39" s="2709"/>
      <c r="AJ39" s="2709"/>
      <c r="AK39" s="2709"/>
      <c r="AL39" s="2709"/>
      <c r="AM39" s="2709"/>
      <c r="AN39" s="2709"/>
      <c r="AO39" s="2723">
        <f t="shared" si="4"/>
        <v>0</v>
      </c>
      <c r="AP39" s="2723"/>
      <c r="AQ39" s="2723"/>
      <c r="AR39" s="2723"/>
      <c r="AS39" s="2723"/>
      <c r="AT39" s="2723"/>
      <c r="AU39" s="2724">
        <f t="shared" si="5"/>
        <v>0</v>
      </c>
      <c r="AV39" s="2724"/>
      <c r="AW39" s="2724"/>
      <c r="AX39" s="2724"/>
      <c r="AY39" s="2724"/>
      <c r="AZ39" s="2724"/>
      <c r="BA39" s="1529"/>
      <c r="BB39" s="1529"/>
      <c r="BC39" s="1529"/>
      <c r="BD39" s="1529"/>
      <c r="BE39" s="1535"/>
    </row>
    <row r="40" spans="1:58" ht="15.75" customHeight="1">
      <c r="A40" s="1818"/>
      <c r="B40" s="2701" t="s">
        <v>2065</v>
      </c>
      <c r="C40" s="2702"/>
      <c r="D40" s="2702"/>
      <c r="E40" s="2702"/>
      <c r="F40" s="2702"/>
      <c r="G40" s="2702"/>
      <c r="H40" s="2702"/>
      <c r="I40" s="2703"/>
      <c r="J40" s="2726"/>
      <c r="K40" s="2727"/>
      <c r="L40" s="2727"/>
      <c r="M40" s="2728"/>
      <c r="N40" s="2729"/>
      <c r="O40" s="2727"/>
      <c r="P40" s="2727"/>
      <c r="Q40" s="2730"/>
      <c r="R40" s="2709"/>
      <c r="S40" s="2709"/>
      <c r="T40" s="2709"/>
      <c r="U40" s="2709"/>
      <c r="V40" s="2709"/>
      <c r="W40" s="2709"/>
      <c r="X40" s="2709"/>
      <c r="Y40" s="2709"/>
      <c r="Z40" s="2709"/>
      <c r="AA40" s="2709"/>
      <c r="AB40" s="2709"/>
      <c r="AC40" s="2709"/>
      <c r="AD40" s="2709"/>
      <c r="AE40" s="2709"/>
      <c r="AF40" s="2709"/>
      <c r="AG40" s="2709"/>
      <c r="AH40" s="2709"/>
      <c r="AI40" s="2709"/>
      <c r="AJ40" s="2709"/>
      <c r="AK40" s="2709"/>
      <c r="AL40" s="2709"/>
      <c r="AM40" s="2709"/>
      <c r="AN40" s="2709"/>
      <c r="AO40" s="2723">
        <f t="shared" si="4"/>
        <v>0</v>
      </c>
      <c r="AP40" s="2723"/>
      <c r="AQ40" s="2723"/>
      <c r="AR40" s="2723"/>
      <c r="AS40" s="2723"/>
      <c r="AT40" s="2723"/>
      <c r="AU40" s="2724">
        <f t="shared" si="5"/>
        <v>0</v>
      </c>
      <c r="AV40" s="2724"/>
      <c r="AW40" s="2724"/>
      <c r="AX40" s="2724"/>
      <c r="AY40" s="2724"/>
      <c r="AZ40" s="2724"/>
      <c r="BA40" s="1529"/>
      <c r="BB40" s="1529"/>
      <c r="BC40" s="1529"/>
      <c r="BD40" s="1529"/>
      <c r="BE40" s="1535"/>
    </row>
    <row r="41" spans="1:58" ht="15.75" customHeight="1">
      <c r="A41" s="1818"/>
      <c r="B41" s="2731" t="s">
        <v>2066</v>
      </c>
      <c r="C41" s="2732"/>
      <c r="D41" s="2732"/>
      <c r="E41" s="2732"/>
      <c r="F41" s="2732"/>
      <c r="G41" s="2732"/>
      <c r="H41" s="2732"/>
      <c r="I41" s="2733"/>
      <c r="J41" s="2726"/>
      <c r="K41" s="2727"/>
      <c r="L41" s="2727"/>
      <c r="M41" s="2728"/>
      <c r="N41" s="2729"/>
      <c r="O41" s="2727"/>
      <c r="P41" s="2727"/>
      <c r="Q41" s="2730"/>
      <c r="R41" s="2709"/>
      <c r="S41" s="2709"/>
      <c r="T41" s="2709"/>
      <c r="U41" s="2709"/>
      <c r="V41" s="2709"/>
      <c r="W41" s="2709"/>
      <c r="X41" s="2709"/>
      <c r="Y41" s="2709"/>
      <c r="Z41" s="2709"/>
      <c r="AA41" s="2709"/>
      <c r="AB41" s="2709"/>
      <c r="AC41" s="2709"/>
      <c r="AD41" s="2709"/>
      <c r="AE41" s="2709"/>
      <c r="AF41" s="2709"/>
      <c r="AG41" s="2709"/>
      <c r="AH41" s="2709"/>
      <c r="AI41" s="2709"/>
      <c r="AJ41" s="2709"/>
      <c r="AK41" s="2709"/>
      <c r="AL41" s="2709"/>
      <c r="AM41" s="2709"/>
      <c r="AN41" s="2709"/>
      <c r="AO41" s="2723">
        <f t="shared" si="4"/>
        <v>0</v>
      </c>
      <c r="AP41" s="2723"/>
      <c r="AQ41" s="2723"/>
      <c r="AR41" s="2723"/>
      <c r="AS41" s="2723"/>
      <c r="AT41" s="2723"/>
      <c r="AU41" s="2724">
        <f t="shared" si="5"/>
        <v>0</v>
      </c>
      <c r="AV41" s="2724"/>
      <c r="AW41" s="2724"/>
      <c r="AX41" s="2724"/>
      <c r="AY41" s="2724"/>
      <c r="AZ41" s="2724"/>
      <c r="BA41" s="1529"/>
      <c r="BB41" s="1529"/>
      <c r="BC41" s="1529"/>
      <c r="BD41" s="1529"/>
      <c r="BE41" s="1535"/>
    </row>
    <row r="42" spans="1:58" ht="15.75" customHeight="1">
      <c r="A42" s="1818"/>
      <c r="B42" s="2731" t="s">
        <v>2066</v>
      </c>
      <c r="C42" s="2732"/>
      <c r="D42" s="2732"/>
      <c r="E42" s="2732"/>
      <c r="F42" s="2732"/>
      <c r="G42" s="2732"/>
      <c r="H42" s="2732"/>
      <c r="I42" s="2733"/>
      <c r="J42" s="2726"/>
      <c r="K42" s="2727"/>
      <c r="L42" s="2727"/>
      <c r="M42" s="2728"/>
      <c r="N42" s="2729"/>
      <c r="O42" s="2727"/>
      <c r="P42" s="2727"/>
      <c r="Q42" s="2730"/>
      <c r="R42" s="2709"/>
      <c r="S42" s="2709"/>
      <c r="T42" s="2709"/>
      <c r="U42" s="2709"/>
      <c r="V42" s="2709"/>
      <c r="W42" s="2709"/>
      <c r="X42" s="2709"/>
      <c r="Y42" s="2709"/>
      <c r="Z42" s="2709"/>
      <c r="AA42" s="2709"/>
      <c r="AB42" s="2709"/>
      <c r="AC42" s="2709"/>
      <c r="AD42" s="2709"/>
      <c r="AE42" s="2709"/>
      <c r="AF42" s="2709"/>
      <c r="AG42" s="2709"/>
      <c r="AH42" s="2709"/>
      <c r="AI42" s="2709"/>
      <c r="AJ42" s="2709"/>
      <c r="AK42" s="2709"/>
      <c r="AL42" s="2709"/>
      <c r="AM42" s="2709"/>
      <c r="AN42" s="2709"/>
      <c r="AO42" s="2723">
        <f t="shared" si="4"/>
        <v>0</v>
      </c>
      <c r="AP42" s="2723"/>
      <c r="AQ42" s="2723"/>
      <c r="AR42" s="2723"/>
      <c r="AS42" s="2723"/>
      <c r="AT42" s="2723"/>
      <c r="AU42" s="2724">
        <f t="shared" si="5"/>
        <v>0</v>
      </c>
      <c r="AV42" s="2724"/>
      <c r="AW42" s="2724"/>
      <c r="AX42" s="2724"/>
      <c r="AY42" s="2724"/>
      <c r="AZ42" s="2724"/>
      <c r="BA42" s="1529"/>
      <c r="BB42" s="1529"/>
      <c r="BC42" s="1529"/>
      <c r="BD42" s="1529"/>
      <c r="BE42" s="1535"/>
    </row>
    <row r="43" spans="1:58" ht="15.75" customHeight="1">
      <c r="A43" s="1818"/>
      <c r="B43" s="2734" t="s">
        <v>2067</v>
      </c>
      <c r="C43" s="2735"/>
      <c r="D43" s="2735"/>
      <c r="E43" s="2735"/>
      <c r="F43" s="2735"/>
      <c r="G43" s="2735"/>
      <c r="H43" s="2735"/>
      <c r="I43" s="2736"/>
      <c r="J43" s="2726"/>
      <c r="K43" s="2727"/>
      <c r="L43" s="2727"/>
      <c r="M43" s="2728"/>
      <c r="N43" s="2729"/>
      <c r="O43" s="2727"/>
      <c r="P43" s="2727"/>
      <c r="Q43" s="2730"/>
      <c r="R43" s="2709"/>
      <c r="S43" s="2709"/>
      <c r="T43" s="2709"/>
      <c r="U43" s="2709"/>
      <c r="V43" s="2709"/>
      <c r="W43" s="2709"/>
      <c r="X43" s="2709"/>
      <c r="Y43" s="2709"/>
      <c r="Z43" s="2709"/>
      <c r="AA43" s="2709"/>
      <c r="AB43" s="2709"/>
      <c r="AC43" s="2709"/>
      <c r="AD43" s="2709"/>
      <c r="AE43" s="2709"/>
      <c r="AF43" s="2709"/>
      <c r="AG43" s="2709"/>
      <c r="AH43" s="2709"/>
      <c r="AI43" s="2709"/>
      <c r="AJ43" s="2709"/>
      <c r="AK43" s="2709"/>
      <c r="AL43" s="2709"/>
      <c r="AM43" s="2709"/>
      <c r="AN43" s="2709"/>
      <c r="AO43" s="2723">
        <f t="shared" si="4"/>
        <v>0</v>
      </c>
      <c r="AP43" s="2723"/>
      <c r="AQ43" s="2723"/>
      <c r="AR43" s="2723"/>
      <c r="AS43" s="2723"/>
      <c r="AT43" s="2723"/>
      <c r="AU43" s="2724">
        <f t="shared" si="5"/>
        <v>0</v>
      </c>
      <c r="AV43" s="2724"/>
      <c r="AW43" s="2724"/>
      <c r="AX43" s="2724"/>
      <c r="AY43" s="2724"/>
      <c r="AZ43" s="2724"/>
      <c r="BA43" s="1529"/>
      <c r="BB43" s="1529"/>
      <c r="BC43" s="1529"/>
      <c r="BD43" s="1529"/>
      <c r="BE43" s="1535"/>
    </row>
    <row r="44" spans="1:58" ht="15.75" customHeight="1">
      <c r="A44" s="1818"/>
      <c r="B44" s="2734" t="s">
        <v>2068</v>
      </c>
      <c r="C44" s="2735"/>
      <c r="D44" s="2735"/>
      <c r="E44" s="2735"/>
      <c r="F44" s="2735"/>
      <c r="G44" s="2735"/>
      <c r="H44" s="2735"/>
      <c r="I44" s="2736"/>
      <c r="J44" s="2726"/>
      <c r="K44" s="2727"/>
      <c r="L44" s="2727"/>
      <c r="M44" s="2728"/>
      <c r="N44" s="2729"/>
      <c r="O44" s="2727"/>
      <c r="P44" s="2727"/>
      <c r="Q44" s="2730"/>
      <c r="R44" s="2709"/>
      <c r="S44" s="2709"/>
      <c r="T44" s="2709"/>
      <c r="U44" s="2709"/>
      <c r="V44" s="2709"/>
      <c r="W44" s="2709"/>
      <c r="X44" s="2709"/>
      <c r="Y44" s="2709"/>
      <c r="Z44" s="2709"/>
      <c r="AA44" s="2709"/>
      <c r="AB44" s="2709"/>
      <c r="AC44" s="2709"/>
      <c r="AD44" s="2709"/>
      <c r="AE44" s="2709"/>
      <c r="AF44" s="2709"/>
      <c r="AG44" s="2709"/>
      <c r="AH44" s="2709"/>
      <c r="AI44" s="2709"/>
      <c r="AJ44" s="2709"/>
      <c r="AK44" s="2709"/>
      <c r="AL44" s="2709"/>
      <c r="AM44" s="2709"/>
      <c r="AN44" s="2709"/>
      <c r="AO44" s="2723">
        <f t="shared" si="4"/>
        <v>0</v>
      </c>
      <c r="AP44" s="2723"/>
      <c r="AQ44" s="2723"/>
      <c r="AR44" s="2723"/>
      <c r="AS44" s="2723"/>
      <c r="AT44" s="2723"/>
      <c r="AU44" s="2724">
        <f t="shared" si="5"/>
        <v>0</v>
      </c>
      <c r="AV44" s="2724"/>
      <c r="AW44" s="2724"/>
      <c r="AX44" s="2724"/>
      <c r="AY44" s="2724"/>
      <c r="AZ44" s="2724"/>
      <c r="BA44" s="1529"/>
      <c r="BB44" s="1529"/>
      <c r="BC44" s="1529"/>
      <c r="BD44" s="1529"/>
      <c r="BE44" s="1535"/>
    </row>
    <row r="45" spans="1:58" ht="15.75" customHeight="1">
      <c r="A45" s="1818"/>
      <c r="B45" s="2737" t="s">
        <v>2069</v>
      </c>
      <c r="C45" s="2738"/>
      <c r="D45" s="2738"/>
      <c r="E45" s="2738"/>
      <c r="F45" s="2738"/>
      <c r="G45" s="2738"/>
      <c r="H45" s="2738"/>
      <c r="I45" s="2739"/>
      <c r="J45" s="2726"/>
      <c r="K45" s="2727"/>
      <c r="L45" s="2727"/>
      <c r="M45" s="2728"/>
      <c r="N45" s="2729"/>
      <c r="O45" s="2727"/>
      <c r="P45" s="2727"/>
      <c r="Q45" s="2730"/>
      <c r="R45" s="2709"/>
      <c r="S45" s="2709"/>
      <c r="T45" s="2709"/>
      <c r="U45" s="2709"/>
      <c r="V45" s="2709"/>
      <c r="W45" s="2709"/>
      <c r="X45" s="2709"/>
      <c r="Y45" s="2709"/>
      <c r="Z45" s="2709"/>
      <c r="AA45" s="2709"/>
      <c r="AB45" s="2709"/>
      <c r="AC45" s="2709"/>
      <c r="AD45" s="2709"/>
      <c r="AE45" s="2709"/>
      <c r="AF45" s="2709"/>
      <c r="AG45" s="2709"/>
      <c r="AH45" s="2709"/>
      <c r="AI45" s="2709"/>
      <c r="AJ45" s="2709"/>
      <c r="AK45" s="2709"/>
      <c r="AL45" s="2709"/>
      <c r="AM45" s="2709"/>
      <c r="AN45" s="2709"/>
      <c r="AO45" s="2723">
        <f t="shared" si="4"/>
        <v>0</v>
      </c>
      <c r="AP45" s="2723"/>
      <c r="AQ45" s="2723"/>
      <c r="AR45" s="2723"/>
      <c r="AS45" s="2723"/>
      <c r="AT45" s="2723"/>
      <c r="AU45" s="2724">
        <f t="shared" si="5"/>
        <v>0</v>
      </c>
      <c r="AV45" s="2724"/>
      <c r="AW45" s="2724"/>
      <c r="AX45" s="2724"/>
      <c r="AY45" s="2724"/>
      <c r="AZ45" s="2724"/>
      <c r="BA45" s="1529"/>
      <c r="BB45" s="1529"/>
      <c r="BC45" s="1529"/>
      <c r="BD45" s="1529"/>
      <c r="BE45" s="1535"/>
    </row>
    <row r="46" spans="1:58" ht="15.75" customHeight="1">
      <c r="A46" s="1818"/>
      <c r="B46" s="2737" t="s">
        <v>2070</v>
      </c>
      <c r="C46" s="2738"/>
      <c r="D46" s="2738"/>
      <c r="E46" s="2738"/>
      <c r="F46" s="2738"/>
      <c r="G46" s="2738"/>
      <c r="H46" s="2738"/>
      <c r="I46" s="2739"/>
      <c r="J46" s="2726"/>
      <c r="K46" s="2727"/>
      <c r="L46" s="2727"/>
      <c r="M46" s="2728"/>
      <c r="N46" s="2707">
        <v>99</v>
      </c>
      <c r="O46" s="2705"/>
      <c r="P46" s="2705"/>
      <c r="Q46" s="2708"/>
      <c r="R46" s="2709"/>
      <c r="S46" s="2709"/>
      <c r="T46" s="2709"/>
      <c r="U46" s="2709"/>
      <c r="V46" s="2709"/>
      <c r="W46" s="2709"/>
      <c r="X46" s="2709"/>
      <c r="Y46" s="2709"/>
      <c r="Z46" s="2709"/>
      <c r="AA46" s="2709"/>
      <c r="AB46" s="2709"/>
      <c r="AC46" s="2709"/>
      <c r="AD46" s="2709"/>
      <c r="AE46" s="2709"/>
      <c r="AF46" s="2709"/>
      <c r="AG46" s="2709"/>
      <c r="AH46" s="2709"/>
      <c r="AI46" s="2709"/>
      <c r="AJ46" s="2709"/>
      <c r="AK46" s="2709"/>
      <c r="AL46" s="2709"/>
      <c r="AM46" s="2709"/>
      <c r="AN46" s="2709"/>
      <c r="AO46" s="2723">
        <f t="shared" si="4"/>
        <v>0</v>
      </c>
      <c r="AP46" s="2723"/>
      <c r="AQ46" s="2723"/>
      <c r="AR46" s="2723"/>
      <c r="AS46" s="2723"/>
      <c r="AT46" s="2723"/>
      <c r="AU46" s="2724">
        <f t="shared" si="5"/>
        <v>0</v>
      </c>
      <c r="AV46" s="2724"/>
      <c r="AW46" s="2724"/>
      <c r="AX46" s="2724"/>
      <c r="AY46" s="2724"/>
      <c r="AZ46" s="2724"/>
      <c r="BA46" s="1529"/>
      <c r="BB46" s="1529"/>
      <c r="BC46" s="1529"/>
      <c r="BD46" s="1529"/>
      <c r="BE46" s="1535"/>
    </row>
    <row r="47" spans="1:58" ht="15.75" customHeight="1" thickBot="1">
      <c r="A47" s="1818"/>
      <c r="B47" s="2740" t="s">
        <v>308</v>
      </c>
      <c r="C47" s="2741"/>
      <c r="D47" s="2741"/>
      <c r="E47" s="2741"/>
      <c r="F47" s="2741"/>
      <c r="G47" s="2741"/>
      <c r="H47" s="2741"/>
      <c r="I47" s="2742"/>
      <c r="J47" s="2743"/>
      <c r="K47" s="2744"/>
      <c r="L47" s="2744"/>
      <c r="M47" s="2745"/>
      <c r="N47" s="2746"/>
      <c r="O47" s="2744"/>
      <c r="P47" s="2744"/>
      <c r="Q47" s="2747"/>
      <c r="R47" s="2709"/>
      <c r="S47" s="2709"/>
      <c r="T47" s="2709"/>
      <c r="U47" s="2709"/>
      <c r="V47" s="2709"/>
      <c r="W47" s="2709"/>
      <c r="X47" s="2709"/>
      <c r="Y47" s="2709"/>
      <c r="Z47" s="2709"/>
      <c r="AA47" s="2709"/>
      <c r="AB47" s="2709"/>
      <c r="AC47" s="2709"/>
      <c r="AD47" s="2709"/>
      <c r="AE47" s="2709"/>
      <c r="AF47" s="2709"/>
      <c r="AG47" s="2709"/>
      <c r="AH47" s="2709"/>
      <c r="AI47" s="2709"/>
      <c r="AJ47" s="2709"/>
      <c r="AK47" s="2709"/>
      <c r="AL47" s="2709"/>
      <c r="AM47" s="2709"/>
      <c r="AN47" s="2709"/>
      <c r="AO47" s="2723">
        <f t="shared" si="4"/>
        <v>0</v>
      </c>
      <c r="AP47" s="2723"/>
      <c r="AQ47" s="2723"/>
      <c r="AR47" s="2723"/>
      <c r="AS47" s="2723"/>
      <c r="AT47" s="2723"/>
      <c r="AU47" s="2724">
        <f t="shared" si="5"/>
        <v>0</v>
      </c>
      <c r="AV47" s="2724"/>
      <c r="AW47" s="2724"/>
      <c r="AX47" s="2724"/>
      <c r="AY47" s="2724"/>
      <c r="AZ47" s="2724"/>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8" t="s">
        <v>2073</v>
      </c>
      <c r="C50" s="2749"/>
      <c r="D50" s="2749"/>
      <c r="E50" s="2749"/>
      <c r="F50" s="2749"/>
      <c r="G50" s="2749"/>
      <c r="H50" s="2749"/>
      <c r="I50" s="2749"/>
      <c r="J50" s="2749"/>
      <c r="K50" s="2749"/>
      <c r="L50" s="2749"/>
      <c r="M50" s="2749"/>
      <c r="N50" s="2749"/>
      <c r="O50" s="2749"/>
      <c r="P50" s="2749"/>
      <c r="Q50" s="2749"/>
      <c r="R50" s="2749"/>
      <c r="S50" s="2749"/>
      <c r="T50" s="2749"/>
      <c r="U50" s="2749"/>
      <c r="V50" s="2749"/>
      <c r="W50" s="2749"/>
      <c r="X50" s="2749"/>
      <c r="Y50" s="2749"/>
      <c r="Z50" s="2749"/>
      <c r="AA50" s="2749"/>
      <c r="AB50" s="2749"/>
      <c r="AC50" s="2749"/>
      <c r="AD50" s="2749"/>
      <c r="AE50" s="2749"/>
      <c r="AF50" s="2749"/>
      <c r="AG50" s="2749"/>
      <c r="AH50" s="2749"/>
      <c r="AI50" s="2749"/>
      <c r="AJ50" s="2749"/>
      <c r="AK50" s="2749"/>
      <c r="AL50" s="2749"/>
      <c r="AM50" s="2749"/>
      <c r="AN50" s="2749"/>
      <c r="AO50" s="2750"/>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1" t="s">
        <v>2074</v>
      </c>
      <c r="C51" s="2752"/>
      <c r="D51" s="2752"/>
      <c r="E51" s="2752"/>
      <c r="F51" s="2752"/>
      <c r="G51" s="2752"/>
      <c r="H51" s="2752"/>
      <c r="I51" s="2753"/>
      <c r="J51" s="2751" t="s">
        <v>2075</v>
      </c>
      <c r="K51" s="2752"/>
      <c r="L51" s="2752"/>
      <c r="M51" s="2752"/>
      <c r="N51" s="2752"/>
      <c r="O51" s="2752"/>
      <c r="P51" s="2752"/>
      <c r="Q51" s="2753"/>
      <c r="R51" s="2754" t="s">
        <v>2076</v>
      </c>
      <c r="S51" s="2755"/>
      <c r="T51" s="2755"/>
      <c r="U51" s="2755"/>
      <c r="V51" s="2755"/>
      <c r="W51" s="2755"/>
      <c r="X51" s="2755"/>
      <c r="Y51" s="2756"/>
      <c r="Z51" s="2757" t="s">
        <v>2077</v>
      </c>
      <c r="AA51" s="2758"/>
      <c r="AB51" s="2758"/>
      <c r="AC51" s="2758"/>
      <c r="AD51" s="2758"/>
      <c r="AE51" s="2758"/>
      <c r="AF51" s="2758"/>
      <c r="AG51" s="2759"/>
      <c r="AH51" s="2757" t="s">
        <v>2078</v>
      </c>
      <c r="AI51" s="2758"/>
      <c r="AJ51" s="2758"/>
      <c r="AK51" s="2758"/>
      <c r="AL51" s="2758"/>
      <c r="AM51" s="2758"/>
      <c r="AN51" s="2758"/>
      <c r="AO51" s="2759"/>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0"/>
      <c r="C52" s="2761"/>
      <c r="D52" s="2761"/>
      <c r="E52" s="2761"/>
      <c r="F52" s="2761"/>
      <c r="G52" s="2761"/>
      <c r="H52" s="2761"/>
      <c r="I52" s="2761"/>
      <c r="J52" s="2761"/>
      <c r="K52" s="2761"/>
      <c r="L52" s="2761"/>
      <c r="M52" s="2761"/>
      <c r="N52" s="2761"/>
      <c r="O52" s="2761"/>
      <c r="P52" s="2761"/>
      <c r="Q52" s="2761"/>
      <c r="R52" s="2762"/>
      <c r="S52" s="2762"/>
      <c r="T52" s="2762"/>
      <c r="U52" s="2762"/>
      <c r="V52" s="2762"/>
      <c r="W52" s="2762"/>
      <c r="X52" s="2762"/>
      <c r="Y52" s="2762"/>
      <c r="Z52" s="2761"/>
      <c r="AA52" s="2761"/>
      <c r="AB52" s="2761"/>
      <c r="AC52" s="2761"/>
      <c r="AD52" s="2761"/>
      <c r="AE52" s="2761"/>
      <c r="AF52" s="2761"/>
      <c r="AG52" s="2761"/>
      <c r="AH52" s="2761"/>
      <c r="AI52" s="2761"/>
      <c r="AJ52" s="2761"/>
      <c r="AK52" s="2761"/>
      <c r="AL52" s="2761"/>
      <c r="AM52" s="2761"/>
      <c r="AN52" s="2761"/>
      <c r="AO52" s="276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0"/>
      <c r="C53" s="2761"/>
      <c r="D53" s="2761"/>
      <c r="E53" s="2761"/>
      <c r="F53" s="2761"/>
      <c r="G53" s="2761"/>
      <c r="H53" s="2761"/>
      <c r="I53" s="2761"/>
      <c r="J53" s="2761"/>
      <c r="K53" s="2761"/>
      <c r="L53" s="2761"/>
      <c r="M53" s="2761"/>
      <c r="N53" s="2761"/>
      <c r="O53" s="2761"/>
      <c r="P53" s="2761"/>
      <c r="Q53" s="2761"/>
      <c r="R53" s="2762"/>
      <c r="S53" s="2762"/>
      <c r="T53" s="2762"/>
      <c r="U53" s="2762"/>
      <c r="V53" s="2762"/>
      <c r="W53" s="2762"/>
      <c r="X53" s="2762"/>
      <c r="Y53" s="2762"/>
      <c r="Z53" s="2761"/>
      <c r="AA53" s="2761"/>
      <c r="AB53" s="2761"/>
      <c r="AC53" s="2761"/>
      <c r="AD53" s="2761"/>
      <c r="AE53" s="2761"/>
      <c r="AF53" s="2761"/>
      <c r="AG53" s="2761"/>
      <c r="AH53" s="2761"/>
      <c r="AI53" s="2761"/>
      <c r="AJ53" s="2761"/>
      <c r="AK53" s="2761"/>
      <c r="AL53" s="2761"/>
      <c r="AM53" s="2761"/>
      <c r="AN53" s="2761"/>
      <c r="AO53" s="276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0"/>
      <c r="C54" s="2761"/>
      <c r="D54" s="2761"/>
      <c r="E54" s="2761"/>
      <c r="F54" s="2761"/>
      <c r="G54" s="2761"/>
      <c r="H54" s="2761"/>
      <c r="I54" s="2761"/>
      <c r="J54" s="2761"/>
      <c r="K54" s="2761"/>
      <c r="L54" s="2761"/>
      <c r="M54" s="2761"/>
      <c r="N54" s="2761"/>
      <c r="O54" s="2761"/>
      <c r="P54" s="2761"/>
      <c r="Q54" s="2761"/>
      <c r="R54" s="2762"/>
      <c r="S54" s="2762"/>
      <c r="T54" s="2762"/>
      <c r="U54" s="2762"/>
      <c r="V54" s="2762"/>
      <c r="W54" s="2762"/>
      <c r="X54" s="2762"/>
      <c r="Y54" s="2762"/>
      <c r="Z54" s="2761"/>
      <c r="AA54" s="2761"/>
      <c r="AB54" s="2761"/>
      <c r="AC54" s="2761"/>
      <c r="AD54" s="2761"/>
      <c r="AE54" s="2761"/>
      <c r="AF54" s="2761"/>
      <c r="AG54" s="2761"/>
      <c r="AH54" s="2761"/>
      <c r="AI54" s="2761"/>
      <c r="AJ54" s="2761"/>
      <c r="AK54" s="2761"/>
      <c r="AL54" s="2761"/>
      <c r="AM54" s="2761"/>
      <c r="AN54" s="2761"/>
      <c r="AO54" s="276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0"/>
      <c r="C55" s="2761"/>
      <c r="D55" s="2761"/>
      <c r="E55" s="2761"/>
      <c r="F55" s="2761"/>
      <c r="G55" s="2761"/>
      <c r="H55" s="2761"/>
      <c r="I55" s="2761"/>
      <c r="J55" s="2761"/>
      <c r="K55" s="2761"/>
      <c r="L55" s="2761"/>
      <c r="M55" s="2761"/>
      <c r="N55" s="2761"/>
      <c r="O55" s="2761"/>
      <c r="P55" s="2761"/>
      <c r="Q55" s="2761"/>
      <c r="R55" s="2762"/>
      <c r="S55" s="2762"/>
      <c r="T55" s="2762"/>
      <c r="U55" s="2762"/>
      <c r="V55" s="2762"/>
      <c r="W55" s="2762"/>
      <c r="X55" s="2762"/>
      <c r="Y55" s="2762"/>
      <c r="Z55" s="2761"/>
      <c r="AA55" s="2761"/>
      <c r="AB55" s="2761"/>
      <c r="AC55" s="2761"/>
      <c r="AD55" s="2761"/>
      <c r="AE55" s="2761"/>
      <c r="AF55" s="2761"/>
      <c r="AG55" s="2761"/>
      <c r="AH55" s="2761"/>
      <c r="AI55" s="2761"/>
      <c r="AJ55" s="2761"/>
      <c r="AK55" s="2761"/>
      <c r="AL55" s="2761"/>
      <c r="AM55" s="2761"/>
      <c r="AN55" s="2761"/>
      <c r="AO55" s="2763"/>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3"/>
      <c r="C56" s="2774"/>
      <c r="D56" s="2774"/>
      <c r="E56" s="2774"/>
      <c r="F56" s="2774"/>
      <c r="G56" s="2774"/>
      <c r="H56" s="2774"/>
      <c r="I56" s="2774"/>
      <c r="J56" s="2774"/>
      <c r="K56" s="2774"/>
      <c r="L56" s="2774"/>
      <c r="M56" s="2774"/>
      <c r="N56" s="2774"/>
      <c r="O56" s="2774"/>
      <c r="P56" s="2774"/>
      <c r="Q56" s="2774"/>
      <c r="R56" s="2775"/>
      <c r="S56" s="2775"/>
      <c r="T56" s="2775"/>
      <c r="U56" s="2775"/>
      <c r="V56" s="2775"/>
      <c r="W56" s="2775"/>
      <c r="X56" s="2775"/>
      <c r="Y56" s="2775"/>
      <c r="Z56" s="2774"/>
      <c r="AA56" s="2774"/>
      <c r="AB56" s="2774"/>
      <c r="AC56" s="2774"/>
      <c r="AD56" s="2774"/>
      <c r="AE56" s="2774"/>
      <c r="AF56" s="2774"/>
      <c r="AG56" s="2774"/>
      <c r="AH56" s="2774"/>
      <c r="AI56" s="2774"/>
      <c r="AJ56" s="2774"/>
      <c r="AK56" s="2774"/>
      <c r="AL56" s="2774"/>
      <c r="AM56" s="2774"/>
      <c r="AN56" s="2774"/>
      <c r="AO56" s="277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7" t="s">
        <v>1880</v>
      </c>
      <c r="C57" s="2778"/>
      <c r="D57" s="2778"/>
      <c r="E57" s="2778"/>
      <c r="F57" s="2778"/>
      <c r="G57" s="2778"/>
      <c r="H57" s="2778"/>
      <c r="I57" s="2778"/>
      <c r="J57" s="2778"/>
      <c r="K57" s="2778"/>
      <c r="L57" s="2778"/>
      <c r="M57" s="2778"/>
      <c r="N57" s="2778"/>
      <c r="O57" s="2778"/>
      <c r="P57" s="2778"/>
      <c r="Q57" s="2778"/>
      <c r="R57" s="2779">
        <f>SUM(R52:Y56)</f>
        <v>0</v>
      </c>
      <c r="S57" s="2779"/>
      <c r="T57" s="2779"/>
      <c r="U57" s="2779"/>
      <c r="V57" s="2779"/>
      <c r="W57" s="2779"/>
      <c r="X57" s="2779"/>
      <c r="Y57" s="2779"/>
      <c r="Z57" s="2779">
        <f t="shared" ref="Z57" si="6">SUM(Z52:AG56)</f>
        <v>0</v>
      </c>
      <c r="AA57" s="2779"/>
      <c r="AB57" s="2779"/>
      <c r="AC57" s="2779"/>
      <c r="AD57" s="2779"/>
      <c r="AE57" s="2779"/>
      <c r="AF57" s="2779"/>
      <c r="AG57" s="2779"/>
      <c r="AH57" s="2779">
        <f t="shared" ref="AH57" si="7">SUM(AH52:AO56)</f>
        <v>0</v>
      </c>
      <c r="AI57" s="2779"/>
      <c r="AJ57" s="2779"/>
      <c r="AK57" s="2779"/>
      <c r="AL57" s="2779"/>
      <c r="AM57" s="2779"/>
      <c r="AN57" s="2779"/>
      <c r="AO57" s="277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4" t="s">
        <v>2074</v>
      </c>
      <c r="C59" s="2765"/>
      <c r="D59" s="2765"/>
      <c r="E59" s="2765"/>
      <c r="F59" s="2765"/>
      <c r="G59" s="2765"/>
      <c r="H59" s="2765"/>
      <c r="I59" s="2766"/>
      <c r="J59" s="2767" t="s">
        <v>2079</v>
      </c>
      <c r="K59" s="2767"/>
      <c r="L59" s="2767"/>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7"/>
      <c r="AQ59" s="2767"/>
      <c r="AR59" s="2767"/>
      <c r="AS59" s="2767"/>
      <c r="AT59" s="2767"/>
      <c r="AU59" s="2767"/>
      <c r="AV59" s="2767"/>
      <c r="AW59" s="2768"/>
      <c r="AX59" s="1529"/>
      <c r="AY59" s="1529"/>
      <c r="AZ59" s="1529"/>
      <c r="BA59" s="1529"/>
      <c r="BB59" s="1529"/>
      <c r="BC59" s="1529"/>
      <c r="BD59" s="1529"/>
      <c r="BE59" s="1535"/>
    </row>
    <row r="60" spans="1:58" ht="15.75" customHeight="1">
      <c r="A60" s="1818"/>
      <c r="B60" s="2769" t="str">
        <f>IF(B52="", "", B52)</f>
        <v/>
      </c>
      <c r="C60" s="2770"/>
      <c r="D60" s="2770"/>
      <c r="E60" s="2770"/>
      <c r="F60" s="2770"/>
      <c r="G60" s="2770"/>
      <c r="H60" s="2770"/>
      <c r="I60" s="2771"/>
      <c r="J60" s="2772"/>
      <c r="K60" s="2761"/>
      <c r="L60" s="2761"/>
      <c r="M60" s="2761"/>
      <c r="N60" s="2761"/>
      <c r="O60" s="2761"/>
      <c r="P60" s="2761"/>
      <c r="Q60" s="2761"/>
      <c r="R60" s="2761"/>
      <c r="S60" s="2761"/>
      <c r="T60" s="2761"/>
      <c r="U60" s="2761"/>
      <c r="V60" s="2761"/>
      <c r="W60" s="2761"/>
      <c r="X60" s="2761"/>
      <c r="Y60" s="2761"/>
      <c r="Z60" s="2761"/>
      <c r="AA60" s="2761"/>
      <c r="AB60" s="2761"/>
      <c r="AC60" s="2761"/>
      <c r="AD60" s="2761"/>
      <c r="AE60" s="2761"/>
      <c r="AF60" s="2761"/>
      <c r="AG60" s="2761"/>
      <c r="AH60" s="2761"/>
      <c r="AI60" s="2761"/>
      <c r="AJ60" s="2761"/>
      <c r="AK60" s="2761"/>
      <c r="AL60" s="2761"/>
      <c r="AM60" s="2761"/>
      <c r="AN60" s="2761"/>
      <c r="AO60" s="2761"/>
      <c r="AP60" s="2761"/>
      <c r="AQ60" s="2761"/>
      <c r="AR60" s="2761"/>
      <c r="AS60" s="2761"/>
      <c r="AT60" s="2761"/>
      <c r="AU60" s="2761"/>
      <c r="AV60" s="2761"/>
      <c r="AW60" s="2763"/>
      <c r="AX60" s="1529"/>
      <c r="AY60" s="1529"/>
      <c r="AZ60" s="1529"/>
      <c r="BA60" s="1529"/>
      <c r="BB60" s="1529"/>
      <c r="BC60" s="1529"/>
      <c r="BD60" s="1529"/>
      <c r="BE60" s="1535"/>
    </row>
    <row r="61" spans="1:58" ht="15.75" customHeight="1">
      <c r="A61" s="1818"/>
      <c r="B61" s="2769" t="str">
        <f t="shared" ref="B61:B64" si="8">IF(B53="", "", B53)</f>
        <v/>
      </c>
      <c r="C61" s="2770"/>
      <c r="D61" s="2770"/>
      <c r="E61" s="2770"/>
      <c r="F61" s="2770"/>
      <c r="G61" s="2770"/>
      <c r="H61" s="2770"/>
      <c r="I61" s="2771"/>
      <c r="J61" s="2772"/>
      <c r="K61" s="2761"/>
      <c r="L61" s="2761"/>
      <c r="M61" s="2761"/>
      <c r="N61" s="2761"/>
      <c r="O61" s="2761"/>
      <c r="P61" s="2761"/>
      <c r="Q61" s="2761"/>
      <c r="R61" s="2761"/>
      <c r="S61" s="2761"/>
      <c r="T61" s="2761"/>
      <c r="U61" s="2761"/>
      <c r="V61" s="2761"/>
      <c r="W61" s="2761"/>
      <c r="X61" s="2761"/>
      <c r="Y61" s="2761"/>
      <c r="Z61" s="2761"/>
      <c r="AA61" s="2761"/>
      <c r="AB61" s="2761"/>
      <c r="AC61" s="2761"/>
      <c r="AD61" s="2761"/>
      <c r="AE61" s="2761"/>
      <c r="AF61" s="2761"/>
      <c r="AG61" s="2761"/>
      <c r="AH61" s="2761"/>
      <c r="AI61" s="2761"/>
      <c r="AJ61" s="2761"/>
      <c r="AK61" s="2761"/>
      <c r="AL61" s="2761"/>
      <c r="AM61" s="2761"/>
      <c r="AN61" s="2761"/>
      <c r="AO61" s="2761"/>
      <c r="AP61" s="2761"/>
      <c r="AQ61" s="2761"/>
      <c r="AR61" s="2761"/>
      <c r="AS61" s="2761"/>
      <c r="AT61" s="2761"/>
      <c r="AU61" s="2761"/>
      <c r="AV61" s="2761"/>
      <c r="AW61" s="2763"/>
      <c r="AX61" s="1529"/>
      <c r="AY61" s="1529"/>
      <c r="AZ61" s="1529"/>
      <c r="BA61" s="1529"/>
      <c r="BB61" s="1529"/>
      <c r="BC61" s="1529"/>
      <c r="BD61" s="1529"/>
      <c r="BE61" s="1535"/>
    </row>
    <row r="62" spans="1:58" ht="15.75" customHeight="1">
      <c r="A62" s="1818"/>
      <c r="B62" s="2769" t="str">
        <f t="shared" si="8"/>
        <v/>
      </c>
      <c r="C62" s="2770"/>
      <c r="D62" s="2770"/>
      <c r="E62" s="2770"/>
      <c r="F62" s="2770"/>
      <c r="G62" s="2770"/>
      <c r="H62" s="2770"/>
      <c r="I62" s="2771"/>
      <c r="J62" s="2772"/>
      <c r="K62" s="2761"/>
      <c r="L62" s="2761"/>
      <c r="M62" s="2761"/>
      <c r="N62" s="2761"/>
      <c r="O62" s="2761"/>
      <c r="P62" s="2761"/>
      <c r="Q62" s="2761"/>
      <c r="R62" s="2761"/>
      <c r="S62" s="2761"/>
      <c r="T62" s="2761"/>
      <c r="U62" s="2761"/>
      <c r="V62" s="2761"/>
      <c r="W62" s="2761"/>
      <c r="X62" s="2761"/>
      <c r="Y62" s="2761"/>
      <c r="Z62" s="2761"/>
      <c r="AA62" s="2761"/>
      <c r="AB62" s="2761"/>
      <c r="AC62" s="2761"/>
      <c r="AD62" s="2761"/>
      <c r="AE62" s="2761"/>
      <c r="AF62" s="2761"/>
      <c r="AG62" s="2761"/>
      <c r="AH62" s="2761"/>
      <c r="AI62" s="2761"/>
      <c r="AJ62" s="2761"/>
      <c r="AK62" s="2761"/>
      <c r="AL62" s="2761"/>
      <c r="AM62" s="2761"/>
      <c r="AN62" s="2761"/>
      <c r="AO62" s="2761"/>
      <c r="AP62" s="2761"/>
      <c r="AQ62" s="2761"/>
      <c r="AR62" s="2761"/>
      <c r="AS62" s="2761"/>
      <c r="AT62" s="2761"/>
      <c r="AU62" s="2761"/>
      <c r="AV62" s="2761"/>
      <c r="AW62" s="2763"/>
      <c r="AX62" s="1529"/>
      <c r="AY62" s="1529"/>
      <c r="AZ62" s="1529"/>
      <c r="BA62" s="1529"/>
      <c r="BB62" s="1529"/>
      <c r="BC62" s="1529"/>
      <c r="BD62" s="1529"/>
      <c r="BE62" s="1535"/>
    </row>
    <row r="63" spans="1:58" ht="15.75" customHeight="1">
      <c r="A63" s="1818"/>
      <c r="B63" s="2769" t="str">
        <f t="shared" si="8"/>
        <v/>
      </c>
      <c r="C63" s="2770"/>
      <c r="D63" s="2770"/>
      <c r="E63" s="2770"/>
      <c r="F63" s="2770"/>
      <c r="G63" s="2770"/>
      <c r="H63" s="2770"/>
      <c r="I63" s="2771"/>
      <c r="J63" s="2772"/>
      <c r="K63" s="2761"/>
      <c r="L63" s="2761"/>
      <c r="M63" s="2761"/>
      <c r="N63" s="2761"/>
      <c r="O63" s="2761"/>
      <c r="P63" s="2761"/>
      <c r="Q63" s="2761"/>
      <c r="R63" s="2761"/>
      <c r="S63" s="2761"/>
      <c r="T63" s="2761"/>
      <c r="U63" s="2761"/>
      <c r="V63" s="2761"/>
      <c r="W63" s="2761"/>
      <c r="X63" s="2761"/>
      <c r="Y63" s="2761"/>
      <c r="Z63" s="2761"/>
      <c r="AA63" s="2761"/>
      <c r="AB63" s="2761"/>
      <c r="AC63" s="2761"/>
      <c r="AD63" s="2761"/>
      <c r="AE63" s="2761"/>
      <c r="AF63" s="2761"/>
      <c r="AG63" s="2761"/>
      <c r="AH63" s="2761"/>
      <c r="AI63" s="2761"/>
      <c r="AJ63" s="2761"/>
      <c r="AK63" s="2761"/>
      <c r="AL63" s="2761"/>
      <c r="AM63" s="2761"/>
      <c r="AN63" s="2761"/>
      <c r="AO63" s="2761"/>
      <c r="AP63" s="2761"/>
      <c r="AQ63" s="2761"/>
      <c r="AR63" s="2761"/>
      <c r="AS63" s="2761"/>
      <c r="AT63" s="2761"/>
      <c r="AU63" s="2761"/>
      <c r="AV63" s="2761"/>
      <c r="AW63" s="2763"/>
      <c r="AX63" s="1529"/>
      <c r="AY63" s="1529"/>
      <c r="AZ63" s="1529"/>
      <c r="BA63" s="1529"/>
      <c r="BB63" s="1529"/>
      <c r="BC63" s="1529"/>
      <c r="BD63" s="1529"/>
      <c r="BE63" s="1535"/>
    </row>
    <row r="64" spans="1:58" ht="15.75" customHeight="1" thickBot="1">
      <c r="A64" s="1818"/>
      <c r="B64" s="2792" t="str">
        <f t="shared" si="8"/>
        <v/>
      </c>
      <c r="C64" s="2793"/>
      <c r="D64" s="2793"/>
      <c r="E64" s="2793"/>
      <c r="F64" s="2793"/>
      <c r="G64" s="2793"/>
      <c r="H64" s="2793"/>
      <c r="I64" s="2794"/>
      <c r="J64" s="2795"/>
      <c r="K64" s="2774"/>
      <c r="L64" s="2774"/>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c r="AS64" s="2774"/>
      <c r="AT64" s="2774"/>
      <c r="AU64" s="2774"/>
      <c r="AV64" s="2774"/>
      <c r="AW64" s="277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7" t="s">
        <v>2081</v>
      </c>
      <c r="C68" s="2648"/>
      <c r="D68" s="2648"/>
      <c r="E68" s="2648"/>
      <c r="F68" s="2648"/>
      <c r="G68" s="2648"/>
      <c r="H68" s="2648"/>
      <c r="I68" s="2648"/>
      <c r="J68" s="2648"/>
      <c r="K68" s="2648"/>
      <c r="L68" s="2648"/>
      <c r="M68" s="2648"/>
      <c r="N68" s="2648"/>
      <c r="O68" s="2648"/>
      <c r="P68" s="2648"/>
      <c r="Q68" s="2648"/>
      <c r="R68" s="2648"/>
      <c r="S68" s="2648"/>
      <c r="T68" s="2648"/>
      <c r="U68" s="2648"/>
      <c r="V68" s="2648"/>
      <c r="W68" s="2648"/>
      <c r="X68" s="2648"/>
      <c r="Y68" s="2648"/>
      <c r="Z68" s="2648"/>
      <c r="AA68" s="2649"/>
      <c r="AB68" s="1529"/>
      <c r="AC68" s="2806" t="s">
        <v>2082</v>
      </c>
      <c r="AD68" s="2807"/>
      <c r="AE68" s="2807"/>
      <c r="AF68" s="2807"/>
      <c r="AG68" s="2807"/>
      <c r="AH68" s="2807"/>
      <c r="AI68" s="2807"/>
      <c r="AJ68" s="2807"/>
      <c r="AK68" s="2807"/>
      <c r="AL68" s="2807"/>
      <c r="AM68" s="2807"/>
      <c r="AN68" s="2807"/>
      <c r="AO68" s="2807"/>
      <c r="AP68" s="2807"/>
      <c r="AQ68" s="2807"/>
      <c r="AR68" s="2807"/>
      <c r="AS68" s="2807"/>
      <c r="AT68" s="2807"/>
      <c r="AU68" s="2807"/>
      <c r="AV68" s="2780" t="s">
        <v>2038</v>
      </c>
      <c r="AW68" s="2780"/>
      <c r="AX68" s="2780"/>
      <c r="AY68" s="2780"/>
      <c r="AZ68" s="2780"/>
      <c r="BA68" s="2780"/>
      <c r="BB68" s="2780"/>
      <c r="BC68" s="2781"/>
      <c r="BD68" s="1529"/>
      <c r="BE68" s="1535"/>
    </row>
    <row r="69" spans="1:57" ht="15.75" customHeight="1" thickBot="1">
      <c r="A69" s="1818"/>
      <c r="B69" s="2782" t="s">
        <v>2083</v>
      </c>
      <c r="C69" s="2783"/>
      <c r="D69" s="2783"/>
      <c r="E69" s="2783"/>
      <c r="F69" s="2783"/>
      <c r="G69" s="2783"/>
      <c r="H69" s="2783"/>
      <c r="I69" s="2783"/>
      <c r="J69" s="2783"/>
      <c r="K69" s="2783"/>
      <c r="L69" s="2783"/>
      <c r="M69" s="2783"/>
      <c r="N69" s="2783"/>
      <c r="O69" s="2784" t="s">
        <v>2084</v>
      </c>
      <c r="P69" s="2785"/>
      <c r="Q69" s="2785"/>
      <c r="R69" s="2785"/>
      <c r="S69" s="2785"/>
      <c r="T69" s="2785"/>
      <c r="U69" s="2785"/>
      <c r="V69" s="2785"/>
      <c r="W69" s="2785"/>
      <c r="X69" s="2785"/>
      <c r="Y69" s="2785"/>
      <c r="Z69" s="2785"/>
      <c r="AA69" s="2786"/>
      <c r="AB69" s="1529"/>
      <c r="AC69" s="2787" t="s">
        <v>2085</v>
      </c>
      <c r="AD69" s="2788"/>
      <c r="AE69" s="2788"/>
      <c r="AF69" s="2788"/>
      <c r="AG69" s="2788"/>
      <c r="AH69" s="2788"/>
      <c r="AI69" s="2788"/>
      <c r="AJ69" s="2788"/>
      <c r="AK69" s="2788"/>
      <c r="AL69" s="2788"/>
      <c r="AM69" s="2788"/>
      <c r="AN69" s="2788"/>
      <c r="AO69" s="2788"/>
      <c r="AP69" s="2788"/>
      <c r="AQ69" s="2788"/>
      <c r="AR69" s="2788"/>
      <c r="AS69" s="2788"/>
      <c r="AT69" s="2788"/>
      <c r="AU69" s="2788"/>
      <c r="AV69" s="2789">
        <v>44197</v>
      </c>
      <c r="AW69" s="2790"/>
      <c r="AX69" s="2790"/>
      <c r="AY69" s="2790"/>
      <c r="AZ69" s="2790"/>
      <c r="BA69" s="2790"/>
      <c r="BB69" s="2790"/>
      <c r="BC69" s="2791"/>
      <c r="BD69" s="1529"/>
      <c r="BE69" s="1535"/>
    </row>
    <row r="70" spans="1:57" ht="15.75" customHeight="1">
      <c r="A70" s="1818"/>
      <c r="B70" s="2796"/>
      <c r="C70" s="2797"/>
      <c r="D70" s="2797"/>
      <c r="E70" s="2797"/>
      <c r="F70" s="2797"/>
      <c r="G70" s="2797"/>
      <c r="H70" s="2797"/>
      <c r="I70" s="2797"/>
      <c r="J70" s="2797"/>
      <c r="K70" s="2797"/>
      <c r="L70" s="2797"/>
      <c r="M70" s="2797"/>
      <c r="N70" s="2797"/>
      <c r="O70" s="2798"/>
      <c r="P70" s="2798"/>
      <c r="Q70" s="2798"/>
      <c r="R70" s="2798"/>
      <c r="S70" s="2798"/>
      <c r="T70" s="2798"/>
      <c r="U70" s="2798"/>
      <c r="V70" s="2798"/>
      <c r="W70" s="2798"/>
      <c r="X70" s="2798"/>
      <c r="Y70" s="2798"/>
      <c r="Z70" s="2798"/>
      <c r="AA70" s="2799"/>
      <c r="AB70" s="1529"/>
      <c r="AC70" s="2800" t="s">
        <v>2086</v>
      </c>
      <c r="AD70" s="2801"/>
      <c r="AE70" s="2801"/>
      <c r="AF70" s="2802"/>
      <c r="AG70" s="2802"/>
      <c r="AH70" s="2802"/>
      <c r="AI70" s="2802"/>
      <c r="AJ70" s="2802"/>
      <c r="AK70" s="2802"/>
      <c r="AL70" s="2802"/>
      <c r="AM70" s="2802"/>
      <c r="AN70" s="2802"/>
      <c r="AO70" s="2802"/>
      <c r="AP70" s="2802"/>
      <c r="AQ70" s="2802"/>
      <c r="AR70" s="2802"/>
      <c r="AS70" s="2802"/>
      <c r="AT70" s="2802"/>
      <c r="AU70" s="2803"/>
      <c r="AV70" s="1529"/>
      <c r="AW70" s="1529"/>
      <c r="AX70" s="1529"/>
      <c r="AY70" s="1529"/>
      <c r="AZ70" s="1529"/>
      <c r="BA70" s="1529"/>
      <c r="BB70" s="1529"/>
      <c r="BC70" s="1529"/>
      <c r="BD70" s="1529"/>
      <c r="BE70" s="1535"/>
    </row>
    <row r="71" spans="1:57" ht="15.75" customHeight="1" thickBot="1">
      <c r="A71" s="1818"/>
      <c r="B71" s="2729"/>
      <c r="C71" s="2727"/>
      <c r="D71" s="2727"/>
      <c r="E71" s="2727"/>
      <c r="F71" s="2727"/>
      <c r="G71" s="2727"/>
      <c r="H71" s="2727"/>
      <c r="I71" s="2727"/>
      <c r="J71" s="2727"/>
      <c r="K71" s="2727"/>
      <c r="L71" s="2727"/>
      <c r="M71" s="2727"/>
      <c r="N71" s="2727"/>
      <c r="O71" s="2798"/>
      <c r="P71" s="2798"/>
      <c r="Q71" s="2798"/>
      <c r="R71" s="2798"/>
      <c r="S71" s="2798"/>
      <c r="T71" s="2798"/>
      <c r="U71" s="2798"/>
      <c r="V71" s="2798"/>
      <c r="W71" s="2798"/>
      <c r="X71" s="2798"/>
      <c r="Y71" s="2798"/>
      <c r="Z71" s="2798"/>
      <c r="AA71" s="2799"/>
      <c r="AB71" s="1529"/>
      <c r="AC71" s="2804" t="s">
        <v>2087</v>
      </c>
      <c r="AD71" s="2805"/>
      <c r="AE71" s="2805"/>
      <c r="AF71" s="2744"/>
      <c r="AG71" s="2744"/>
      <c r="AH71" s="2744"/>
      <c r="AI71" s="2744"/>
      <c r="AJ71" s="2744"/>
      <c r="AK71" s="2744"/>
      <c r="AL71" s="2744"/>
      <c r="AM71" s="2744"/>
      <c r="AN71" s="2744"/>
      <c r="AO71" s="2744"/>
      <c r="AP71" s="2744"/>
      <c r="AQ71" s="2744"/>
      <c r="AR71" s="2744"/>
      <c r="AS71" s="2744"/>
      <c r="AT71" s="2744"/>
      <c r="AU71" s="2745"/>
      <c r="AV71" s="1529"/>
      <c r="AW71" s="1529"/>
      <c r="AX71" s="1529"/>
      <c r="AY71" s="1529"/>
      <c r="AZ71" s="1529"/>
      <c r="BA71" s="1529"/>
      <c r="BB71" s="1529"/>
      <c r="BC71" s="1529"/>
      <c r="BD71" s="1529"/>
      <c r="BE71" s="1535"/>
    </row>
    <row r="72" spans="1:57" ht="15.75" customHeight="1">
      <c r="A72" s="1818"/>
      <c r="B72" s="2729"/>
      <c r="C72" s="2727"/>
      <c r="D72" s="2727"/>
      <c r="E72" s="2727"/>
      <c r="F72" s="2727"/>
      <c r="G72" s="2727"/>
      <c r="H72" s="2727"/>
      <c r="I72" s="2727"/>
      <c r="J72" s="2727"/>
      <c r="K72" s="2727"/>
      <c r="L72" s="2727"/>
      <c r="M72" s="2727"/>
      <c r="N72" s="2727"/>
      <c r="O72" s="2798"/>
      <c r="P72" s="2798"/>
      <c r="Q72" s="2798"/>
      <c r="R72" s="2798"/>
      <c r="S72" s="2798"/>
      <c r="T72" s="2798"/>
      <c r="U72" s="2798"/>
      <c r="V72" s="2798"/>
      <c r="W72" s="2798"/>
      <c r="X72" s="2798"/>
      <c r="Y72" s="2798"/>
      <c r="Z72" s="2798"/>
      <c r="AA72" s="2799"/>
      <c r="AB72" s="1529"/>
      <c r="AC72" s="2813" t="s">
        <v>2088</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529"/>
      <c r="BE72" s="1535"/>
    </row>
    <row r="73" spans="1:57" ht="15.75" customHeight="1">
      <c r="A73" s="1818"/>
      <c r="B73" s="2729"/>
      <c r="C73" s="2727"/>
      <c r="D73" s="2727"/>
      <c r="E73" s="2727"/>
      <c r="F73" s="2727"/>
      <c r="G73" s="2727"/>
      <c r="H73" s="2727"/>
      <c r="I73" s="2727"/>
      <c r="J73" s="2727"/>
      <c r="K73" s="2727"/>
      <c r="L73" s="2727"/>
      <c r="M73" s="2727"/>
      <c r="N73" s="2727"/>
      <c r="O73" s="2798"/>
      <c r="P73" s="2798"/>
      <c r="Q73" s="2798"/>
      <c r="R73" s="2798"/>
      <c r="S73" s="2798"/>
      <c r="T73" s="2798"/>
      <c r="U73" s="2798"/>
      <c r="V73" s="2798"/>
      <c r="W73" s="2798"/>
      <c r="X73" s="2798"/>
      <c r="Y73" s="2798"/>
      <c r="Z73" s="2798"/>
      <c r="AA73" s="2799"/>
      <c r="AB73" s="1529"/>
      <c r="AC73" s="2729"/>
      <c r="AD73" s="2727"/>
      <c r="AE73" s="2727"/>
      <c r="AF73" s="2727"/>
      <c r="AG73" s="2727"/>
      <c r="AH73" s="2727"/>
      <c r="AI73" s="2727"/>
      <c r="AJ73" s="2727"/>
      <c r="AK73" s="2727"/>
      <c r="AL73" s="2727"/>
      <c r="AM73" s="2727"/>
      <c r="AN73" s="2727"/>
      <c r="AO73" s="2727"/>
      <c r="AP73" s="2727"/>
      <c r="AQ73" s="2727"/>
      <c r="AR73" s="2727"/>
      <c r="AS73" s="2727"/>
      <c r="AT73" s="2727"/>
      <c r="AU73" s="2727"/>
      <c r="AV73" s="2727"/>
      <c r="AW73" s="2727"/>
      <c r="AX73" s="2727"/>
      <c r="AY73" s="2727"/>
      <c r="AZ73" s="2727"/>
      <c r="BA73" s="2727"/>
      <c r="BB73" s="2727"/>
      <c r="BC73" s="2728"/>
      <c r="BD73" s="1529"/>
      <c r="BE73" s="1535"/>
    </row>
    <row r="74" spans="1:57" ht="15.75" customHeight="1" thickBot="1">
      <c r="A74" s="1818"/>
      <c r="B74" s="2729"/>
      <c r="C74" s="2727"/>
      <c r="D74" s="2727"/>
      <c r="E74" s="2727"/>
      <c r="F74" s="2727"/>
      <c r="G74" s="2727"/>
      <c r="H74" s="2727"/>
      <c r="I74" s="2727"/>
      <c r="J74" s="2727"/>
      <c r="K74" s="2727"/>
      <c r="L74" s="2727"/>
      <c r="M74" s="2727"/>
      <c r="N74" s="2727"/>
      <c r="O74" s="2816"/>
      <c r="P74" s="2816"/>
      <c r="Q74" s="2816"/>
      <c r="R74" s="2816"/>
      <c r="S74" s="2816"/>
      <c r="T74" s="2816"/>
      <c r="U74" s="2816"/>
      <c r="V74" s="2816"/>
      <c r="W74" s="2816"/>
      <c r="X74" s="2816"/>
      <c r="Y74" s="2816"/>
      <c r="Z74" s="2816"/>
      <c r="AA74" s="2817"/>
      <c r="AB74" s="1529"/>
      <c r="AC74" s="2729"/>
      <c r="AD74" s="2727"/>
      <c r="AE74" s="2727"/>
      <c r="AF74" s="2727"/>
      <c r="AG74" s="2727"/>
      <c r="AH74" s="2727"/>
      <c r="AI74" s="2727"/>
      <c r="AJ74" s="2727"/>
      <c r="AK74" s="2727"/>
      <c r="AL74" s="2727"/>
      <c r="AM74" s="2727"/>
      <c r="AN74" s="2727"/>
      <c r="AO74" s="2727"/>
      <c r="AP74" s="2727"/>
      <c r="AQ74" s="2727"/>
      <c r="AR74" s="2727"/>
      <c r="AS74" s="2727"/>
      <c r="AT74" s="2727"/>
      <c r="AU74" s="2727"/>
      <c r="AV74" s="2727"/>
      <c r="AW74" s="2727"/>
      <c r="AX74" s="2727"/>
      <c r="AY74" s="2727"/>
      <c r="AZ74" s="2727"/>
      <c r="BA74" s="2727"/>
      <c r="BB74" s="2727"/>
      <c r="BC74" s="2728"/>
      <c r="BD74" s="1529"/>
      <c r="BE74" s="1535"/>
    </row>
    <row r="75" spans="1:57" ht="15.75" customHeight="1" thickTop="1" thickBot="1">
      <c r="A75" s="1818"/>
      <c r="B75" s="2818" t="s">
        <v>129</v>
      </c>
      <c r="C75" s="2819"/>
      <c r="D75" s="2819"/>
      <c r="E75" s="2819"/>
      <c r="F75" s="2819"/>
      <c r="G75" s="2819"/>
      <c r="H75" s="2819"/>
      <c r="I75" s="2819"/>
      <c r="J75" s="2819"/>
      <c r="K75" s="2819"/>
      <c r="L75" s="2819"/>
      <c r="M75" s="2819"/>
      <c r="N75" s="2819"/>
      <c r="O75" s="2820">
        <f>SUM(O70:AA74)</f>
        <v>0</v>
      </c>
      <c r="P75" s="2821"/>
      <c r="Q75" s="2821"/>
      <c r="R75" s="2821"/>
      <c r="S75" s="2821"/>
      <c r="T75" s="2821"/>
      <c r="U75" s="2821"/>
      <c r="V75" s="2821"/>
      <c r="W75" s="2821"/>
      <c r="X75" s="2821"/>
      <c r="Y75" s="2821"/>
      <c r="Z75" s="2821"/>
      <c r="AA75" s="2822"/>
      <c r="AB75" s="1529"/>
      <c r="AC75" s="2729"/>
      <c r="AD75" s="2727"/>
      <c r="AE75" s="2727"/>
      <c r="AF75" s="2727"/>
      <c r="AG75" s="2727"/>
      <c r="AH75" s="2727"/>
      <c r="AI75" s="2727"/>
      <c r="AJ75" s="2727"/>
      <c r="AK75" s="2727"/>
      <c r="AL75" s="2727"/>
      <c r="AM75" s="2727"/>
      <c r="AN75" s="2727"/>
      <c r="AO75" s="2727"/>
      <c r="AP75" s="2727"/>
      <c r="AQ75" s="2727"/>
      <c r="AR75" s="2727"/>
      <c r="AS75" s="2727"/>
      <c r="AT75" s="2727"/>
      <c r="AU75" s="2727"/>
      <c r="AV75" s="2727"/>
      <c r="AW75" s="2727"/>
      <c r="AX75" s="2727"/>
      <c r="AY75" s="2727"/>
      <c r="AZ75" s="2727"/>
      <c r="BA75" s="2727"/>
      <c r="BB75" s="2727"/>
      <c r="BC75" s="272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9"/>
      <c r="AD76" s="2727"/>
      <c r="AE76" s="2727"/>
      <c r="AF76" s="2727"/>
      <c r="AG76" s="2727"/>
      <c r="AH76" s="2727"/>
      <c r="AI76" s="2727"/>
      <c r="AJ76" s="2727"/>
      <c r="AK76" s="2727"/>
      <c r="AL76" s="2727"/>
      <c r="AM76" s="2727"/>
      <c r="AN76" s="2727"/>
      <c r="AO76" s="2727"/>
      <c r="AP76" s="2727"/>
      <c r="AQ76" s="2727"/>
      <c r="AR76" s="2727"/>
      <c r="AS76" s="2727"/>
      <c r="AT76" s="2727"/>
      <c r="AU76" s="2727"/>
      <c r="AV76" s="2727"/>
      <c r="AW76" s="2727"/>
      <c r="AX76" s="2727"/>
      <c r="AY76" s="2727"/>
      <c r="AZ76" s="2727"/>
      <c r="BA76" s="2727"/>
      <c r="BB76" s="2727"/>
      <c r="BC76" s="2728"/>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6"/>
      <c r="AD77" s="2744"/>
      <c r="AE77" s="2744"/>
      <c r="AF77" s="2744"/>
      <c r="AG77" s="2744"/>
      <c r="AH77" s="2744"/>
      <c r="AI77" s="2744"/>
      <c r="AJ77" s="2744"/>
      <c r="AK77" s="2744"/>
      <c r="AL77" s="2744"/>
      <c r="AM77" s="2744"/>
      <c r="AN77" s="2744"/>
      <c r="AO77" s="2744"/>
      <c r="AP77" s="2744"/>
      <c r="AQ77" s="2744"/>
      <c r="AR77" s="2744"/>
      <c r="AS77" s="2744"/>
      <c r="AT77" s="2744"/>
      <c r="AU77" s="2744"/>
      <c r="AV77" s="2744"/>
      <c r="AW77" s="2744"/>
      <c r="AX77" s="2744"/>
      <c r="AY77" s="2744"/>
      <c r="AZ77" s="2744"/>
      <c r="BA77" s="2744"/>
      <c r="BB77" s="2744"/>
      <c r="BC77" s="274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8" t="s">
        <v>2090</v>
      </c>
      <c r="C79" s="2619"/>
      <c r="D79" s="2619"/>
      <c r="E79" s="2619"/>
      <c r="F79" s="2619"/>
      <c r="G79" s="2619"/>
      <c r="H79" s="2619"/>
      <c r="I79" s="2619"/>
      <c r="J79" s="2619"/>
      <c r="K79" s="2619"/>
      <c r="L79" s="2619"/>
      <c r="M79" s="2619"/>
      <c r="N79" s="2619"/>
      <c r="O79" s="2619"/>
      <c r="P79" s="2619"/>
      <c r="Q79" s="2619"/>
      <c r="R79" s="2619"/>
      <c r="S79" s="2619"/>
      <c r="T79" s="2619"/>
      <c r="U79" s="2619"/>
      <c r="V79" s="2619"/>
      <c r="W79" s="2619"/>
      <c r="X79" s="2619"/>
      <c r="Y79" s="2619"/>
      <c r="Z79" s="2619"/>
      <c r="AA79" s="2619"/>
      <c r="AB79" s="2808"/>
      <c r="AC79" s="2808"/>
      <c r="AD79" s="2808"/>
      <c r="AE79" s="2808"/>
      <c r="AF79" s="2808"/>
      <c r="AG79" s="280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8"/>
      <c r="C80" s="2619"/>
      <c r="D80" s="2619"/>
      <c r="E80" s="2619"/>
      <c r="F80" s="2619"/>
      <c r="G80" s="2619"/>
      <c r="H80" s="2620"/>
      <c r="I80" s="2810" t="s">
        <v>2091</v>
      </c>
      <c r="J80" s="2811"/>
      <c r="K80" s="2811"/>
      <c r="L80" s="2811"/>
      <c r="M80" s="2811"/>
      <c r="N80" s="2812"/>
      <c r="O80" s="2810" t="s">
        <v>2092</v>
      </c>
      <c r="P80" s="2811"/>
      <c r="Q80" s="2811"/>
      <c r="R80" s="2811"/>
      <c r="S80" s="2811"/>
      <c r="T80" s="2811"/>
      <c r="U80" s="2812"/>
      <c r="V80" s="2810" t="s">
        <v>2093</v>
      </c>
      <c r="W80" s="2811"/>
      <c r="X80" s="2811"/>
      <c r="Y80" s="2811"/>
      <c r="Z80" s="2811"/>
      <c r="AA80" s="2812"/>
      <c r="AB80" s="2810" t="s">
        <v>2094</v>
      </c>
      <c r="AC80" s="2811"/>
      <c r="AD80" s="2811"/>
      <c r="AE80" s="2811"/>
      <c r="AF80" s="2811"/>
      <c r="AG80" s="281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0" t="s">
        <v>2095</v>
      </c>
      <c r="C81" s="2811"/>
      <c r="D81" s="2811"/>
      <c r="E81" s="2811"/>
      <c r="F81" s="2811"/>
      <c r="G81" s="2811"/>
      <c r="H81" s="2812"/>
      <c r="I81" s="2829"/>
      <c r="J81" s="2830"/>
      <c r="K81" s="2830"/>
      <c r="L81" s="2830"/>
      <c r="M81" s="2830"/>
      <c r="N81" s="2830"/>
      <c r="O81" s="2830"/>
      <c r="P81" s="2830"/>
      <c r="Q81" s="2830"/>
      <c r="R81" s="2830"/>
      <c r="S81" s="2830"/>
      <c r="T81" s="2830"/>
      <c r="U81" s="2830"/>
      <c r="V81" s="2830"/>
      <c r="W81" s="2830"/>
      <c r="X81" s="2830"/>
      <c r="Y81" s="2830"/>
      <c r="Z81" s="2830"/>
      <c r="AA81" s="2831"/>
      <c r="AB81" s="2830"/>
      <c r="AC81" s="2830"/>
      <c r="AD81" s="2830"/>
      <c r="AE81" s="2830"/>
      <c r="AF81" s="2830"/>
      <c r="AG81" s="283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0" t="s">
        <v>2096</v>
      </c>
      <c r="C82" s="2811"/>
      <c r="D82" s="2811"/>
      <c r="E82" s="2811"/>
      <c r="F82" s="2811"/>
      <c r="G82" s="2811"/>
      <c r="H82" s="2812"/>
      <c r="I82" s="2832"/>
      <c r="J82" s="2833"/>
      <c r="K82" s="2833"/>
      <c r="L82" s="2833"/>
      <c r="M82" s="2833"/>
      <c r="N82" s="2833"/>
      <c r="O82" s="2833"/>
      <c r="P82" s="2833"/>
      <c r="Q82" s="2833"/>
      <c r="R82" s="2833"/>
      <c r="S82" s="2833"/>
      <c r="T82" s="2833"/>
      <c r="U82" s="2833"/>
      <c r="V82" s="2833"/>
      <c r="W82" s="2833"/>
      <c r="X82" s="2833"/>
      <c r="Y82" s="2833"/>
      <c r="Z82" s="2833"/>
      <c r="AA82" s="2834"/>
      <c r="AB82" s="2833"/>
      <c r="AC82" s="2833"/>
      <c r="AD82" s="2833"/>
      <c r="AE82" s="2833"/>
      <c r="AF82" s="2833"/>
      <c r="AG82" s="283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3" t="s">
        <v>2098</v>
      </c>
      <c r="C86" s="2824"/>
      <c r="D86" s="2824"/>
      <c r="E86" s="2824"/>
      <c r="F86" s="2824"/>
      <c r="G86" s="2824"/>
      <c r="H86" s="2824"/>
      <c r="I86" s="2824"/>
      <c r="J86" s="2824"/>
      <c r="K86" s="2824"/>
      <c r="L86" s="2824"/>
      <c r="M86" s="2824"/>
      <c r="N86" s="2824"/>
      <c r="O86" s="2824"/>
      <c r="P86" s="2824"/>
      <c r="Q86" s="2824"/>
      <c r="R86" s="2824"/>
      <c r="S86" s="2824"/>
      <c r="T86" s="2824"/>
      <c r="U86" s="2824"/>
      <c r="V86" s="2824"/>
      <c r="W86" s="2824"/>
      <c r="X86" s="2824"/>
      <c r="Y86" s="2824"/>
      <c r="Z86" s="2824"/>
      <c r="AA86" s="2824"/>
      <c r="AB86" s="2824"/>
      <c r="AC86" s="2824"/>
      <c r="AD86" s="2824"/>
      <c r="AE86" s="2824"/>
      <c r="AF86" s="2824"/>
      <c r="AG86" s="2824"/>
      <c r="AH86" s="2825"/>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8"/>
      <c r="C87" s="2619"/>
      <c r="D87" s="2619"/>
      <c r="E87" s="2619"/>
      <c r="F87" s="2619"/>
      <c r="G87" s="2619"/>
      <c r="H87" s="2620"/>
      <c r="I87" s="2810" t="s">
        <v>2091</v>
      </c>
      <c r="J87" s="2811"/>
      <c r="K87" s="2811"/>
      <c r="L87" s="2811"/>
      <c r="M87" s="2811"/>
      <c r="N87" s="2812"/>
      <c r="O87" s="2810" t="s">
        <v>2092</v>
      </c>
      <c r="P87" s="2811"/>
      <c r="Q87" s="2811"/>
      <c r="R87" s="2811"/>
      <c r="S87" s="2811"/>
      <c r="T87" s="2811"/>
      <c r="U87" s="2812"/>
      <c r="V87" s="2810" t="s">
        <v>2093</v>
      </c>
      <c r="W87" s="2811"/>
      <c r="X87" s="2811"/>
      <c r="Y87" s="2811"/>
      <c r="Z87" s="2811"/>
      <c r="AA87" s="2812"/>
      <c r="AB87" s="2826" t="s">
        <v>2094</v>
      </c>
      <c r="AC87" s="2827"/>
      <c r="AD87" s="2827"/>
      <c r="AE87" s="2827"/>
      <c r="AF87" s="2827"/>
      <c r="AG87" s="2827"/>
      <c r="AH87" s="282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0" t="s">
        <v>2095</v>
      </c>
      <c r="C88" s="2811"/>
      <c r="D88" s="2811"/>
      <c r="E88" s="2811"/>
      <c r="F88" s="2811"/>
      <c r="G88" s="2811"/>
      <c r="H88" s="2812"/>
      <c r="I88" s="2829"/>
      <c r="J88" s="2830"/>
      <c r="K88" s="2830"/>
      <c r="L88" s="2830"/>
      <c r="M88" s="2830"/>
      <c r="N88" s="2830"/>
      <c r="O88" s="2830"/>
      <c r="P88" s="2830"/>
      <c r="Q88" s="2830"/>
      <c r="R88" s="2830"/>
      <c r="S88" s="2830"/>
      <c r="T88" s="2830"/>
      <c r="U88" s="2830"/>
      <c r="V88" s="2830"/>
      <c r="W88" s="2830"/>
      <c r="X88" s="2830"/>
      <c r="Y88" s="2830"/>
      <c r="Z88" s="2830"/>
      <c r="AA88" s="2835"/>
      <c r="AB88" s="2802"/>
      <c r="AC88" s="2802"/>
      <c r="AD88" s="2802"/>
      <c r="AE88" s="2802"/>
      <c r="AF88" s="2802"/>
      <c r="AG88" s="2802"/>
      <c r="AH88" s="280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0" t="s">
        <v>2096</v>
      </c>
      <c r="C89" s="2811"/>
      <c r="D89" s="2811"/>
      <c r="E89" s="2811"/>
      <c r="F89" s="2811"/>
      <c r="G89" s="2811"/>
      <c r="H89" s="2812"/>
      <c r="I89" s="2832"/>
      <c r="J89" s="2833"/>
      <c r="K89" s="2833"/>
      <c r="L89" s="2833"/>
      <c r="M89" s="2833"/>
      <c r="N89" s="2833"/>
      <c r="O89" s="2833"/>
      <c r="P89" s="2833"/>
      <c r="Q89" s="2833"/>
      <c r="R89" s="2833"/>
      <c r="S89" s="2833"/>
      <c r="T89" s="2833"/>
      <c r="U89" s="2833"/>
      <c r="V89" s="2833"/>
      <c r="W89" s="2833"/>
      <c r="X89" s="2833"/>
      <c r="Y89" s="2833"/>
      <c r="Z89" s="2833"/>
      <c r="AA89" s="2836"/>
      <c r="AB89" s="2744"/>
      <c r="AC89" s="2744"/>
      <c r="AD89" s="2744"/>
      <c r="AE89" s="2744"/>
      <c r="AF89" s="2744"/>
      <c r="AG89" s="2744"/>
      <c r="AH89" s="274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8" t="s">
        <v>2100</v>
      </c>
      <c r="C93" s="2619"/>
      <c r="D93" s="2619"/>
      <c r="E93" s="2619"/>
      <c r="F93" s="2619"/>
      <c r="G93" s="2619"/>
      <c r="H93" s="2619"/>
      <c r="I93" s="2619"/>
      <c r="J93" s="2619"/>
      <c r="K93" s="2619"/>
      <c r="L93" s="2619"/>
      <c r="M93" s="2619"/>
      <c r="N93" s="2619"/>
      <c r="O93" s="2619"/>
      <c r="P93" s="2619"/>
      <c r="Q93" s="2619"/>
      <c r="R93" s="2619"/>
      <c r="S93" s="2619"/>
      <c r="T93" s="2619"/>
      <c r="U93" s="2619"/>
      <c r="V93" s="2619"/>
      <c r="W93" s="2619"/>
      <c r="X93" s="2619"/>
      <c r="Y93" s="2619"/>
      <c r="Z93" s="2619"/>
      <c r="AA93" s="2619"/>
      <c r="AB93" s="2619"/>
      <c r="AC93" s="2619"/>
      <c r="AD93" s="2619"/>
      <c r="AE93" s="2619"/>
      <c r="AF93" s="2619"/>
      <c r="AG93" s="2619"/>
      <c r="AH93" s="262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8"/>
      <c r="C94" s="2619"/>
      <c r="D94" s="2619"/>
      <c r="E94" s="2619"/>
      <c r="F94" s="2619"/>
      <c r="G94" s="2619"/>
      <c r="H94" s="2620"/>
      <c r="I94" s="2810" t="s">
        <v>2091</v>
      </c>
      <c r="J94" s="2811"/>
      <c r="K94" s="2811"/>
      <c r="L94" s="2811"/>
      <c r="M94" s="2811"/>
      <c r="N94" s="2812"/>
      <c r="O94" s="2810" t="s">
        <v>2092</v>
      </c>
      <c r="P94" s="2811"/>
      <c r="Q94" s="2811"/>
      <c r="R94" s="2811"/>
      <c r="S94" s="2811"/>
      <c r="T94" s="2811"/>
      <c r="U94" s="2812"/>
      <c r="V94" s="2810" t="s">
        <v>2093</v>
      </c>
      <c r="W94" s="2811"/>
      <c r="X94" s="2811"/>
      <c r="Y94" s="2811"/>
      <c r="Z94" s="2811"/>
      <c r="AA94" s="2812"/>
      <c r="AB94" s="2826" t="s">
        <v>2094</v>
      </c>
      <c r="AC94" s="2827"/>
      <c r="AD94" s="2827"/>
      <c r="AE94" s="2827"/>
      <c r="AF94" s="2827"/>
      <c r="AG94" s="2827"/>
      <c r="AH94" s="282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0" t="s">
        <v>2095</v>
      </c>
      <c r="C95" s="2811"/>
      <c r="D95" s="2811"/>
      <c r="E95" s="2811"/>
      <c r="F95" s="2811"/>
      <c r="G95" s="2811"/>
      <c r="H95" s="2812"/>
      <c r="I95" s="2829"/>
      <c r="J95" s="2830"/>
      <c r="K95" s="2830"/>
      <c r="L95" s="2830"/>
      <c r="M95" s="2830"/>
      <c r="N95" s="2830"/>
      <c r="O95" s="2830"/>
      <c r="P95" s="2830"/>
      <c r="Q95" s="2830"/>
      <c r="R95" s="2830"/>
      <c r="S95" s="2830"/>
      <c r="T95" s="2830"/>
      <c r="U95" s="2830"/>
      <c r="V95" s="2830"/>
      <c r="W95" s="2830"/>
      <c r="X95" s="2830"/>
      <c r="Y95" s="2830"/>
      <c r="Z95" s="2830"/>
      <c r="AA95" s="2831"/>
      <c r="AB95" s="2802"/>
      <c r="AC95" s="2802"/>
      <c r="AD95" s="2802"/>
      <c r="AE95" s="2802"/>
      <c r="AF95" s="2802"/>
      <c r="AG95" s="2802"/>
      <c r="AH95" s="280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0" t="s">
        <v>2096</v>
      </c>
      <c r="C96" s="2811"/>
      <c r="D96" s="2811"/>
      <c r="E96" s="2811"/>
      <c r="F96" s="2811"/>
      <c r="G96" s="2811"/>
      <c r="H96" s="2812"/>
      <c r="I96" s="2832"/>
      <c r="J96" s="2833"/>
      <c r="K96" s="2833"/>
      <c r="L96" s="2833"/>
      <c r="M96" s="2833"/>
      <c r="N96" s="2833"/>
      <c r="O96" s="2833"/>
      <c r="P96" s="2833"/>
      <c r="Q96" s="2833"/>
      <c r="R96" s="2833"/>
      <c r="S96" s="2833"/>
      <c r="T96" s="2833"/>
      <c r="U96" s="2833"/>
      <c r="V96" s="2833"/>
      <c r="W96" s="2833"/>
      <c r="X96" s="2833"/>
      <c r="Y96" s="2833"/>
      <c r="Z96" s="2833"/>
      <c r="AA96" s="2834"/>
      <c r="AB96" s="2744"/>
      <c r="AC96" s="2744"/>
      <c r="AD96" s="2744"/>
      <c r="AE96" s="2744"/>
      <c r="AF96" s="2744"/>
      <c r="AG96" s="2744"/>
      <c r="AH96" s="274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7" t="s">
        <v>2102</v>
      </c>
      <c r="C100" s="2648"/>
      <c r="D100" s="2648"/>
      <c r="E100" s="2648"/>
      <c r="F100" s="2648"/>
      <c r="G100" s="2648"/>
      <c r="H100" s="2648"/>
      <c r="I100" s="2648"/>
      <c r="J100" s="2648"/>
      <c r="K100" s="2648"/>
      <c r="L100" s="2648"/>
      <c r="M100" s="2648"/>
      <c r="N100" s="2648"/>
      <c r="O100" s="2648"/>
      <c r="P100" s="2648"/>
      <c r="Q100" s="2648"/>
      <c r="R100" s="2648"/>
      <c r="S100" s="2648"/>
      <c r="T100" s="2648"/>
      <c r="U100" s="285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2"/>
      <c r="C101" s="2853"/>
      <c r="D101" s="2853"/>
      <c r="E101" s="2853"/>
      <c r="F101" s="2853"/>
      <c r="G101" s="2853"/>
      <c r="H101" s="2854"/>
      <c r="I101" s="2784" t="s">
        <v>2092</v>
      </c>
      <c r="J101" s="2785"/>
      <c r="K101" s="2785"/>
      <c r="L101" s="2785"/>
      <c r="M101" s="2785"/>
      <c r="N101" s="2785"/>
      <c r="O101" s="2855"/>
      <c r="P101" s="2784" t="s">
        <v>2103</v>
      </c>
      <c r="Q101" s="2785"/>
      <c r="R101" s="2785"/>
      <c r="S101" s="2785"/>
      <c r="T101" s="2785"/>
      <c r="U101" s="2855"/>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6" t="s">
        <v>2095</v>
      </c>
      <c r="C102" s="2857"/>
      <c r="D102" s="2857"/>
      <c r="E102" s="2857"/>
      <c r="F102" s="2857"/>
      <c r="G102" s="2857"/>
      <c r="H102" s="2857"/>
      <c r="I102" s="2837"/>
      <c r="J102" s="2838"/>
      <c r="K102" s="2838"/>
      <c r="L102" s="2838"/>
      <c r="M102" s="2838"/>
      <c r="N102" s="2838"/>
      <c r="O102" s="2839"/>
      <c r="P102" s="2837"/>
      <c r="Q102" s="2838"/>
      <c r="R102" s="2838"/>
      <c r="S102" s="2838"/>
      <c r="T102" s="2838"/>
      <c r="U102" s="283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7" t="s">
        <v>2096</v>
      </c>
      <c r="C103" s="2788"/>
      <c r="D103" s="2788"/>
      <c r="E103" s="2788"/>
      <c r="F103" s="2788"/>
      <c r="G103" s="2788"/>
      <c r="H103" s="2788"/>
      <c r="I103" s="2837"/>
      <c r="J103" s="2838"/>
      <c r="K103" s="2838"/>
      <c r="L103" s="2838"/>
      <c r="M103" s="2838"/>
      <c r="N103" s="2838"/>
      <c r="O103" s="2839"/>
      <c r="P103" s="2837"/>
      <c r="Q103" s="2838"/>
      <c r="R103" s="2838"/>
      <c r="S103" s="2838"/>
      <c r="T103" s="2838"/>
      <c r="U103" s="283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0" t="s">
        <v>2104</v>
      </c>
      <c r="C105" s="2841"/>
      <c r="D105" s="2841"/>
      <c r="E105" s="2841"/>
      <c r="F105" s="2841"/>
      <c r="G105" s="2841"/>
      <c r="H105" s="2841"/>
      <c r="I105" s="2841"/>
      <c r="J105" s="2841"/>
      <c r="K105" s="2841"/>
      <c r="L105" s="2841"/>
      <c r="M105" s="2841"/>
      <c r="N105" s="2841"/>
      <c r="O105" s="2841"/>
      <c r="P105" s="2841"/>
      <c r="Q105" s="2841"/>
      <c r="R105" s="2842"/>
      <c r="S105" s="2842"/>
      <c r="T105" s="2842"/>
      <c r="U105" s="2842"/>
      <c r="V105" s="2842"/>
      <c r="W105" s="2842"/>
      <c r="X105" s="2842"/>
      <c r="Y105" s="2842"/>
      <c r="Z105" s="2842"/>
      <c r="AA105" s="2842"/>
      <c r="AB105" s="2842"/>
      <c r="AC105" s="2842"/>
      <c r="AD105" s="2842"/>
      <c r="AE105" s="2842"/>
      <c r="AF105" s="2842"/>
      <c r="AG105" s="2843" t="s">
        <v>2038</v>
      </c>
      <c r="AH105" s="2843"/>
      <c r="AI105" s="2843"/>
      <c r="AJ105" s="284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5" t="s">
        <v>2105</v>
      </c>
      <c r="C106" s="2846"/>
      <c r="D106" s="2846"/>
      <c r="E106" s="2846"/>
      <c r="F106" s="2846"/>
      <c r="G106" s="2846"/>
      <c r="H106" s="2846"/>
      <c r="I106" s="2846"/>
      <c r="J106" s="2846"/>
      <c r="K106" s="2846"/>
      <c r="L106" s="2846"/>
      <c r="M106" s="2846"/>
      <c r="N106" s="2846"/>
      <c r="O106" s="2846"/>
      <c r="P106" s="2846"/>
      <c r="Q106" s="2847"/>
      <c r="R106" s="2848" t="s">
        <v>2106</v>
      </c>
      <c r="S106" s="2849"/>
      <c r="T106" s="2849"/>
      <c r="U106" s="2849"/>
      <c r="V106" s="2849"/>
      <c r="W106" s="2849"/>
      <c r="X106" s="2849"/>
      <c r="Y106" s="2849"/>
      <c r="Z106" s="2849"/>
      <c r="AA106" s="2849"/>
      <c r="AB106" s="2849"/>
      <c r="AC106" s="2849"/>
      <c r="AD106" s="2849"/>
      <c r="AE106" s="2849"/>
      <c r="AF106" s="2849"/>
      <c r="AG106" s="2849"/>
      <c r="AH106" s="2849"/>
      <c r="AI106" s="2849"/>
      <c r="AJ106" s="2849"/>
      <c r="AK106" s="2849"/>
      <c r="AL106" s="2849"/>
      <c r="AM106" s="2849"/>
      <c r="AN106" s="2849"/>
      <c r="AO106" s="2849"/>
      <c r="AP106" s="2849"/>
      <c r="AQ106" s="2849"/>
      <c r="AR106" s="2849"/>
      <c r="AS106" s="2849"/>
      <c r="AT106" s="2849"/>
      <c r="AU106" s="2849"/>
      <c r="AV106" s="2849"/>
      <c r="AW106" s="2849"/>
      <c r="AX106" s="2850"/>
      <c r="AY106" s="1529"/>
      <c r="AZ106" s="1529"/>
      <c r="BA106" s="1529"/>
      <c r="BB106" s="1529"/>
      <c r="BC106" s="1529"/>
      <c r="BD106" s="1529"/>
      <c r="BE106" s="1535"/>
    </row>
    <row r="107" spans="1:57" ht="15.75" customHeight="1">
      <c r="A107" s="1818"/>
      <c r="B107" s="2871" t="s">
        <v>2107</v>
      </c>
      <c r="C107" s="2872"/>
      <c r="D107" s="2872"/>
      <c r="E107" s="2872"/>
      <c r="F107" s="2872"/>
      <c r="G107" s="2872"/>
      <c r="H107" s="2872"/>
      <c r="I107" s="2872"/>
      <c r="J107" s="2872"/>
      <c r="K107" s="2872"/>
      <c r="L107" s="2872"/>
      <c r="M107" s="2872"/>
      <c r="N107" s="2872"/>
      <c r="O107" s="2872"/>
      <c r="P107" s="2872"/>
      <c r="Q107" s="2872"/>
      <c r="R107" s="2872"/>
      <c r="S107" s="2872"/>
      <c r="T107" s="2872"/>
      <c r="U107" s="2872"/>
      <c r="V107" s="2872"/>
      <c r="W107" s="2872"/>
      <c r="X107" s="2872"/>
      <c r="Y107" s="2872"/>
      <c r="Z107" s="2872"/>
      <c r="AA107" s="2872"/>
      <c r="AB107" s="2872"/>
      <c r="AC107" s="2872"/>
      <c r="AD107" s="2872"/>
      <c r="AE107" s="2872"/>
      <c r="AF107" s="2872"/>
      <c r="AG107" s="2872"/>
      <c r="AH107" s="2872"/>
      <c r="AI107" s="2872"/>
      <c r="AJ107" s="2872"/>
      <c r="AK107" s="2872"/>
      <c r="AL107" s="2872"/>
      <c r="AM107" s="2872"/>
      <c r="AN107" s="2872"/>
      <c r="AO107" s="2872"/>
      <c r="AP107" s="2872"/>
      <c r="AQ107" s="2872"/>
      <c r="AR107" s="2872"/>
      <c r="AS107" s="2872"/>
      <c r="AT107" s="2872"/>
      <c r="AU107" s="2872"/>
      <c r="AV107" s="2872"/>
      <c r="AW107" s="2872"/>
      <c r="AX107" s="2873"/>
      <c r="AY107" s="1529"/>
      <c r="AZ107" s="1529"/>
      <c r="BA107" s="1529"/>
      <c r="BB107" s="1529"/>
      <c r="BC107" s="1529"/>
      <c r="BD107" s="1529"/>
      <c r="BE107" s="1535"/>
    </row>
    <row r="108" spans="1:57" ht="15.75" customHeight="1">
      <c r="A108" s="1818"/>
      <c r="B108" s="2874"/>
      <c r="C108" s="2875"/>
      <c r="D108" s="2875"/>
      <c r="E108" s="2875"/>
      <c r="F108" s="2875"/>
      <c r="G108" s="2875"/>
      <c r="H108" s="2875"/>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5"/>
      <c r="AD108" s="2875"/>
      <c r="AE108" s="2875"/>
      <c r="AF108" s="2875"/>
      <c r="AG108" s="2875"/>
      <c r="AH108" s="2875"/>
      <c r="AI108" s="2875"/>
      <c r="AJ108" s="2875"/>
      <c r="AK108" s="2875"/>
      <c r="AL108" s="2875"/>
      <c r="AM108" s="2875"/>
      <c r="AN108" s="2875"/>
      <c r="AO108" s="2875"/>
      <c r="AP108" s="2875"/>
      <c r="AQ108" s="2875"/>
      <c r="AR108" s="2875"/>
      <c r="AS108" s="2875"/>
      <c r="AT108" s="2875"/>
      <c r="AU108" s="2875"/>
      <c r="AV108" s="2875"/>
      <c r="AW108" s="2875"/>
      <c r="AX108" s="2876"/>
      <c r="AY108" s="1529"/>
      <c r="AZ108" s="1529"/>
      <c r="BA108" s="1529"/>
      <c r="BB108" s="1529"/>
      <c r="BC108" s="1529"/>
      <c r="BD108" s="1529"/>
      <c r="BE108" s="1535"/>
    </row>
    <row r="109" spans="1:57" ht="15.75" customHeight="1">
      <c r="A109" s="1818"/>
      <c r="B109" s="2874"/>
      <c r="C109" s="2875"/>
      <c r="D109" s="2875"/>
      <c r="E109" s="2875"/>
      <c r="F109" s="2875"/>
      <c r="G109" s="2875"/>
      <c r="H109" s="2875"/>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5"/>
      <c r="AD109" s="2875"/>
      <c r="AE109" s="2875"/>
      <c r="AF109" s="2875"/>
      <c r="AG109" s="2875"/>
      <c r="AH109" s="2875"/>
      <c r="AI109" s="2875"/>
      <c r="AJ109" s="2875"/>
      <c r="AK109" s="2875"/>
      <c r="AL109" s="2875"/>
      <c r="AM109" s="2875"/>
      <c r="AN109" s="2875"/>
      <c r="AO109" s="2875"/>
      <c r="AP109" s="2875"/>
      <c r="AQ109" s="2875"/>
      <c r="AR109" s="2875"/>
      <c r="AS109" s="2875"/>
      <c r="AT109" s="2875"/>
      <c r="AU109" s="2875"/>
      <c r="AV109" s="2875"/>
      <c r="AW109" s="2875"/>
      <c r="AX109" s="2876"/>
      <c r="AY109" s="1529"/>
      <c r="AZ109" s="1529"/>
      <c r="BA109" s="1529"/>
      <c r="BB109" s="1529"/>
      <c r="BC109" s="1529"/>
      <c r="BD109" s="1529"/>
      <c r="BE109" s="1535"/>
    </row>
    <row r="110" spans="1:57" ht="15.75" customHeight="1">
      <c r="A110" s="1818"/>
      <c r="B110" s="2874"/>
      <c r="C110" s="2875"/>
      <c r="D110" s="2875"/>
      <c r="E110" s="2875"/>
      <c r="F110" s="2875"/>
      <c r="G110" s="2875"/>
      <c r="H110" s="2875"/>
      <c r="I110" s="2875"/>
      <c r="J110" s="2875"/>
      <c r="K110" s="2875"/>
      <c r="L110" s="2875"/>
      <c r="M110" s="2875"/>
      <c r="N110" s="2875"/>
      <c r="O110" s="2875"/>
      <c r="P110" s="2875"/>
      <c r="Q110" s="2875"/>
      <c r="R110" s="2875"/>
      <c r="S110" s="2875"/>
      <c r="T110" s="2875"/>
      <c r="U110" s="2875"/>
      <c r="V110" s="2875"/>
      <c r="W110" s="2875"/>
      <c r="X110" s="2875"/>
      <c r="Y110" s="2875"/>
      <c r="Z110" s="2875"/>
      <c r="AA110" s="2875"/>
      <c r="AB110" s="2875"/>
      <c r="AC110" s="2875"/>
      <c r="AD110" s="2875"/>
      <c r="AE110" s="2875"/>
      <c r="AF110" s="2875"/>
      <c r="AG110" s="2875"/>
      <c r="AH110" s="2875"/>
      <c r="AI110" s="2875"/>
      <c r="AJ110" s="2875"/>
      <c r="AK110" s="2875"/>
      <c r="AL110" s="2875"/>
      <c r="AM110" s="2875"/>
      <c r="AN110" s="2875"/>
      <c r="AO110" s="2875"/>
      <c r="AP110" s="2875"/>
      <c r="AQ110" s="2875"/>
      <c r="AR110" s="2875"/>
      <c r="AS110" s="2875"/>
      <c r="AT110" s="2875"/>
      <c r="AU110" s="2875"/>
      <c r="AV110" s="2875"/>
      <c r="AW110" s="2875"/>
      <c r="AX110" s="2876"/>
      <c r="AY110" s="1529"/>
      <c r="AZ110" s="1529"/>
      <c r="BA110" s="1529"/>
      <c r="BB110" s="1529"/>
      <c r="BC110" s="1529"/>
      <c r="BD110" s="1529"/>
      <c r="BE110" s="1535"/>
    </row>
    <row r="111" spans="1:57" ht="15.75" customHeight="1">
      <c r="A111" s="1818"/>
      <c r="B111" s="2874"/>
      <c r="C111" s="2875"/>
      <c r="D111" s="2875"/>
      <c r="E111" s="2875"/>
      <c r="F111" s="2875"/>
      <c r="G111" s="2875"/>
      <c r="H111" s="2875"/>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5"/>
      <c r="AD111" s="2875"/>
      <c r="AE111" s="2875"/>
      <c r="AF111" s="2875"/>
      <c r="AG111" s="2875"/>
      <c r="AH111" s="2875"/>
      <c r="AI111" s="2875"/>
      <c r="AJ111" s="2875"/>
      <c r="AK111" s="2875"/>
      <c r="AL111" s="2875"/>
      <c r="AM111" s="2875"/>
      <c r="AN111" s="2875"/>
      <c r="AO111" s="2875"/>
      <c r="AP111" s="2875"/>
      <c r="AQ111" s="2875"/>
      <c r="AR111" s="2875"/>
      <c r="AS111" s="2875"/>
      <c r="AT111" s="2875"/>
      <c r="AU111" s="2875"/>
      <c r="AV111" s="2875"/>
      <c r="AW111" s="2875"/>
      <c r="AX111" s="2876"/>
      <c r="AY111" s="1529"/>
      <c r="AZ111" s="1529"/>
      <c r="BA111" s="1529"/>
      <c r="BB111" s="1529"/>
      <c r="BC111" s="1529"/>
      <c r="BD111" s="1529"/>
      <c r="BE111" s="1535"/>
    </row>
    <row r="112" spans="1:57" ht="15.75" customHeight="1">
      <c r="A112" s="1818"/>
      <c r="B112" s="2874"/>
      <c r="C112" s="2875"/>
      <c r="D112" s="2875"/>
      <c r="E112" s="2875"/>
      <c r="F112" s="2875"/>
      <c r="G112" s="2875"/>
      <c r="H112" s="2875"/>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5"/>
      <c r="AD112" s="2875"/>
      <c r="AE112" s="2875"/>
      <c r="AF112" s="2875"/>
      <c r="AG112" s="2875"/>
      <c r="AH112" s="2875"/>
      <c r="AI112" s="2875"/>
      <c r="AJ112" s="2875"/>
      <c r="AK112" s="2875"/>
      <c r="AL112" s="2875"/>
      <c r="AM112" s="2875"/>
      <c r="AN112" s="2875"/>
      <c r="AO112" s="2875"/>
      <c r="AP112" s="2875"/>
      <c r="AQ112" s="2875"/>
      <c r="AR112" s="2875"/>
      <c r="AS112" s="2875"/>
      <c r="AT112" s="2875"/>
      <c r="AU112" s="2875"/>
      <c r="AV112" s="2875"/>
      <c r="AW112" s="2875"/>
      <c r="AX112" s="2876"/>
      <c r="AY112" s="1529"/>
      <c r="AZ112" s="1529"/>
      <c r="BA112" s="1529"/>
      <c r="BB112" s="1529"/>
      <c r="BC112" s="1529"/>
      <c r="BD112" s="1529"/>
      <c r="BE112" s="1535"/>
    </row>
    <row r="113" spans="1:57" ht="15.75" customHeight="1">
      <c r="A113" s="1818"/>
      <c r="B113" s="2874"/>
      <c r="C113" s="2875"/>
      <c r="D113" s="2875"/>
      <c r="E113" s="2875"/>
      <c r="F113" s="2875"/>
      <c r="G113" s="2875"/>
      <c r="H113" s="2875"/>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5"/>
      <c r="AD113" s="2875"/>
      <c r="AE113" s="2875"/>
      <c r="AF113" s="2875"/>
      <c r="AG113" s="2875"/>
      <c r="AH113" s="2875"/>
      <c r="AI113" s="2875"/>
      <c r="AJ113" s="2875"/>
      <c r="AK113" s="2875"/>
      <c r="AL113" s="2875"/>
      <c r="AM113" s="2875"/>
      <c r="AN113" s="2875"/>
      <c r="AO113" s="2875"/>
      <c r="AP113" s="2875"/>
      <c r="AQ113" s="2875"/>
      <c r="AR113" s="2875"/>
      <c r="AS113" s="2875"/>
      <c r="AT113" s="2875"/>
      <c r="AU113" s="2875"/>
      <c r="AV113" s="2875"/>
      <c r="AW113" s="2875"/>
      <c r="AX113" s="2876"/>
      <c r="AY113" s="1529"/>
      <c r="AZ113" s="1529"/>
      <c r="BA113" s="1529"/>
      <c r="BB113" s="1529"/>
      <c r="BC113" s="1529"/>
      <c r="BD113" s="1529"/>
      <c r="BE113" s="1535"/>
    </row>
    <row r="114" spans="1:57" ht="15.75" customHeight="1">
      <c r="A114" s="1818"/>
      <c r="B114" s="2874"/>
      <c r="C114" s="2875"/>
      <c r="D114" s="2875"/>
      <c r="E114" s="2875"/>
      <c r="F114" s="2875"/>
      <c r="G114" s="2875"/>
      <c r="H114" s="2875"/>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5"/>
      <c r="AD114" s="2875"/>
      <c r="AE114" s="2875"/>
      <c r="AF114" s="2875"/>
      <c r="AG114" s="2875"/>
      <c r="AH114" s="2875"/>
      <c r="AI114" s="2875"/>
      <c r="AJ114" s="2875"/>
      <c r="AK114" s="2875"/>
      <c r="AL114" s="2875"/>
      <c r="AM114" s="2875"/>
      <c r="AN114" s="2875"/>
      <c r="AO114" s="2875"/>
      <c r="AP114" s="2875"/>
      <c r="AQ114" s="2875"/>
      <c r="AR114" s="2875"/>
      <c r="AS114" s="2875"/>
      <c r="AT114" s="2875"/>
      <c r="AU114" s="2875"/>
      <c r="AV114" s="2875"/>
      <c r="AW114" s="2875"/>
      <c r="AX114" s="2876"/>
      <c r="AY114" s="1529"/>
      <c r="AZ114" s="1529"/>
      <c r="BA114" s="1529"/>
      <c r="BB114" s="1529"/>
      <c r="BC114" s="1529"/>
      <c r="BD114" s="1529"/>
      <c r="BE114" s="1535"/>
    </row>
    <row r="115" spans="1:57" ht="15.75" customHeight="1">
      <c r="A115" s="1818"/>
      <c r="B115" s="2874"/>
      <c r="C115" s="2875"/>
      <c r="D115" s="2875"/>
      <c r="E115" s="2875"/>
      <c r="F115" s="2875"/>
      <c r="G115" s="2875"/>
      <c r="H115" s="2875"/>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5"/>
      <c r="AD115" s="2875"/>
      <c r="AE115" s="2875"/>
      <c r="AF115" s="2875"/>
      <c r="AG115" s="2875"/>
      <c r="AH115" s="2875"/>
      <c r="AI115" s="2875"/>
      <c r="AJ115" s="2875"/>
      <c r="AK115" s="2875"/>
      <c r="AL115" s="2875"/>
      <c r="AM115" s="2875"/>
      <c r="AN115" s="2875"/>
      <c r="AO115" s="2875"/>
      <c r="AP115" s="2875"/>
      <c r="AQ115" s="2875"/>
      <c r="AR115" s="2875"/>
      <c r="AS115" s="2875"/>
      <c r="AT115" s="2875"/>
      <c r="AU115" s="2875"/>
      <c r="AV115" s="2875"/>
      <c r="AW115" s="2875"/>
      <c r="AX115" s="2876"/>
      <c r="AY115" s="1529"/>
      <c r="AZ115" s="1529"/>
      <c r="BA115" s="1529"/>
      <c r="BB115" s="1529"/>
      <c r="BC115" s="1529"/>
      <c r="BD115" s="1529"/>
      <c r="BE115" s="1535"/>
    </row>
    <row r="116" spans="1:57" ht="15.75" customHeight="1" thickBot="1">
      <c r="A116" s="1818"/>
      <c r="B116" s="2877"/>
      <c r="C116" s="2878"/>
      <c r="D116" s="2878"/>
      <c r="E116" s="2878"/>
      <c r="F116" s="2878"/>
      <c r="G116" s="2878"/>
      <c r="H116" s="2878"/>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78"/>
      <c r="AD116" s="2878"/>
      <c r="AE116" s="2878"/>
      <c r="AF116" s="2878"/>
      <c r="AG116" s="2878"/>
      <c r="AH116" s="2878"/>
      <c r="AI116" s="2878"/>
      <c r="AJ116" s="2878"/>
      <c r="AK116" s="2878"/>
      <c r="AL116" s="2878"/>
      <c r="AM116" s="2878"/>
      <c r="AN116" s="2878"/>
      <c r="AO116" s="2878"/>
      <c r="AP116" s="2878"/>
      <c r="AQ116" s="2878"/>
      <c r="AR116" s="2878"/>
      <c r="AS116" s="2878"/>
      <c r="AT116" s="2878"/>
      <c r="AU116" s="2878"/>
      <c r="AV116" s="2878"/>
      <c r="AW116" s="2878"/>
      <c r="AX116" s="287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7" t="s">
        <v>2109</v>
      </c>
      <c r="C120" s="2648"/>
      <c r="D120" s="2648"/>
      <c r="E120" s="2648"/>
      <c r="F120" s="2648"/>
      <c r="G120" s="2648"/>
      <c r="H120" s="2648"/>
      <c r="I120" s="2648"/>
      <c r="J120" s="2648"/>
      <c r="K120" s="2648"/>
      <c r="L120" s="2648"/>
      <c r="M120" s="2648"/>
      <c r="N120" s="2648"/>
      <c r="O120" s="2648"/>
      <c r="P120" s="2648"/>
      <c r="Q120" s="2648"/>
      <c r="R120" s="2648"/>
      <c r="S120" s="2648"/>
      <c r="T120" s="2648"/>
      <c r="U120" s="285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2"/>
      <c r="C121" s="2853"/>
      <c r="D121" s="2853"/>
      <c r="E121" s="2853"/>
      <c r="F121" s="2853"/>
      <c r="G121" s="2853"/>
      <c r="H121" s="2854"/>
      <c r="I121" s="2784" t="s">
        <v>2092</v>
      </c>
      <c r="J121" s="2785"/>
      <c r="K121" s="2785"/>
      <c r="L121" s="2785"/>
      <c r="M121" s="2785"/>
      <c r="N121" s="2785"/>
      <c r="O121" s="2855"/>
      <c r="P121" s="2784" t="s">
        <v>2103</v>
      </c>
      <c r="Q121" s="2785"/>
      <c r="R121" s="2785"/>
      <c r="S121" s="2785"/>
      <c r="T121" s="2785"/>
      <c r="U121" s="2855"/>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6" t="s">
        <v>2095</v>
      </c>
      <c r="C122" s="2857"/>
      <c r="D122" s="2857"/>
      <c r="E122" s="2857"/>
      <c r="F122" s="2857"/>
      <c r="G122" s="2857"/>
      <c r="H122" s="2857"/>
      <c r="I122" s="2837"/>
      <c r="J122" s="2838"/>
      <c r="K122" s="2838"/>
      <c r="L122" s="2838"/>
      <c r="M122" s="2838"/>
      <c r="N122" s="2838"/>
      <c r="O122" s="2839"/>
      <c r="P122" s="2837"/>
      <c r="Q122" s="2838"/>
      <c r="R122" s="2838"/>
      <c r="S122" s="2838"/>
      <c r="T122" s="2838"/>
      <c r="U122" s="283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7" t="s">
        <v>2096</v>
      </c>
      <c r="C123" s="2788"/>
      <c r="D123" s="2788"/>
      <c r="E123" s="2788"/>
      <c r="F123" s="2788"/>
      <c r="G123" s="2788"/>
      <c r="H123" s="2788"/>
      <c r="I123" s="2837"/>
      <c r="J123" s="2838"/>
      <c r="K123" s="2838"/>
      <c r="L123" s="2838"/>
      <c r="M123" s="2838"/>
      <c r="N123" s="2838"/>
      <c r="O123" s="2839"/>
      <c r="P123" s="2837"/>
      <c r="Q123" s="2838"/>
      <c r="R123" s="2838"/>
      <c r="S123" s="2838"/>
      <c r="T123" s="2838"/>
      <c r="U123" s="283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8" t="s">
        <v>2110</v>
      </c>
      <c r="D125" s="2859"/>
      <c r="E125" s="2859"/>
      <c r="F125" s="2859"/>
      <c r="G125" s="2859"/>
      <c r="H125" s="2859"/>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59"/>
      <c r="AD125" s="2859"/>
      <c r="AE125" s="2859"/>
      <c r="AF125" s="2859"/>
      <c r="AG125" s="286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1" t="s">
        <v>2111</v>
      </c>
      <c r="D126" s="2862"/>
      <c r="E126" s="2862"/>
      <c r="F126" s="2862"/>
      <c r="G126" s="2862"/>
      <c r="H126" s="2862"/>
      <c r="I126" s="2862"/>
      <c r="J126" s="2862"/>
      <c r="K126" s="2862"/>
      <c r="L126" s="2862"/>
      <c r="M126" s="2862"/>
      <c r="N126" s="2862"/>
      <c r="O126" s="2862"/>
      <c r="P126" s="2863"/>
      <c r="Q126" s="2864" t="s">
        <v>2112</v>
      </c>
      <c r="R126" s="2862"/>
      <c r="S126" s="2863"/>
      <c r="T126" s="2865" t="s">
        <v>2113</v>
      </c>
      <c r="U126" s="2866"/>
      <c r="V126" s="2866"/>
      <c r="W126" s="2866"/>
      <c r="X126" s="2866"/>
      <c r="Y126" s="2866"/>
      <c r="Z126" s="2866"/>
      <c r="AA126" s="2867"/>
      <c r="AB126" s="2868" t="s">
        <v>2114</v>
      </c>
      <c r="AC126" s="2869"/>
      <c r="AD126" s="2869"/>
      <c r="AE126" s="2869"/>
      <c r="AF126" s="2869"/>
      <c r="AG126" s="287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0" t="s">
        <v>2115</v>
      </c>
      <c r="D127" s="2881"/>
      <c r="E127" s="2881"/>
      <c r="F127" s="2881"/>
      <c r="G127" s="2881"/>
      <c r="H127" s="2881"/>
      <c r="I127" s="2881"/>
      <c r="J127" s="2881"/>
      <c r="K127" s="2881"/>
      <c r="L127" s="2881"/>
      <c r="M127" s="2881"/>
      <c r="N127" s="2881"/>
      <c r="O127" s="2881"/>
      <c r="P127" s="2882"/>
      <c r="Q127" s="2883">
        <v>55</v>
      </c>
      <c r="R127" s="2884"/>
      <c r="S127" s="2885"/>
      <c r="T127" s="2891"/>
      <c r="U127" s="2892"/>
      <c r="V127" s="2892"/>
      <c r="W127" s="2892"/>
      <c r="X127" s="2892"/>
      <c r="Y127" s="2892"/>
      <c r="Z127" s="2892"/>
      <c r="AA127" s="289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0" t="s">
        <v>430</v>
      </c>
      <c r="D128" s="2881"/>
      <c r="E128" s="2881"/>
      <c r="F128" s="2881"/>
      <c r="G128" s="2881"/>
      <c r="H128" s="2881"/>
      <c r="I128" s="2881"/>
      <c r="J128" s="2881"/>
      <c r="K128" s="2881"/>
      <c r="L128" s="2881"/>
      <c r="M128" s="2881"/>
      <c r="N128" s="2881"/>
      <c r="O128" s="2881"/>
      <c r="P128" s="2882"/>
      <c r="Q128" s="2883">
        <v>55</v>
      </c>
      <c r="R128" s="2884"/>
      <c r="S128" s="2885"/>
      <c r="T128" s="2893" t="e">
        <f ca="1">_xlfn.CONCAT(Application!AC515,"/", Application!AH515)</f>
        <v>#NAME?</v>
      </c>
      <c r="U128" s="2894"/>
      <c r="V128" s="2894"/>
      <c r="W128" s="2894"/>
      <c r="X128" s="2894"/>
      <c r="Y128" s="2894"/>
      <c r="Z128" s="2894"/>
      <c r="AA128" s="289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0" t="s">
        <v>2116</v>
      </c>
      <c r="D129" s="2881"/>
      <c r="E129" s="2881"/>
      <c r="F129" s="2881"/>
      <c r="G129" s="2881"/>
      <c r="H129" s="2881"/>
      <c r="I129" s="2881"/>
      <c r="J129" s="2881"/>
      <c r="K129" s="2881"/>
      <c r="L129" s="2881"/>
      <c r="M129" s="2881"/>
      <c r="N129" s="2881"/>
      <c r="O129" s="2881"/>
      <c r="P129" s="2882"/>
      <c r="Q129" s="2883">
        <v>55</v>
      </c>
      <c r="R129" s="2884"/>
      <c r="S129" s="2885"/>
      <c r="T129" s="2886"/>
      <c r="U129" s="2887"/>
      <c r="V129" s="2887"/>
      <c r="W129" s="2887"/>
      <c r="X129" s="2887"/>
      <c r="Y129" s="2887"/>
      <c r="Z129" s="2887"/>
      <c r="AA129" s="2887"/>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0" t="s">
        <v>2117</v>
      </c>
      <c r="D130" s="2881"/>
      <c r="E130" s="2881"/>
      <c r="F130" s="2881"/>
      <c r="G130" s="2881"/>
      <c r="H130" s="2881"/>
      <c r="I130" s="2881"/>
      <c r="J130" s="2881"/>
      <c r="K130" s="2881"/>
      <c r="L130" s="2881"/>
      <c r="M130" s="2881"/>
      <c r="N130" s="2881"/>
      <c r="O130" s="2881"/>
      <c r="P130" s="2882"/>
      <c r="Q130" s="2888"/>
      <c r="R130" s="2889"/>
      <c r="S130" s="2890"/>
      <c r="T130" s="2891"/>
      <c r="U130" s="2892"/>
      <c r="V130" s="2892"/>
      <c r="W130" s="2892"/>
      <c r="X130" s="2892"/>
      <c r="Y130" s="2892"/>
      <c r="Z130" s="2892"/>
      <c r="AA130" s="289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0" t="s">
        <v>2070</v>
      </c>
      <c r="D131" s="2881"/>
      <c r="E131" s="2881"/>
      <c r="F131" s="2881"/>
      <c r="G131" s="2881"/>
      <c r="H131" s="2881"/>
      <c r="I131" s="2881"/>
      <c r="J131" s="2881"/>
      <c r="K131" s="2881"/>
      <c r="L131" s="2881"/>
      <c r="M131" s="2881"/>
      <c r="N131" s="2881"/>
      <c r="O131" s="2881"/>
      <c r="P131" s="2882"/>
      <c r="Q131" s="2895">
        <f>Application!AG400</f>
        <v>0</v>
      </c>
      <c r="R131" s="2896"/>
      <c r="S131" s="2897"/>
      <c r="T131" s="2891"/>
      <c r="U131" s="2892"/>
      <c r="V131" s="2892"/>
      <c r="W131" s="2892"/>
      <c r="X131" s="2892"/>
      <c r="Y131" s="2892"/>
      <c r="Z131" s="2892"/>
      <c r="AA131" s="2898"/>
      <c r="AB131" s="2899">
        <f>Application!AE401</f>
        <v>0</v>
      </c>
      <c r="AC131" s="2900"/>
      <c r="AD131" s="2900"/>
      <c r="AE131" s="2900"/>
      <c r="AF131" s="2900"/>
      <c r="AG131" s="290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6" t="s">
        <v>175</v>
      </c>
      <c r="D132" s="2617"/>
      <c r="E132" s="2617"/>
      <c r="F132" s="2902" t="s">
        <v>2118</v>
      </c>
      <c r="G132" s="2902"/>
      <c r="H132" s="2902"/>
      <c r="I132" s="2902"/>
      <c r="J132" s="2902"/>
      <c r="K132" s="2902"/>
      <c r="L132" s="2902"/>
      <c r="M132" s="2902"/>
      <c r="N132" s="2902"/>
      <c r="O132" s="2902"/>
      <c r="P132" s="2902"/>
      <c r="Q132" s="2903">
        <v>55</v>
      </c>
      <c r="R132" s="2903"/>
      <c r="S132" s="2903"/>
      <c r="T132" s="2904"/>
      <c r="U132" s="2904"/>
      <c r="V132" s="2904"/>
      <c r="W132" s="2904"/>
      <c r="X132" s="2904"/>
      <c r="Y132" s="2904"/>
      <c r="Z132" s="2904"/>
      <c r="AA132" s="2904"/>
      <c r="AB132" s="2905"/>
      <c r="AC132" s="2906"/>
      <c r="AD132" s="2906"/>
      <c r="AE132" s="2906"/>
      <c r="AF132" s="2906"/>
      <c r="AG132" s="290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6" t="s">
        <v>175</v>
      </c>
      <c r="D133" s="2617"/>
      <c r="E133" s="2617"/>
      <c r="F133" s="2902" t="s">
        <v>2118</v>
      </c>
      <c r="G133" s="2902"/>
      <c r="H133" s="2902"/>
      <c r="I133" s="2902"/>
      <c r="J133" s="2902"/>
      <c r="K133" s="2902"/>
      <c r="L133" s="2902"/>
      <c r="M133" s="2902"/>
      <c r="N133" s="2902"/>
      <c r="O133" s="2902"/>
      <c r="P133" s="2902"/>
      <c r="Q133" s="2903">
        <v>55</v>
      </c>
      <c r="R133" s="2903"/>
      <c r="S133" s="2903"/>
      <c r="T133" s="2904"/>
      <c r="U133" s="2904"/>
      <c r="V133" s="2904"/>
      <c r="W133" s="2904"/>
      <c r="X133" s="2904"/>
      <c r="Y133" s="2904"/>
      <c r="Z133" s="2904"/>
      <c r="AA133" s="2904"/>
      <c r="AB133" s="2905"/>
      <c r="AC133" s="2906"/>
      <c r="AD133" s="2906"/>
      <c r="AE133" s="2906"/>
      <c r="AF133" s="2906"/>
      <c r="AG133" s="290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6" t="s">
        <v>175</v>
      </c>
      <c r="D134" s="2617"/>
      <c r="E134" s="2617"/>
      <c r="F134" s="2908" t="s">
        <v>2118</v>
      </c>
      <c r="G134" s="2908"/>
      <c r="H134" s="2908"/>
      <c r="I134" s="2908"/>
      <c r="J134" s="2908"/>
      <c r="K134" s="2908"/>
      <c r="L134" s="2908"/>
      <c r="M134" s="2908"/>
      <c r="N134" s="2908"/>
      <c r="O134" s="2908"/>
      <c r="P134" s="2908"/>
      <c r="Q134" s="2790">
        <v>55</v>
      </c>
      <c r="R134" s="2790"/>
      <c r="S134" s="2790"/>
      <c r="T134" s="2789"/>
      <c r="U134" s="2789"/>
      <c r="V134" s="2789"/>
      <c r="W134" s="2789"/>
      <c r="X134" s="2789"/>
      <c r="Y134" s="2789"/>
      <c r="Z134" s="2789"/>
      <c r="AA134" s="2789"/>
      <c r="AB134" s="2909"/>
      <c r="AC134" s="2910"/>
      <c r="AD134" s="2910"/>
      <c r="AE134" s="2910"/>
      <c r="AF134" s="2910"/>
      <c r="AG134" s="291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8" t="s">
        <v>2119</v>
      </c>
      <c r="D136" s="2619"/>
      <c r="E136" s="2619"/>
      <c r="F136" s="2619"/>
      <c r="G136" s="2619"/>
      <c r="H136" s="2619"/>
      <c r="I136" s="2619"/>
      <c r="J136" s="2619"/>
      <c r="K136" s="2619"/>
      <c r="L136" s="2619"/>
      <c r="M136" s="2619"/>
      <c r="N136" s="2620"/>
      <c r="O136" s="1529"/>
      <c r="P136" s="2913" t="s">
        <v>2120</v>
      </c>
      <c r="Q136" s="2914"/>
      <c r="R136" s="2914"/>
      <c r="S136" s="2914"/>
      <c r="T136" s="2914"/>
      <c r="U136" s="2914"/>
      <c r="V136" s="2914"/>
      <c r="W136" s="2914"/>
      <c r="X136" s="2914"/>
      <c r="Y136" s="2914"/>
      <c r="Z136" s="2914"/>
      <c r="AA136" s="2914"/>
      <c r="AB136" s="2914"/>
      <c r="AC136" s="2914"/>
      <c r="AD136" s="2914"/>
      <c r="AE136" s="2914"/>
      <c r="AF136" s="2914"/>
      <c r="AG136" s="2914"/>
      <c r="AH136" s="2914"/>
      <c r="AI136" s="2914"/>
      <c r="AJ136" s="2914"/>
      <c r="AK136" s="2914"/>
      <c r="AL136" s="2914"/>
      <c r="AM136" s="2914"/>
      <c r="AN136" s="2914"/>
      <c r="AO136" s="291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3" t="s">
        <v>2121</v>
      </c>
      <c r="D137" s="2824"/>
      <c r="E137" s="2824"/>
      <c r="F137" s="2824"/>
      <c r="G137" s="2824"/>
      <c r="H137" s="2825"/>
      <c r="I137" s="2823" t="s">
        <v>2122</v>
      </c>
      <c r="J137" s="2824"/>
      <c r="K137" s="2824"/>
      <c r="L137" s="2824"/>
      <c r="M137" s="2824"/>
      <c r="N137" s="2825"/>
      <c r="O137" s="1529"/>
      <c r="P137" s="2916"/>
      <c r="Q137" s="2917"/>
      <c r="R137" s="2917"/>
      <c r="S137" s="2917"/>
      <c r="T137" s="2917"/>
      <c r="U137" s="2917"/>
      <c r="V137" s="2917"/>
      <c r="W137" s="2917"/>
      <c r="X137" s="2917"/>
      <c r="Y137" s="2917"/>
      <c r="Z137" s="2917"/>
      <c r="AA137" s="2917"/>
      <c r="AB137" s="2917"/>
      <c r="AC137" s="2917"/>
      <c r="AD137" s="2917"/>
      <c r="AE137" s="2917"/>
      <c r="AF137" s="2917"/>
      <c r="AG137" s="2917"/>
      <c r="AH137" s="2917"/>
      <c r="AI137" s="2917"/>
      <c r="AJ137" s="2917"/>
      <c r="AK137" s="2917"/>
      <c r="AL137" s="2917"/>
      <c r="AM137" s="2917"/>
      <c r="AN137" s="2917"/>
      <c r="AO137" s="2918"/>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7"/>
      <c r="D138" s="2727"/>
      <c r="E138" s="2727"/>
      <c r="F138" s="2727"/>
      <c r="G138" s="2727"/>
      <c r="H138" s="2727"/>
      <c r="I138" s="2912"/>
      <c r="J138" s="2912"/>
      <c r="K138" s="2912"/>
      <c r="L138" s="2912"/>
      <c r="M138" s="2912"/>
      <c r="N138" s="2912"/>
      <c r="O138" s="1529"/>
      <c r="P138" s="2916"/>
      <c r="Q138" s="2917"/>
      <c r="R138" s="2917"/>
      <c r="S138" s="2917"/>
      <c r="T138" s="2917"/>
      <c r="U138" s="2917"/>
      <c r="V138" s="2917"/>
      <c r="W138" s="2917"/>
      <c r="X138" s="2917"/>
      <c r="Y138" s="2917"/>
      <c r="Z138" s="2917"/>
      <c r="AA138" s="2917"/>
      <c r="AB138" s="2917"/>
      <c r="AC138" s="2917"/>
      <c r="AD138" s="2917"/>
      <c r="AE138" s="2917"/>
      <c r="AF138" s="2917"/>
      <c r="AG138" s="2917"/>
      <c r="AH138" s="2917"/>
      <c r="AI138" s="2917"/>
      <c r="AJ138" s="2917"/>
      <c r="AK138" s="2917"/>
      <c r="AL138" s="2917"/>
      <c r="AM138" s="2917"/>
      <c r="AN138" s="2917"/>
      <c r="AO138" s="2918"/>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7"/>
      <c r="D139" s="2727"/>
      <c r="E139" s="2727"/>
      <c r="F139" s="2727"/>
      <c r="G139" s="2727"/>
      <c r="H139" s="2727"/>
      <c r="I139" s="2912"/>
      <c r="J139" s="2912"/>
      <c r="K139" s="2912"/>
      <c r="L139" s="2912"/>
      <c r="M139" s="2912"/>
      <c r="N139" s="2912"/>
      <c r="O139" s="1529"/>
      <c r="P139" s="2916"/>
      <c r="Q139" s="2917"/>
      <c r="R139" s="2917"/>
      <c r="S139" s="2917"/>
      <c r="T139" s="2917"/>
      <c r="U139" s="2917"/>
      <c r="V139" s="2917"/>
      <c r="W139" s="2917"/>
      <c r="X139" s="2917"/>
      <c r="Y139" s="2917"/>
      <c r="Z139" s="2917"/>
      <c r="AA139" s="2917"/>
      <c r="AB139" s="2917"/>
      <c r="AC139" s="2917"/>
      <c r="AD139" s="2917"/>
      <c r="AE139" s="2917"/>
      <c r="AF139" s="2917"/>
      <c r="AG139" s="2917"/>
      <c r="AH139" s="2917"/>
      <c r="AI139" s="2917"/>
      <c r="AJ139" s="2917"/>
      <c r="AK139" s="2917"/>
      <c r="AL139" s="2917"/>
      <c r="AM139" s="2917"/>
      <c r="AN139" s="2917"/>
      <c r="AO139" s="2918"/>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7"/>
      <c r="D140" s="2727"/>
      <c r="E140" s="2727"/>
      <c r="F140" s="2727"/>
      <c r="G140" s="2727"/>
      <c r="H140" s="2727"/>
      <c r="I140" s="2912"/>
      <c r="J140" s="2912"/>
      <c r="K140" s="2912"/>
      <c r="L140" s="2912"/>
      <c r="M140" s="2912"/>
      <c r="N140" s="2912"/>
      <c r="O140" s="1529"/>
      <c r="P140" s="2916"/>
      <c r="Q140" s="2917"/>
      <c r="R140" s="2917"/>
      <c r="S140" s="2917"/>
      <c r="T140" s="2917"/>
      <c r="U140" s="2917"/>
      <c r="V140" s="2917"/>
      <c r="W140" s="2917"/>
      <c r="X140" s="2917"/>
      <c r="Y140" s="2917"/>
      <c r="Z140" s="2917"/>
      <c r="AA140" s="2917"/>
      <c r="AB140" s="2917"/>
      <c r="AC140" s="2917"/>
      <c r="AD140" s="2917"/>
      <c r="AE140" s="2917"/>
      <c r="AF140" s="2917"/>
      <c r="AG140" s="2917"/>
      <c r="AH140" s="2917"/>
      <c r="AI140" s="2917"/>
      <c r="AJ140" s="2917"/>
      <c r="AK140" s="2917"/>
      <c r="AL140" s="2917"/>
      <c r="AM140" s="2917"/>
      <c r="AN140" s="2917"/>
      <c r="AO140" s="2918"/>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7"/>
      <c r="D141" s="2727"/>
      <c r="E141" s="2727"/>
      <c r="F141" s="2727"/>
      <c r="G141" s="2727"/>
      <c r="H141" s="2727"/>
      <c r="I141" s="2912"/>
      <c r="J141" s="2912"/>
      <c r="K141" s="2912"/>
      <c r="L141" s="2912"/>
      <c r="M141" s="2912"/>
      <c r="N141" s="2912"/>
      <c r="O141" s="1529"/>
      <c r="P141" s="2916"/>
      <c r="Q141" s="2917"/>
      <c r="R141" s="2917"/>
      <c r="S141" s="2917"/>
      <c r="T141" s="2917"/>
      <c r="U141" s="2917"/>
      <c r="V141" s="2917"/>
      <c r="W141" s="2917"/>
      <c r="X141" s="2917"/>
      <c r="Y141" s="2917"/>
      <c r="Z141" s="2917"/>
      <c r="AA141" s="2917"/>
      <c r="AB141" s="2917"/>
      <c r="AC141" s="2917"/>
      <c r="AD141" s="2917"/>
      <c r="AE141" s="2917"/>
      <c r="AF141" s="2917"/>
      <c r="AG141" s="2917"/>
      <c r="AH141" s="2917"/>
      <c r="AI141" s="2917"/>
      <c r="AJ141" s="2917"/>
      <c r="AK141" s="2917"/>
      <c r="AL141" s="2917"/>
      <c r="AM141" s="2917"/>
      <c r="AN141" s="2917"/>
      <c r="AO141" s="2918"/>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7"/>
      <c r="D142" s="2727"/>
      <c r="E142" s="2727"/>
      <c r="F142" s="2727"/>
      <c r="G142" s="2727"/>
      <c r="H142" s="2727"/>
      <c r="I142" s="2912"/>
      <c r="J142" s="2912"/>
      <c r="K142" s="2912"/>
      <c r="L142" s="2912"/>
      <c r="M142" s="2912"/>
      <c r="N142" s="2912"/>
      <c r="O142" s="1529"/>
      <c r="P142" s="2916"/>
      <c r="Q142" s="2917"/>
      <c r="R142" s="2917"/>
      <c r="S142" s="2917"/>
      <c r="T142" s="2917"/>
      <c r="U142" s="2917"/>
      <c r="V142" s="2917"/>
      <c r="W142" s="2917"/>
      <c r="X142" s="2917"/>
      <c r="Y142" s="2917"/>
      <c r="Z142" s="2917"/>
      <c r="AA142" s="2917"/>
      <c r="AB142" s="2917"/>
      <c r="AC142" s="2917"/>
      <c r="AD142" s="2917"/>
      <c r="AE142" s="2917"/>
      <c r="AF142" s="2917"/>
      <c r="AG142" s="2917"/>
      <c r="AH142" s="2917"/>
      <c r="AI142" s="2917"/>
      <c r="AJ142" s="2917"/>
      <c r="AK142" s="2917"/>
      <c r="AL142" s="2917"/>
      <c r="AM142" s="2917"/>
      <c r="AN142" s="2917"/>
      <c r="AO142" s="2918"/>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7"/>
      <c r="D143" s="2727"/>
      <c r="E143" s="2727"/>
      <c r="F143" s="2727"/>
      <c r="G143" s="2727"/>
      <c r="H143" s="2727"/>
      <c r="I143" s="2912"/>
      <c r="J143" s="2912"/>
      <c r="K143" s="2912"/>
      <c r="L143" s="2912"/>
      <c r="M143" s="2912"/>
      <c r="N143" s="2912"/>
      <c r="O143" s="1529"/>
      <c r="P143" s="2916"/>
      <c r="Q143" s="2917"/>
      <c r="R143" s="2917"/>
      <c r="S143" s="2917"/>
      <c r="T143" s="2917"/>
      <c r="U143" s="2917"/>
      <c r="V143" s="2917"/>
      <c r="W143" s="2917"/>
      <c r="X143" s="2917"/>
      <c r="Y143" s="2917"/>
      <c r="Z143" s="2917"/>
      <c r="AA143" s="2917"/>
      <c r="AB143" s="2917"/>
      <c r="AC143" s="2917"/>
      <c r="AD143" s="2917"/>
      <c r="AE143" s="2917"/>
      <c r="AF143" s="2917"/>
      <c r="AG143" s="2917"/>
      <c r="AH143" s="2917"/>
      <c r="AI143" s="2917"/>
      <c r="AJ143" s="2917"/>
      <c r="AK143" s="2917"/>
      <c r="AL143" s="2917"/>
      <c r="AM143" s="2917"/>
      <c r="AN143" s="2917"/>
      <c r="AO143" s="2918"/>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7"/>
      <c r="D144" s="2727"/>
      <c r="E144" s="2727"/>
      <c r="F144" s="2727"/>
      <c r="G144" s="2727"/>
      <c r="H144" s="2727"/>
      <c r="I144" s="2912"/>
      <c r="J144" s="2912"/>
      <c r="K144" s="2912"/>
      <c r="L144" s="2912"/>
      <c r="M144" s="2912"/>
      <c r="N144" s="2912"/>
      <c r="O144" s="1529"/>
      <c r="P144" s="2919"/>
      <c r="Q144" s="2920"/>
      <c r="R144" s="2920"/>
      <c r="S144" s="2920"/>
      <c r="T144" s="2920"/>
      <c r="U144" s="2920"/>
      <c r="V144" s="2920"/>
      <c r="W144" s="2920"/>
      <c r="X144" s="2920"/>
      <c r="Y144" s="2920"/>
      <c r="Z144" s="2920"/>
      <c r="AA144" s="2920"/>
      <c r="AB144" s="2920"/>
      <c r="AC144" s="2920"/>
      <c r="AD144" s="2920"/>
      <c r="AE144" s="2920"/>
      <c r="AF144" s="2920"/>
      <c r="AG144" s="2920"/>
      <c r="AH144" s="2920"/>
      <c r="AI144" s="2920"/>
      <c r="AJ144" s="2920"/>
      <c r="AK144" s="2920"/>
      <c r="AL144" s="2920"/>
      <c r="AM144" s="2920"/>
      <c r="AN144" s="2920"/>
      <c r="AO144" s="2921"/>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2"/>
      <c r="D149" s="2933"/>
      <c r="E149" s="2933"/>
      <c r="F149" s="2933"/>
      <c r="G149" s="2933"/>
      <c r="H149" s="2933"/>
      <c r="I149" s="2933"/>
      <c r="J149" s="2933"/>
      <c r="K149" s="2933"/>
      <c r="L149" s="2933"/>
      <c r="M149" s="2934"/>
      <c r="N149" s="2935" t="s">
        <v>2125</v>
      </c>
      <c r="O149" s="2935"/>
      <c r="P149" s="2935"/>
      <c r="Q149" s="2935"/>
      <c r="R149" s="2935"/>
      <c r="S149" s="2935"/>
      <c r="T149" s="2936"/>
      <c r="U149" s="2937" t="s">
        <v>2111</v>
      </c>
      <c r="V149" s="2767"/>
      <c r="W149" s="2767"/>
      <c r="X149" s="2767"/>
      <c r="Y149" s="2767"/>
      <c r="Z149" s="2767"/>
      <c r="AA149" s="2767"/>
      <c r="AB149" s="2767"/>
      <c r="AC149" s="2767"/>
      <c r="AD149" s="2767"/>
      <c r="AE149" s="2768"/>
      <c r="AF149" s="1529"/>
      <c r="AG149" s="1529"/>
      <c r="AH149" s="2611" t="s">
        <v>2126</v>
      </c>
      <c r="AI149" s="2612"/>
      <c r="AJ149" s="2612"/>
      <c r="AK149" s="2612"/>
      <c r="AL149" s="2612"/>
      <c r="AM149" s="2612"/>
      <c r="AN149" s="2612"/>
      <c r="AO149" s="2612"/>
      <c r="AP149" s="2612"/>
      <c r="AQ149" s="2612"/>
      <c r="AR149" s="2612"/>
      <c r="AS149" s="2922"/>
      <c r="AT149" s="2923"/>
      <c r="AU149" s="2923"/>
      <c r="AV149" s="2923"/>
      <c r="AW149" s="2923"/>
      <c r="AX149" s="1529"/>
      <c r="AY149" s="1529"/>
      <c r="AZ149" s="1529"/>
      <c r="BA149" s="1529"/>
      <c r="BB149" s="1529"/>
      <c r="BC149" s="1529"/>
      <c r="BD149" s="1529"/>
      <c r="BE149" s="1535"/>
    </row>
    <row r="150" spans="1:57" ht="15.75" customHeight="1">
      <c r="A150" s="1818"/>
      <c r="B150" s="1529"/>
      <c r="C150" s="2861" t="s">
        <v>2127</v>
      </c>
      <c r="D150" s="2862"/>
      <c r="E150" s="2862"/>
      <c r="F150" s="2862"/>
      <c r="G150" s="2862"/>
      <c r="H150" s="2862"/>
      <c r="I150" s="2862"/>
      <c r="J150" s="2862"/>
      <c r="K150" s="2862"/>
      <c r="L150" s="2862"/>
      <c r="M150" s="2924"/>
      <c r="N150" s="2925">
        <f>'Sources and Uses Budget'!B104</f>
        <v>3200000</v>
      </c>
      <c r="O150" s="2925"/>
      <c r="P150" s="2925"/>
      <c r="Q150" s="2925"/>
      <c r="R150" s="2925"/>
      <c r="S150" s="2925"/>
      <c r="T150" s="2926"/>
      <c r="U150" s="2927"/>
      <c r="V150" s="2928"/>
      <c r="W150" s="2928"/>
      <c r="X150" s="2928"/>
      <c r="Y150" s="2928"/>
      <c r="Z150" s="2928"/>
      <c r="AA150" s="2928"/>
      <c r="AB150" s="2928"/>
      <c r="AC150" s="2928"/>
      <c r="AD150" s="2928"/>
      <c r="AE150" s="2929"/>
      <c r="AF150" s="1529"/>
      <c r="AG150" s="1529"/>
      <c r="AH150" s="2930" t="s">
        <v>2128</v>
      </c>
      <c r="AI150" s="2931"/>
      <c r="AJ150" s="2931"/>
      <c r="AK150" s="2931"/>
      <c r="AL150" s="2931"/>
      <c r="AM150" s="2931"/>
      <c r="AN150" s="2931"/>
      <c r="AO150" s="2931"/>
      <c r="AP150" s="2931"/>
      <c r="AQ150" s="2931"/>
      <c r="AR150" s="2931"/>
      <c r="AS150" s="2922"/>
      <c r="AT150" s="2923"/>
      <c r="AU150" s="2923"/>
      <c r="AV150" s="2923"/>
      <c r="AW150" s="2923"/>
      <c r="AX150" s="1529"/>
      <c r="AY150" s="1529"/>
      <c r="AZ150" s="1529"/>
      <c r="BA150" s="1529"/>
      <c r="BB150" s="1529"/>
      <c r="BC150" s="1529"/>
      <c r="BD150" s="1529"/>
      <c r="BE150" s="1535"/>
    </row>
    <row r="151" spans="1:57" ht="15.75" customHeight="1">
      <c r="A151" s="1818"/>
      <c r="B151" s="1529"/>
      <c r="C151" s="2861" t="s">
        <v>2129</v>
      </c>
      <c r="D151" s="2862"/>
      <c r="E151" s="2862"/>
      <c r="F151" s="2862"/>
      <c r="G151" s="2862"/>
      <c r="H151" s="2862"/>
      <c r="I151" s="2862"/>
      <c r="J151" s="2862"/>
      <c r="K151" s="2862"/>
      <c r="L151" s="2862"/>
      <c r="M151" s="2924"/>
      <c r="N151" s="2925">
        <f>N150/J29</f>
        <v>52459.016393442624</v>
      </c>
      <c r="O151" s="2925"/>
      <c r="P151" s="2925"/>
      <c r="Q151" s="2925"/>
      <c r="R151" s="2925"/>
      <c r="S151" s="2925"/>
      <c r="T151" s="2926"/>
      <c r="U151" s="1553"/>
      <c r="V151" s="1553"/>
      <c r="W151" s="1553"/>
      <c r="X151" s="1553"/>
      <c r="Y151" s="1553"/>
      <c r="Z151" s="1553"/>
      <c r="AA151" s="1553"/>
      <c r="AB151" s="1553"/>
      <c r="AC151" s="1553"/>
      <c r="AD151" s="1553"/>
      <c r="AE151" s="1554"/>
      <c r="AF151" s="1529"/>
      <c r="AG151" s="1529"/>
      <c r="AH151" s="2880" t="s">
        <v>2130</v>
      </c>
      <c r="AI151" s="2881"/>
      <c r="AJ151" s="2881"/>
      <c r="AK151" s="2881"/>
      <c r="AL151" s="2881"/>
      <c r="AM151" s="2881"/>
      <c r="AN151" s="2881"/>
      <c r="AO151" s="2881"/>
      <c r="AP151" s="2881"/>
      <c r="AQ151" s="2881"/>
      <c r="AR151" s="2882"/>
      <c r="AS151" s="2922"/>
      <c r="AT151" s="2923"/>
      <c r="AU151" s="2923"/>
      <c r="AV151" s="2923"/>
      <c r="AW151" s="2923"/>
      <c r="AX151" s="1529"/>
      <c r="AY151" s="1529"/>
      <c r="AZ151" s="1529"/>
      <c r="BA151" s="1529"/>
      <c r="BB151" s="1529"/>
      <c r="BC151" s="1529"/>
      <c r="BD151" s="1529"/>
      <c r="BE151" s="1535"/>
    </row>
    <row r="152" spans="1:57" ht="15.75" customHeight="1">
      <c r="A152" s="1818"/>
      <c r="B152" s="1529"/>
      <c r="C152" s="2948" t="s">
        <v>2131</v>
      </c>
      <c r="D152" s="2785"/>
      <c r="E152" s="2785"/>
      <c r="F152" s="2785"/>
      <c r="G152" s="2785"/>
      <c r="H152" s="2785"/>
      <c r="I152" s="2785"/>
      <c r="J152" s="2785"/>
      <c r="K152" s="2785"/>
      <c r="L152" s="2785"/>
      <c r="M152" s="2786"/>
      <c r="N152" s="2949"/>
      <c r="O152" s="2949"/>
      <c r="P152" s="2949"/>
      <c r="Q152" s="2949"/>
      <c r="R152" s="2949"/>
      <c r="S152" s="2949"/>
      <c r="T152" s="2950"/>
      <c r="U152" s="2955"/>
      <c r="V152" s="2956"/>
      <c r="W152" s="2956"/>
      <c r="X152" s="2956"/>
      <c r="Y152" s="2956"/>
      <c r="Z152" s="2956"/>
      <c r="AA152" s="2956"/>
      <c r="AB152" s="2956"/>
      <c r="AC152" s="2956"/>
      <c r="AD152" s="2956"/>
      <c r="AE152" s="2957"/>
      <c r="AF152" s="1529"/>
      <c r="AG152" s="1529"/>
      <c r="AH152" s="2927"/>
      <c r="AI152" s="2928"/>
      <c r="AJ152" s="2928"/>
      <c r="AK152" s="2928"/>
      <c r="AL152" s="2928"/>
      <c r="AM152" s="2928"/>
      <c r="AN152" s="2928"/>
      <c r="AO152" s="2928"/>
      <c r="AP152" s="2928"/>
      <c r="AQ152" s="2928"/>
      <c r="AR152" s="2951"/>
      <c r="AS152" s="2952"/>
      <c r="AT152" s="2953"/>
      <c r="AU152" s="2953"/>
      <c r="AV152" s="2953"/>
      <c r="AW152" s="2954"/>
      <c r="AX152" s="1529"/>
      <c r="AY152" s="1529"/>
      <c r="AZ152" s="1529"/>
      <c r="BA152" s="1529"/>
      <c r="BB152" s="1529"/>
      <c r="BC152" s="1529"/>
      <c r="BD152" s="1529"/>
      <c r="BE152" s="1535"/>
    </row>
    <row r="153" spans="1:57" ht="15.75" customHeight="1" thickBot="1">
      <c r="A153" s="1818"/>
      <c r="B153" s="1529"/>
      <c r="C153" s="2880" t="s">
        <v>2132</v>
      </c>
      <c r="D153" s="2881"/>
      <c r="E153" s="2881"/>
      <c r="F153" s="2881"/>
      <c r="G153" s="2881"/>
      <c r="H153" s="2881"/>
      <c r="I153" s="2881"/>
      <c r="J153" s="2881"/>
      <c r="K153" s="2881"/>
      <c r="L153" s="2881"/>
      <c r="M153" s="2938"/>
      <c r="N153" s="2939">
        <f>SUM('Sources and Uses Budget'!B85:B86)</f>
        <v>550354</v>
      </c>
      <c r="O153" s="2939"/>
      <c r="P153" s="2939"/>
      <c r="Q153" s="2939"/>
      <c r="R153" s="2939"/>
      <c r="S153" s="2939"/>
      <c r="T153" s="2940"/>
      <c r="U153" s="2941"/>
      <c r="V153" s="2942"/>
      <c r="W153" s="2942"/>
      <c r="X153" s="2942"/>
      <c r="Y153" s="2942"/>
      <c r="Z153" s="2942"/>
      <c r="AA153" s="2942"/>
      <c r="AB153" s="2942"/>
      <c r="AC153" s="2942"/>
      <c r="AD153" s="2942"/>
      <c r="AE153" s="2943"/>
      <c r="AF153" s="1529"/>
      <c r="AG153" s="1529"/>
      <c r="AH153" s="2944" t="s">
        <v>2133</v>
      </c>
      <c r="AI153" s="2945"/>
      <c r="AJ153" s="2945"/>
      <c r="AK153" s="2945"/>
      <c r="AL153" s="2945"/>
      <c r="AM153" s="2945"/>
      <c r="AN153" s="2945"/>
      <c r="AO153" s="2945"/>
      <c r="AP153" s="2945"/>
      <c r="AQ153" s="2945"/>
      <c r="AR153" s="2945"/>
      <c r="AS153" s="2946">
        <f>SUM(AS149:AW151)</f>
        <v>0</v>
      </c>
      <c r="AT153" s="2947"/>
      <c r="AU153" s="2947"/>
      <c r="AV153" s="2947"/>
      <c r="AW153" s="2947"/>
      <c r="AX153" s="1529"/>
      <c r="AY153" s="1529"/>
      <c r="AZ153" s="1529"/>
      <c r="BA153" s="1529"/>
      <c r="BB153" s="1529"/>
      <c r="BC153" s="1529"/>
      <c r="BD153" s="1529"/>
      <c r="BE153" s="1535"/>
    </row>
    <row r="154" spans="1:57" ht="15.75" customHeight="1">
      <c r="A154" s="1818"/>
      <c r="B154" s="1529"/>
      <c r="C154" s="2880" t="s">
        <v>2134</v>
      </c>
      <c r="D154" s="2881"/>
      <c r="E154" s="2881"/>
      <c r="F154" s="2881"/>
      <c r="G154" s="2881"/>
      <c r="H154" s="2881"/>
      <c r="I154" s="2881"/>
      <c r="J154" s="2881"/>
      <c r="K154" s="2881"/>
      <c r="L154" s="2881"/>
      <c r="M154" s="2938"/>
      <c r="N154" s="2939">
        <f>'Sources and Uses Budget'!B8</f>
        <v>4480600</v>
      </c>
      <c r="O154" s="2939"/>
      <c r="P154" s="2939"/>
      <c r="Q154" s="2939"/>
      <c r="R154" s="2939"/>
      <c r="S154" s="2939"/>
      <c r="T154" s="2940"/>
      <c r="U154" s="2941"/>
      <c r="V154" s="2942"/>
      <c r="W154" s="2942"/>
      <c r="X154" s="2942"/>
      <c r="Y154" s="2942"/>
      <c r="Z154" s="2942"/>
      <c r="AA154" s="2942"/>
      <c r="AB154" s="2942"/>
      <c r="AC154" s="2942"/>
      <c r="AD154" s="2942"/>
      <c r="AE154" s="294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0" t="s">
        <v>2135</v>
      </c>
      <c r="D155" s="2881"/>
      <c r="E155" s="2881"/>
      <c r="F155" s="2881"/>
      <c r="G155" s="2881"/>
      <c r="H155" s="2881"/>
      <c r="I155" s="2881"/>
      <c r="J155" s="2881"/>
      <c r="K155" s="2881"/>
      <c r="L155" s="2881"/>
      <c r="M155" s="2938"/>
      <c r="N155" s="2961"/>
      <c r="O155" s="2961"/>
      <c r="P155" s="2961"/>
      <c r="Q155" s="2961"/>
      <c r="R155" s="2961"/>
      <c r="S155" s="2961"/>
      <c r="T155" s="2962"/>
      <c r="U155" s="2941"/>
      <c r="V155" s="2942"/>
      <c r="W155" s="2942"/>
      <c r="X155" s="2942"/>
      <c r="Y155" s="2942"/>
      <c r="Z155" s="2942"/>
      <c r="AA155" s="2942"/>
      <c r="AB155" s="2942"/>
      <c r="AC155" s="2942"/>
      <c r="AD155" s="2942"/>
      <c r="AE155" s="294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0" t="s">
        <v>2128</v>
      </c>
      <c r="D156" s="2881"/>
      <c r="E156" s="2881"/>
      <c r="F156" s="2881"/>
      <c r="G156" s="2881"/>
      <c r="H156" s="2881"/>
      <c r="I156" s="2881"/>
      <c r="J156" s="2881"/>
      <c r="K156" s="2881"/>
      <c r="L156" s="2881"/>
      <c r="M156" s="2938"/>
      <c r="N156" s="2961"/>
      <c r="O156" s="2961"/>
      <c r="P156" s="2961"/>
      <c r="Q156" s="2961"/>
      <c r="R156" s="2961"/>
      <c r="S156" s="2961"/>
      <c r="T156" s="2962"/>
      <c r="U156" s="2941"/>
      <c r="V156" s="2942"/>
      <c r="W156" s="2942"/>
      <c r="X156" s="2942"/>
      <c r="Y156" s="2942"/>
      <c r="Z156" s="2942"/>
      <c r="AA156" s="2942"/>
      <c r="AB156" s="2942"/>
      <c r="AC156" s="2942"/>
      <c r="AD156" s="2942"/>
      <c r="AE156" s="294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8" t="s">
        <v>308</v>
      </c>
      <c r="D157" s="2959"/>
      <c r="E157" s="2902" t="s">
        <v>2118</v>
      </c>
      <c r="F157" s="2902"/>
      <c r="G157" s="2902"/>
      <c r="H157" s="2902"/>
      <c r="I157" s="2902"/>
      <c r="J157" s="2902"/>
      <c r="K157" s="2902"/>
      <c r="L157" s="2902"/>
      <c r="M157" s="2960"/>
      <c r="N157" s="2961"/>
      <c r="O157" s="2961"/>
      <c r="P157" s="2961"/>
      <c r="Q157" s="2961"/>
      <c r="R157" s="2961"/>
      <c r="S157" s="2961"/>
      <c r="T157" s="2962"/>
      <c r="U157" s="2941"/>
      <c r="V157" s="2942"/>
      <c r="W157" s="2942"/>
      <c r="X157" s="2942"/>
      <c r="Y157" s="2942"/>
      <c r="Z157" s="2942"/>
      <c r="AA157" s="2942"/>
      <c r="AB157" s="2942"/>
      <c r="AC157" s="2942"/>
      <c r="AD157" s="2942"/>
      <c r="AE157" s="294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5" t="s">
        <v>308</v>
      </c>
      <c r="D158" s="2956"/>
      <c r="E158" s="2902" t="s">
        <v>2118</v>
      </c>
      <c r="F158" s="2902"/>
      <c r="G158" s="2902"/>
      <c r="H158" s="2902"/>
      <c r="I158" s="2902"/>
      <c r="J158" s="2902"/>
      <c r="K158" s="2902"/>
      <c r="L158" s="2902"/>
      <c r="M158" s="2960"/>
      <c r="N158" s="2961"/>
      <c r="O158" s="2961"/>
      <c r="P158" s="2961"/>
      <c r="Q158" s="2961"/>
      <c r="R158" s="2961"/>
      <c r="S158" s="2961"/>
      <c r="T158" s="2962"/>
      <c r="U158" s="2941"/>
      <c r="V158" s="2942"/>
      <c r="W158" s="2942"/>
      <c r="X158" s="2942"/>
      <c r="Y158" s="2942"/>
      <c r="Z158" s="2942"/>
      <c r="AA158" s="2942"/>
      <c r="AB158" s="2942"/>
      <c r="AC158" s="2942"/>
      <c r="AD158" s="2942"/>
      <c r="AE158" s="294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4" t="s">
        <v>308</v>
      </c>
      <c r="D159" s="2975"/>
      <c r="E159" s="2908" t="s">
        <v>2118</v>
      </c>
      <c r="F159" s="2908"/>
      <c r="G159" s="2908"/>
      <c r="H159" s="2908"/>
      <c r="I159" s="2908"/>
      <c r="J159" s="2908"/>
      <c r="K159" s="2908"/>
      <c r="L159" s="2908"/>
      <c r="M159" s="2976"/>
      <c r="N159" s="2977"/>
      <c r="O159" s="2977"/>
      <c r="P159" s="2977"/>
      <c r="Q159" s="2977"/>
      <c r="R159" s="2977"/>
      <c r="S159" s="2977"/>
      <c r="T159" s="2978"/>
      <c r="U159" s="2979"/>
      <c r="V159" s="2980"/>
      <c r="W159" s="2980"/>
      <c r="X159" s="2980"/>
      <c r="Y159" s="2980"/>
      <c r="Z159" s="2980"/>
      <c r="AA159" s="2980"/>
      <c r="AB159" s="2980"/>
      <c r="AC159" s="2980"/>
      <c r="AD159" s="2980"/>
      <c r="AE159" s="298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2" t="s">
        <v>2136</v>
      </c>
      <c r="D160" s="2983"/>
      <c r="E160" s="2983"/>
      <c r="F160" s="2983"/>
      <c r="G160" s="2983"/>
      <c r="H160" s="2983"/>
      <c r="I160" s="2983"/>
      <c r="J160" s="2983"/>
      <c r="K160" s="2983"/>
      <c r="L160" s="2983"/>
      <c r="M160" s="2984"/>
      <c r="N160" s="2985">
        <f>SUM(N152:T159)</f>
        <v>5030954</v>
      </c>
      <c r="O160" s="2986"/>
      <c r="P160" s="2986"/>
      <c r="Q160" s="2986"/>
      <c r="R160" s="2986"/>
      <c r="S160" s="2986"/>
      <c r="T160" s="298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7" t="s">
        <v>2137</v>
      </c>
      <c r="D161" s="2788"/>
      <c r="E161" s="2788"/>
      <c r="F161" s="2788"/>
      <c r="G161" s="2788"/>
      <c r="H161" s="2788"/>
      <c r="I161" s="2788"/>
      <c r="J161" s="2788"/>
      <c r="K161" s="2788"/>
      <c r="L161" s="2788"/>
      <c r="M161" s="2788"/>
      <c r="N161" s="2963">
        <f>(N150-N160)/J29</f>
        <v>-30015.639344262294</v>
      </c>
      <c r="O161" s="2963"/>
      <c r="P161" s="2963"/>
      <c r="Q161" s="2963"/>
      <c r="R161" s="2963"/>
      <c r="S161" s="2963"/>
      <c r="T161" s="296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5" t="s">
        <v>2138</v>
      </c>
      <c r="C164" s="2966"/>
      <c r="D164" s="2966"/>
      <c r="E164" s="2966"/>
      <c r="F164" s="2966"/>
      <c r="G164" s="2966"/>
      <c r="H164" s="2966"/>
      <c r="I164" s="2966"/>
      <c r="J164" s="2966"/>
      <c r="K164" s="2966"/>
      <c r="L164" s="2966"/>
      <c r="M164" s="2966"/>
      <c r="N164" s="2966"/>
      <c r="O164" s="2966"/>
      <c r="P164" s="2966"/>
      <c r="Q164" s="2966"/>
      <c r="R164" s="2966"/>
      <c r="S164" s="2966"/>
      <c r="T164" s="2966"/>
      <c r="U164" s="2966"/>
      <c r="V164" s="2966"/>
      <c r="W164" s="2966"/>
      <c r="X164" s="2966"/>
      <c r="Y164" s="2966"/>
      <c r="Z164" s="2966"/>
      <c r="AA164" s="2966"/>
      <c r="AB164" s="2966"/>
      <c r="AC164" s="2966"/>
      <c r="AD164" s="2966"/>
      <c r="AE164" s="2966"/>
      <c r="AF164" s="2966"/>
      <c r="AG164" s="2966"/>
      <c r="AH164" s="2966"/>
      <c r="AI164" s="2966"/>
      <c r="AJ164" s="2966"/>
      <c r="AK164" s="2966"/>
      <c r="AL164" s="2966"/>
      <c r="AM164" s="2966"/>
      <c r="AN164" s="2966"/>
      <c r="AO164" s="2966"/>
      <c r="AP164" s="2966"/>
      <c r="AQ164" s="2966"/>
      <c r="AR164" s="2966"/>
      <c r="AS164" s="2966"/>
      <c r="AT164" s="2966"/>
      <c r="AU164" s="2966"/>
      <c r="AV164" s="2966"/>
      <c r="AW164" s="2966"/>
      <c r="AX164" s="2966"/>
      <c r="AY164" s="2966"/>
      <c r="AZ164" s="2966"/>
      <c r="BA164" s="2966"/>
      <c r="BB164" s="2966"/>
      <c r="BC164" s="2966"/>
      <c r="BD164" s="2967"/>
      <c r="BE164" s="1535"/>
    </row>
    <row r="165" spans="1:57" ht="15.75" customHeight="1">
      <c r="A165" s="1818"/>
      <c r="B165" s="2968"/>
      <c r="C165" s="2969"/>
      <c r="D165" s="2969"/>
      <c r="E165" s="2969"/>
      <c r="F165" s="2969"/>
      <c r="G165" s="2969"/>
      <c r="H165" s="2969"/>
      <c r="I165" s="2969"/>
      <c r="J165" s="2969"/>
      <c r="K165" s="2969"/>
      <c r="L165" s="2969"/>
      <c r="M165" s="2969"/>
      <c r="N165" s="2969"/>
      <c r="O165" s="2969"/>
      <c r="P165" s="2969"/>
      <c r="Q165" s="2969"/>
      <c r="R165" s="2969"/>
      <c r="S165" s="2969"/>
      <c r="T165" s="2969"/>
      <c r="U165" s="2969"/>
      <c r="V165" s="2969"/>
      <c r="W165" s="2969"/>
      <c r="X165" s="2969"/>
      <c r="Y165" s="2969"/>
      <c r="Z165" s="2969"/>
      <c r="AA165" s="2969"/>
      <c r="AB165" s="2969"/>
      <c r="AC165" s="2969"/>
      <c r="AD165" s="2969"/>
      <c r="AE165" s="2969"/>
      <c r="AF165" s="2969"/>
      <c r="AG165" s="2969"/>
      <c r="AH165" s="2969"/>
      <c r="AI165" s="2969"/>
      <c r="AJ165" s="2969"/>
      <c r="AK165" s="2969"/>
      <c r="AL165" s="2969"/>
      <c r="AM165" s="2969"/>
      <c r="AN165" s="2969"/>
      <c r="AO165" s="2969"/>
      <c r="AP165" s="2969"/>
      <c r="AQ165" s="2969"/>
      <c r="AR165" s="2969"/>
      <c r="AS165" s="2969"/>
      <c r="AT165" s="2969"/>
      <c r="AU165" s="2969"/>
      <c r="AV165" s="2969"/>
      <c r="AW165" s="2969"/>
      <c r="AX165" s="2969"/>
      <c r="AY165" s="2969"/>
      <c r="AZ165" s="2969"/>
      <c r="BA165" s="2969"/>
      <c r="BB165" s="2969"/>
      <c r="BC165" s="2969"/>
      <c r="BD165" s="2970"/>
      <c r="BE165" s="1535"/>
    </row>
    <row r="166" spans="1:57" ht="15.75" customHeight="1">
      <c r="A166" s="1818"/>
      <c r="B166" s="2971" t="s">
        <v>2139</v>
      </c>
      <c r="C166" s="2972"/>
      <c r="D166" s="2972"/>
      <c r="E166" s="2972"/>
      <c r="F166" s="2972"/>
      <c r="G166" s="2972"/>
      <c r="H166" s="2972"/>
      <c r="I166" s="2972"/>
      <c r="J166" s="2972"/>
      <c r="K166" s="2972"/>
      <c r="L166" s="2972"/>
      <c r="M166" s="2972"/>
      <c r="N166" s="2972"/>
      <c r="O166" s="2972"/>
      <c r="P166" s="2972"/>
      <c r="Q166" s="2972"/>
      <c r="R166" s="2972"/>
      <c r="S166" s="2972"/>
      <c r="T166" s="2972"/>
      <c r="U166" s="2972"/>
      <c r="V166" s="2972"/>
      <c r="W166" s="2972"/>
      <c r="X166" s="2972"/>
      <c r="Y166" s="2972"/>
      <c r="Z166" s="2972"/>
      <c r="AA166" s="2972"/>
      <c r="AB166" s="2972"/>
      <c r="AC166" s="2972"/>
      <c r="AD166" s="2972"/>
      <c r="AE166" s="2972"/>
      <c r="AF166" s="2972"/>
      <c r="AG166" s="2972"/>
      <c r="AH166" s="2972"/>
      <c r="AI166" s="2972"/>
      <c r="AJ166" s="2972"/>
      <c r="AK166" s="2972"/>
      <c r="AL166" s="2972"/>
      <c r="AM166" s="2972"/>
      <c r="AN166" s="2972"/>
      <c r="AO166" s="2972"/>
      <c r="AP166" s="2972"/>
      <c r="AQ166" s="2972"/>
      <c r="AR166" s="2972"/>
      <c r="AS166" s="2972"/>
      <c r="AT166" s="2972"/>
      <c r="AU166" s="2972"/>
      <c r="AV166" s="2972"/>
      <c r="AW166" s="2972"/>
      <c r="AX166" s="2972"/>
      <c r="AY166" s="2972"/>
      <c r="AZ166" s="2972"/>
      <c r="BA166" s="2972"/>
      <c r="BB166" s="2972"/>
      <c r="BC166" s="2972"/>
      <c r="BD166" s="2973"/>
      <c r="BE166" s="1535"/>
    </row>
    <row r="167" spans="1:57" ht="15.75" customHeight="1">
      <c r="A167" s="1818"/>
      <c r="B167" s="2971" t="s">
        <v>2140</v>
      </c>
      <c r="C167" s="2972"/>
      <c r="D167" s="2972"/>
      <c r="E167" s="2972"/>
      <c r="F167" s="2972"/>
      <c r="G167" s="2972"/>
      <c r="H167" s="2972"/>
      <c r="I167" s="2972"/>
      <c r="J167" s="2972"/>
      <c r="K167" s="2972"/>
      <c r="L167" s="2972"/>
      <c r="M167" s="2972"/>
      <c r="N167" s="2972"/>
      <c r="O167" s="2972"/>
      <c r="P167" s="2972"/>
      <c r="Q167" s="2972"/>
      <c r="R167" s="2972"/>
      <c r="S167" s="2972"/>
      <c r="T167" s="2972"/>
      <c r="U167" s="2972"/>
      <c r="V167" s="2972"/>
      <c r="W167" s="2972"/>
      <c r="X167" s="2972"/>
      <c r="Y167" s="2972"/>
      <c r="Z167" s="2972"/>
      <c r="AA167" s="2972"/>
      <c r="AB167" s="2972"/>
      <c r="AC167" s="2972"/>
      <c r="AD167" s="2972"/>
      <c r="AE167" s="2972"/>
      <c r="AF167" s="2972"/>
      <c r="AG167" s="2972"/>
      <c r="AH167" s="2972"/>
      <c r="AI167" s="2972"/>
      <c r="AJ167" s="2972"/>
      <c r="AK167" s="2972"/>
      <c r="AL167" s="2972"/>
      <c r="AM167" s="2972"/>
      <c r="AN167" s="2972"/>
      <c r="AO167" s="2972"/>
      <c r="AP167" s="2972"/>
      <c r="AQ167" s="2972"/>
      <c r="AR167" s="2972"/>
      <c r="AS167" s="2972"/>
      <c r="AT167" s="2972"/>
      <c r="AU167" s="2972"/>
      <c r="AV167" s="2972"/>
      <c r="AW167" s="2972"/>
      <c r="AX167" s="2972"/>
      <c r="AY167" s="2972"/>
      <c r="AZ167" s="2972"/>
      <c r="BA167" s="2972"/>
      <c r="BB167" s="2972"/>
      <c r="BC167" s="2972"/>
      <c r="BD167" s="297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4" t="s">
        <v>2141</v>
      </c>
      <c r="C169" s="2995"/>
      <c r="D169" s="2995"/>
      <c r="E169" s="2995"/>
      <c r="F169" s="2995"/>
      <c r="G169" s="2995"/>
      <c r="H169" s="2995"/>
      <c r="I169" s="2995"/>
      <c r="J169" s="2995"/>
      <c r="K169" s="2995"/>
      <c r="L169" s="2995"/>
      <c r="M169" s="2995"/>
      <c r="N169" s="2995"/>
      <c r="O169" s="2995"/>
      <c r="P169" s="2995"/>
      <c r="Q169" s="2995"/>
      <c r="R169" s="2995"/>
      <c r="S169" s="2995"/>
      <c r="T169" s="2995"/>
      <c r="U169" s="2995"/>
      <c r="V169" s="2995"/>
      <c r="W169" s="2995"/>
      <c r="X169" s="2995"/>
      <c r="Y169" s="2995"/>
      <c r="Z169" s="2995"/>
      <c r="AA169" s="2995"/>
      <c r="AB169" s="2995"/>
      <c r="AC169" s="2995"/>
      <c r="AD169" s="2995"/>
      <c r="AE169" s="2995"/>
      <c r="AF169" s="2995"/>
      <c r="AG169" s="2995"/>
      <c r="AH169" s="2995"/>
      <c r="AI169" s="2995"/>
      <c r="AJ169" s="2995"/>
      <c r="AK169" s="2995"/>
      <c r="AL169" s="2995"/>
      <c r="AM169" s="2995"/>
      <c r="AN169" s="2995"/>
      <c r="AO169" s="2995"/>
      <c r="AP169" s="2995"/>
      <c r="AQ169" s="2995"/>
      <c r="AR169" s="2995"/>
      <c r="AS169" s="2995"/>
      <c r="AT169" s="2995"/>
      <c r="AU169" s="2995"/>
      <c r="AV169" s="2995"/>
      <c r="AW169" s="2995"/>
      <c r="AX169" s="2995"/>
      <c r="AY169" s="2995"/>
      <c r="AZ169" s="2995"/>
      <c r="BA169" s="2995"/>
      <c r="BB169" s="2995"/>
      <c r="BC169" s="2995"/>
      <c r="BD169" s="29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7" t="s">
        <v>2143</v>
      </c>
      <c r="I173" s="2997"/>
      <c r="J173" s="2997"/>
      <c r="K173" s="2997"/>
      <c r="L173" s="2997"/>
      <c r="M173" s="2997"/>
      <c r="N173" s="2997"/>
      <c r="O173" s="2997"/>
      <c r="P173" s="2997"/>
      <c r="Q173" s="2997"/>
      <c r="R173" s="2997"/>
      <c r="S173" s="2997"/>
      <c r="T173" s="2997"/>
      <c r="U173" s="2997"/>
      <c r="V173" s="2997"/>
      <c r="W173" s="2997"/>
      <c r="X173" s="2997"/>
      <c r="Y173" s="2997"/>
      <c r="Z173" s="2997"/>
      <c r="AA173" s="2997"/>
      <c r="AB173" s="2997"/>
      <c r="AC173" s="2997"/>
      <c r="AD173" s="2997"/>
      <c r="AE173" s="2997"/>
      <c r="AF173" s="2997"/>
      <c r="AG173" s="2997"/>
      <c r="AH173" s="2997"/>
      <c r="AI173" s="2997"/>
      <c r="AJ173" s="2997"/>
      <c r="AK173" s="2997"/>
      <c r="AL173" s="2997"/>
      <c r="AM173" s="2997"/>
      <c r="AN173" s="2997"/>
      <c r="AO173" s="2997"/>
      <c r="AP173" s="2997"/>
      <c r="AQ173" s="2997"/>
      <c r="AR173" s="2997"/>
      <c r="AS173" s="2997"/>
      <c r="AT173" s="2997"/>
      <c r="AU173" s="2997"/>
      <c r="AV173" s="2997"/>
      <c r="AW173" s="2997"/>
      <c r="AX173" s="2997"/>
      <c r="AY173" s="29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8" t="s">
        <v>2144</v>
      </c>
      <c r="I175" s="2998"/>
      <c r="J175" s="2998"/>
      <c r="K175" s="2998"/>
      <c r="L175" s="2998"/>
      <c r="M175" s="2998"/>
      <c r="N175" s="2998"/>
      <c r="O175" s="2998"/>
      <c r="P175" s="2998"/>
      <c r="Q175" s="2998"/>
      <c r="R175" s="2998"/>
      <c r="S175" s="2998"/>
      <c r="T175" s="2998"/>
      <c r="U175" s="2998"/>
      <c r="V175" s="2998"/>
      <c r="W175" s="2998"/>
      <c r="X175" s="2998"/>
      <c r="Y175" s="2998"/>
      <c r="Z175" s="2998"/>
      <c r="AA175" s="2998"/>
      <c r="AB175" s="2998"/>
      <c r="AC175" s="2998"/>
      <c r="AD175" s="2998"/>
      <c r="AE175" s="2998"/>
      <c r="AF175" s="2998"/>
      <c r="AG175" s="2998"/>
      <c r="AH175" s="2998"/>
      <c r="AI175" s="2998"/>
      <c r="AJ175" s="2998"/>
      <c r="AK175" s="2998"/>
      <c r="AL175" s="2998"/>
      <c r="AM175" s="2998"/>
      <c r="AN175" s="2998"/>
      <c r="AO175" s="2998"/>
      <c r="AP175" s="2998"/>
      <c r="AQ175" s="2998"/>
      <c r="AR175" s="2998"/>
      <c r="AS175" s="2998"/>
      <c r="AT175" s="2998"/>
      <c r="AU175" s="2998"/>
      <c r="AV175" s="2998"/>
      <c r="AW175" s="2998"/>
      <c r="AX175" s="2998"/>
      <c r="AY175" s="2998"/>
      <c r="AZ175" s="2998"/>
      <c r="BA175" s="1555"/>
      <c r="BB175" s="1555"/>
      <c r="BC175" s="1555"/>
      <c r="BD175" s="1535"/>
      <c r="BE175" s="1535"/>
    </row>
    <row r="176" spans="1:57" ht="15.75" customHeight="1">
      <c r="A176" s="1818"/>
      <c r="B176" s="1528"/>
      <c r="C176" s="1555"/>
      <c r="D176" s="1555"/>
      <c r="E176" s="1555"/>
      <c r="F176" s="1555"/>
      <c r="G176" s="1555"/>
      <c r="H176" s="2998"/>
      <c r="I176" s="2998"/>
      <c r="J176" s="2998"/>
      <c r="K176" s="2998"/>
      <c r="L176" s="2998"/>
      <c r="M176" s="2998"/>
      <c r="N176" s="2998"/>
      <c r="O176" s="2998"/>
      <c r="P176" s="2998"/>
      <c r="Q176" s="2998"/>
      <c r="R176" s="2998"/>
      <c r="S176" s="2998"/>
      <c r="T176" s="2998"/>
      <c r="U176" s="2998"/>
      <c r="V176" s="2998"/>
      <c r="W176" s="2998"/>
      <c r="X176" s="2998"/>
      <c r="Y176" s="2998"/>
      <c r="Z176" s="2998"/>
      <c r="AA176" s="2998"/>
      <c r="AB176" s="2998"/>
      <c r="AC176" s="2998"/>
      <c r="AD176" s="2998"/>
      <c r="AE176" s="2998"/>
      <c r="AF176" s="2998"/>
      <c r="AG176" s="2998"/>
      <c r="AH176" s="2998"/>
      <c r="AI176" s="2998"/>
      <c r="AJ176" s="2998"/>
      <c r="AK176" s="2998"/>
      <c r="AL176" s="2998"/>
      <c r="AM176" s="2998"/>
      <c r="AN176" s="2998"/>
      <c r="AO176" s="2998"/>
      <c r="AP176" s="2998"/>
      <c r="AQ176" s="2998"/>
      <c r="AR176" s="2998"/>
      <c r="AS176" s="2998"/>
      <c r="AT176" s="2998"/>
      <c r="AU176" s="2998"/>
      <c r="AV176" s="2998"/>
      <c r="AW176" s="2998"/>
      <c r="AX176" s="2998"/>
      <c r="AY176" s="2998"/>
      <c r="AZ176" s="2998"/>
      <c r="BA176" s="1555"/>
      <c r="BB176" s="1555"/>
      <c r="BC176" s="1555"/>
      <c r="BD176" s="1535"/>
      <c r="BE176" s="1535"/>
    </row>
    <row r="177" spans="1:57" ht="15.75" customHeight="1">
      <c r="A177" s="1818"/>
      <c r="B177" s="1528"/>
      <c r="C177" s="1555"/>
      <c r="D177" s="1555"/>
      <c r="E177" s="1555"/>
      <c r="F177" s="1555"/>
      <c r="G177" s="1555"/>
      <c r="H177" s="2998"/>
      <c r="I177" s="2998"/>
      <c r="J177" s="2998"/>
      <c r="K177" s="2998"/>
      <c r="L177" s="2998"/>
      <c r="M177" s="2998"/>
      <c r="N177" s="2998"/>
      <c r="O177" s="2998"/>
      <c r="P177" s="2998"/>
      <c r="Q177" s="2998"/>
      <c r="R177" s="2998"/>
      <c r="S177" s="2998"/>
      <c r="T177" s="2998"/>
      <c r="U177" s="2998"/>
      <c r="V177" s="2998"/>
      <c r="W177" s="2998"/>
      <c r="X177" s="2998"/>
      <c r="Y177" s="2998"/>
      <c r="Z177" s="2998"/>
      <c r="AA177" s="2998"/>
      <c r="AB177" s="2998"/>
      <c r="AC177" s="2998"/>
      <c r="AD177" s="2998"/>
      <c r="AE177" s="2998"/>
      <c r="AF177" s="2998"/>
      <c r="AG177" s="2998"/>
      <c r="AH177" s="2998"/>
      <c r="AI177" s="2998"/>
      <c r="AJ177" s="2998"/>
      <c r="AK177" s="2998"/>
      <c r="AL177" s="2998"/>
      <c r="AM177" s="2998"/>
      <c r="AN177" s="2998"/>
      <c r="AO177" s="2998"/>
      <c r="AP177" s="2998"/>
      <c r="AQ177" s="2998"/>
      <c r="AR177" s="2998"/>
      <c r="AS177" s="2998"/>
      <c r="AT177" s="2998"/>
      <c r="AU177" s="2998"/>
      <c r="AV177" s="2998"/>
      <c r="AW177" s="2998"/>
      <c r="AX177" s="2998"/>
      <c r="AY177" s="2998"/>
      <c r="AZ177" s="29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9" t="s">
        <v>2145</v>
      </c>
      <c r="I180" s="2999"/>
      <c r="J180" s="2999"/>
      <c r="K180" s="2999"/>
      <c r="L180" s="2999"/>
      <c r="M180" s="2999"/>
      <c r="N180" s="2999"/>
      <c r="O180" s="2999"/>
      <c r="P180" s="2999"/>
      <c r="Q180" s="2999"/>
      <c r="R180" s="2999"/>
      <c r="S180" s="2999"/>
      <c r="T180" s="2999"/>
      <c r="U180" s="2999"/>
      <c r="V180" s="2999"/>
      <c r="W180" s="2999"/>
      <c r="X180" s="2999"/>
      <c r="Y180" s="2999"/>
      <c r="Z180" s="2999"/>
      <c r="AA180" s="2999"/>
      <c r="AB180" s="2999"/>
      <c r="AC180" s="2999"/>
      <c r="AD180" s="2999"/>
      <c r="AE180" s="2999"/>
      <c r="AF180" s="2999"/>
      <c r="AG180" s="2999"/>
      <c r="AH180" s="2999"/>
      <c r="AI180" s="2999"/>
      <c r="AJ180" s="2999"/>
      <c r="AK180" s="2999"/>
      <c r="AL180" s="2999"/>
      <c r="AM180" s="2999"/>
      <c r="AN180" s="2999"/>
      <c r="AO180" s="2999"/>
      <c r="AP180" s="2999"/>
      <c r="AQ180" s="2999"/>
      <c r="AR180" s="2999"/>
      <c r="AS180" s="2999"/>
      <c r="AT180" s="2999"/>
      <c r="AU180" s="2999"/>
      <c r="AV180" s="29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2" t="s">
        <v>2146</v>
      </c>
      <c r="I182" s="2992"/>
      <c r="J182" s="2992"/>
      <c r="K182" s="2992"/>
      <c r="L182" s="1564"/>
      <c r="M182" s="1564"/>
      <c r="N182" s="1564"/>
      <c r="O182" s="1564"/>
      <c r="P182" s="1564"/>
      <c r="Q182" s="1564"/>
      <c r="R182" s="1564"/>
      <c r="S182" s="2989"/>
      <c r="T182" s="2990"/>
      <c r="U182" s="2990"/>
      <c r="V182" s="2990"/>
      <c r="W182" s="2990"/>
      <c r="X182" s="2990"/>
      <c r="Y182" s="2990"/>
      <c r="Z182" s="2990"/>
      <c r="AA182" s="2990"/>
      <c r="AB182" s="2990"/>
      <c r="AC182" s="2990"/>
      <c r="AD182" s="2990"/>
      <c r="AE182" s="2990"/>
      <c r="AF182" s="2990"/>
      <c r="AG182" s="2990"/>
      <c r="AH182" s="2990"/>
      <c r="AI182" s="2990"/>
      <c r="AJ182" s="29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2" t="s">
        <v>2147</v>
      </c>
      <c r="I184" s="2992"/>
      <c r="J184" s="2992"/>
      <c r="K184" s="1566"/>
      <c r="L184" s="1564"/>
      <c r="M184" s="1564"/>
      <c r="N184" s="1564"/>
      <c r="O184" s="1564"/>
      <c r="P184" s="1564"/>
      <c r="Q184" s="1564"/>
      <c r="R184" s="1564"/>
      <c r="S184" s="2989"/>
      <c r="T184" s="2990"/>
      <c r="U184" s="2990"/>
      <c r="V184" s="2990"/>
      <c r="W184" s="2990"/>
      <c r="X184" s="2990"/>
      <c r="Y184" s="2990"/>
      <c r="Z184" s="2990"/>
      <c r="AA184" s="2990"/>
      <c r="AB184" s="2990"/>
      <c r="AC184" s="2990"/>
      <c r="AD184" s="2990"/>
      <c r="AE184" s="2990"/>
      <c r="AF184" s="2990"/>
      <c r="AG184" s="2990"/>
      <c r="AH184" s="2990"/>
      <c r="AI184" s="2990"/>
      <c r="AJ184" s="29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2" t="s">
        <v>463</v>
      </c>
      <c r="I186" s="2992"/>
      <c r="J186" s="1566"/>
      <c r="K186" s="1566"/>
      <c r="L186" s="1564"/>
      <c r="M186" s="1564"/>
      <c r="N186" s="1564"/>
      <c r="O186" s="1564"/>
      <c r="P186" s="1564"/>
      <c r="Q186" s="1564"/>
      <c r="R186" s="1564"/>
      <c r="S186" s="2989"/>
      <c r="T186" s="2990"/>
      <c r="U186" s="2990"/>
      <c r="V186" s="2990"/>
      <c r="W186" s="2990"/>
      <c r="X186" s="2990"/>
      <c r="Y186" s="2990"/>
      <c r="Z186" s="2990"/>
      <c r="AA186" s="2990"/>
      <c r="AB186" s="2990"/>
      <c r="AC186" s="2990"/>
      <c r="AD186" s="2990"/>
      <c r="AE186" s="2990"/>
      <c r="AF186" s="2990"/>
      <c r="AG186" s="2990"/>
      <c r="AH186" s="2990"/>
      <c r="AI186" s="2990"/>
      <c r="AJ186" s="29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3" t="s">
        <v>2148</v>
      </c>
      <c r="I188" s="2993"/>
      <c r="J188" s="2993"/>
      <c r="K188" s="2993"/>
      <c r="L188" s="2993"/>
      <c r="M188" s="2993"/>
      <c r="N188" s="2993"/>
      <c r="O188" s="2993"/>
      <c r="P188" s="1564"/>
      <c r="Q188" s="1564"/>
      <c r="R188" s="1564"/>
      <c r="S188" s="2989"/>
      <c r="T188" s="2990"/>
      <c r="U188" s="2990"/>
      <c r="V188" s="2990"/>
      <c r="W188" s="2990"/>
      <c r="X188" s="2990"/>
      <c r="Y188" s="2990"/>
      <c r="Z188" s="2990"/>
      <c r="AA188" s="2990"/>
      <c r="AB188" s="2990"/>
      <c r="AC188" s="2990"/>
      <c r="AD188" s="2990"/>
      <c r="AE188" s="2990"/>
      <c r="AF188" s="2990"/>
      <c r="AG188" s="2990"/>
      <c r="AH188" s="2990"/>
      <c r="AI188" s="2990"/>
      <c r="AJ188" s="29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8" t="s">
        <v>2149</v>
      </c>
      <c r="I190" s="2988"/>
      <c r="J190" s="1564"/>
      <c r="K190" s="1564"/>
      <c r="L190" s="1564"/>
      <c r="M190" s="1564"/>
      <c r="N190" s="1564"/>
      <c r="O190" s="1564"/>
      <c r="P190" s="1564"/>
      <c r="Q190" s="1564"/>
      <c r="R190" s="1564"/>
      <c r="S190" s="2989"/>
      <c r="T190" s="2990"/>
      <c r="U190" s="2990"/>
      <c r="V190" s="2990"/>
      <c r="W190" s="2990"/>
      <c r="X190" s="2990"/>
      <c r="Y190" s="2990"/>
      <c r="Z190" s="2990"/>
      <c r="AA190" s="2990"/>
      <c r="AB190" s="2990"/>
      <c r="AC190" s="2990"/>
      <c r="AD190" s="2990"/>
      <c r="AE190" s="2990"/>
      <c r="AF190" s="2990"/>
      <c r="AG190" s="2990"/>
      <c r="AH190" s="2990"/>
      <c r="AI190" s="2990"/>
      <c r="AJ190" s="29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656" zoomScale="120" zoomScaleNormal="120" zoomScaleSheetLayoutView="100" workbookViewId="0">
      <selection activeCell="AK223" sqref="AK22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6" t="s">
        <v>1558</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row>
    <row r="2" spans="1:42" s="927" customFormat="1" ht="12.75" customHeight="1" thickBot="1">
      <c r="A2" s="3247"/>
      <c r="B2" s="3247"/>
      <c r="C2" s="3247"/>
      <c r="D2" s="3247"/>
      <c r="E2" s="3247"/>
      <c r="F2" s="324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2" t="s">
        <v>1563</v>
      </c>
      <c r="AF7" s="3222"/>
      <c r="AG7" s="3222"/>
      <c r="AH7" s="3222"/>
      <c r="AI7" s="3222"/>
      <c r="AJ7" s="3222"/>
      <c r="AK7" s="3222"/>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1" t="s">
        <v>625</v>
      </c>
      <c r="C12" s="3231"/>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8"/>
      <c r="AH12" s="3248"/>
      <c r="AI12" s="3248"/>
      <c r="AJ12" s="3249"/>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1" t="s">
        <v>625</v>
      </c>
      <c r="C15" s="3231"/>
      <c r="D15" s="940"/>
      <c r="E15" s="3250" t="s">
        <v>1566</v>
      </c>
      <c r="F15" s="3251"/>
      <c r="G15" s="3251"/>
      <c r="H15" s="3251"/>
      <c r="I15" s="3251"/>
      <c r="J15" s="3251"/>
      <c r="K15" s="3251"/>
      <c r="L15" s="3251"/>
      <c r="M15" s="3251"/>
      <c r="N15" s="3251"/>
      <c r="O15" s="3251"/>
      <c r="P15" s="3251"/>
      <c r="Q15" s="3251"/>
      <c r="R15" s="3251"/>
      <c r="S15" s="3251"/>
      <c r="T15" s="3251"/>
      <c r="U15" s="3251"/>
      <c r="V15" s="3251"/>
      <c r="W15" s="3251"/>
      <c r="X15" s="3251"/>
      <c r="Y15" s="3251"/>
      <c r="Z15" s="3251"/>
      <c r="AA15" s="3251"/>
      <c r="AB15" s="3251"/>
      <c r="AC15" s="3251"/>
      <c r="AD15" s="3251"/>
      <c r="AE15" s="3251"/>
      <c r="AF15" s="3251"/>
      <c r="AG15" s="3251"/>
      <c r="AH15" s="3251"/>
      <c r="AI15" s="3251"/>
      <c r="AJ15" s="3252"/>
      <c r="AK15" s="933"/>
      <c r="AL15" s="933"/>
      <c r="AM15" s="933"/>
      <c r="AN15" s="929"/>
      <c r="AO15" s="943">
        <f>IF($B24="yes",20,0)</f>
        <v>0</v>
      </c>
      <c r="AP15" s="51"/>
    </row>
    <row r="16" spans="1:42" s="930" customFormat="1" ht="12.75" customHeight="1">
      <c r="A16" s="933"/>
      <c r="B16" s="933"/>
      <c r="C16" s="933"/>
      <c r="D16" s="944"/>
      <c r="E16" s="3253"/>
      <c r="F16" s="3254"/>
      <c r="G16" s="3254"/>
      <c r="H16" s="3254"/>
      <c r="I16" s="3254"/>
      <c r="J16" s="3254"/>
      <c r="K16" s="3254"/>
      <c r="L16" s="3254"/>
      <c r="M16" s="3254"/>
      <c r="N16" s="3254"/>
      <c r="O16" s="3254"/>
      <c r="P16" s="3254"/>
      <c r="Q16" s="3254"/>
      <c r="R16" s="3254"/>
      <c r="S16" s="3254"/>
      <c r="T16" s="3254"/>
      <c r="U16" s="3254"/>
      <c r="V16" s="3254"/>
      <c r="W16" s="3254"/>
      <c r="X16" s="3254"/>
      <c r="Y16" s="3254"/>
      <c r="Z16" s="3254"/>
      <c r="AA16" s="3254"/>
      <c r="AB16" s="3254"/>
      <c r="AC16" s="3254"/>
      <c r="AD16" s="3254"/>
      <c r="AE16" s="3254"/>
      <c r="AF16" s="3254"/>
      <c r="AG16" s="3254"/>
      <c r="AH16" s="3254"/>
      <c r="AI16" s="3254"/>
      <c r="AJ16" s="3255"/>
      <c r="AK16" s="933"/>
      <c r="AL16" s="933"/>
      <c r="AM16" s="933"/>
      <c r="AN16" s="929"/>
      <c r="AO16" s="930">
        <f>IF(SUM(AO12:AO15)&gt;20,20,(SUM(AO12:AO15)))</f>
        <v>0</v>
      </c>
      <c r="AP16" s="930" t="s">
        <v>1567</v>
      </c>
    </row>
    <row r="17" spans="1:42" s="930" customFormat="1" ht="12.75" customHeight="1">
      <c r="A17" s="933"/>
      <c r="B17" s="933"/>
      <c r="C17" s="933"/>
      <c r="D17" s="944"/>
      <c r="E17" s="3253"/>
      <c r="F17" s="3254"/>
      <c r="G17" s="3254"/>
      <c r="H17" s="3254"/>
      <c r="I17" s="3254"/>
      <c r="J17" s="3254"/>
      <c r="K17" s="3254"/>
      <c r="L17" s="3254"/>
      <c r="M17" s="3254"/>
      <c r="N17" s="3254"/>
      <c r="O17" s="3254"/>
      <c r="P17" s="3254"/>
      <c r="Q17" s="3254"/>
      <c r="R17" s="3254"/>
      <c r="S17" s="3254"/>
      <c r="T17" s="3254"/>
      <c r="U17" s="3254"/>
      <c r="V17" s="3254"/>
      <c r="W17" s="3254"/>
      <c r="X17" s="3254"/>
      <c r="Y17" s="3254"/>
      <c r="Z17" s="3254"/>
      <c r="AA17" s="3254"/>
      <c r="AB17" s="3254"/>
      <c r="AC17" s="3254"/>
      <c r="AD17" s="3254"/>
      <c r="AE17" s="3254"/>
      <c r="AF17" s="3254"/>
      <c r="AG17" s="3254"/>
      <c r="AH17" s="3254"/>
      <c r="AI17" s="3254"/>
      <c r="AJ17" s="3255"/>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7"/>
      <c r="F19" s="3258"/>
      <c r="G19" s="3258"/>
      <c r="H19" s="3258"/>
      <c r="I19" s="3258"/>
      <c r="J19" s="3258"/>
      <c r="K19" s="3258"/>
      <c r="L19" s="3258"/>
      <c r="M19" s="3258"/>
      <c r="N19" s="3258"/>
      <c r="O19" s="3258"/>
      <c r="P19" s="3258"/>
      <c r="Q19" s="3258"/>
      <c r="R19" s="3258"/>
      <c r="S19" s="3258"/>
      <c r="T19" s="3258"/>
      <c r="U19" s="3258"/>
      <c r="V19" s="3258"/>
      <c r="W19" s="3258"/>
      <c r="X19" s="3258"/>
      <c r="Y19" s="3258"/>
      <c r="Z19" s="3258"/>
      <c r="AA19" s="3258"/>
      <c r="AB19" s="3258"/>
      <c r="AC19" s="3258"/>
      <c r="AD19" s="3258"/>
      <c r="AE19" s="3258"/>
      <c r="AF19" s="3258"/>
      <c r="AG19" s="3258"/>
      <c r="AH19" s="3258"/>
      <c r="AI19" s="3258"/>
      <c r="AJ19" s="3259"/>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1" t="s">
        <v>625</v>
      </c>
      <c r="C21" s="3231"/>
      <c r="D21" s="940"/>
      <c r="E21" s="3260" t="s">
        <v>1569</v>
      </c>
      <c r="F21" s="3261"/>
      <c r="G21" s="3261"/>
      <c r="H21" s="3261"/>
      <c r="I21" s="3261"/>
      <c r="J21" s="3261"/>
      <c r="K21" s="3261"/>
      <c r="L21" s="3261"/>
      <c r="M21" s="3261"/>
      <c r="N21" s="3261"/>
      <c r="O21" s="3261"/>
      <c r="P21" s="3261"/>
      <c r="Q21" s="3261"/>
      <c r="R21" s="3261"/>
      <c r="S21" s="3261"/>
      <c r="T21" s="3261"/>
      <c r="U21" s="3261"/>
      <c r="V21" s="3261"/>
      <c r="W21" s="3261"/>
      <c r="X21" s="3261"/>
      <c r="Y21" s="3261"/>
      <c r="Z21" s="3261"/>
      <c r="AA21" s="3261"/>
      <c r="AB21" s="3261"/>
      <c r="AC21" s="3261"/>
      <c r="AD21" s="3261"/>
      <c r="AE21" s="3261"/>
      <c r="AF21" s="3261"/>
      <c r="AG21" s="3261"/>
      <c r="AH21" s="3261"/>
      <c r="AI21" s="3261"/>
      <c r="AJ21" s="3262"/>
      <c r="AK21" s="933"/>
      <c r="AL21" s="933"/>
      <c r="AM21" s="933"/>
      <c r="AN21" s="929"/>
      <c r="AO21" s="930">
        <f>SUM(AO20)</f>
        <v>0</v>
      </c>
      <c r="AP21" s="930" t="s">
        <v>1567</v>
      </c>
    </row>
    <row r="22" spans="1:42" s="930" customFormat="1" ht="12.75" customHeight="1">
      <c r="A22" s="933"/>
      <c r="B22" s="933"/>
      <c r="C22" s="933"/>
      <c r="D22" s="943"/>
      <c r="E22" s="3263"/>
      <c r="F22" s="3264"/>
      <c r="G22" s="3264"/>
      <c r="H22" s="3264"/>
      <c r="I22" s="3264"/>
      <c r="J22" s="3264"/>
      <c r="K22" s="3264"/>
      <c r="L22" s="3264"/>
      <c r="M22" s="3264"/>
      <c r="N22" s="3264"/>
      <c r="O22" s="3264"/>
      <c r="P22" s="3264"/>
      <c r="Q22" s="3264"/>
      <c r="R22" s="3264"/>
      <c r="S22" s="3264"/>
      <c r="T22" s="3264"/>
      <c r="U22" s="3264"/>
      <c r="V22" s="3264"/>
      <c r="W22" s="3264"/>
      <c r="X22" s="3264"/>
      <c r="Y22" s="3264"/>
      <c r="Z22" s="3264"/>
      <c r="AA22" s="3264"/>
      <c r="AB22" s="3264"/>
      <c r="AC22" s="3264"/>
      <c r="AD22" s="3264"/>
      <c r="AE22" s="3264"/>
      <c r="AF22" s="3264"/>
      <c r="AG22" s="3264"/>
      <c r="AH22" s="3264"/>
      <c r="AI22" s="3264"/>
      <c r="AJ22" s="326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1" t="s">
        <v>625</v>
      </c>
      <c r="C24" s="3231"/>
      <c r="D24" s="940"/>
      <c r="E24" s="3162" t="s">
        <v>1570</v>
      </c>
      <c r="F24" s="3163"/>
      <c r="G24" s="3163"/>
      <c r="H24" s="3163"/>
      <c r="I24" s="3163"/>
      <c r="J24" s="3163"/>
      <c r="K24" s="3163"/>
      <c r="L24" s="3163"/>
      <c r="M24" s="3163"/>
      <c r="N24" s="3163"/>
      <c r="O24" s="3163"/>
      <c r="P24" s="3163"/>
      <c r="Q24" s="3163"/>
      <c r="R24" s="3163"/>
      <c r="S24" s="3163"/>
      <c r="T24" s="3163"/>
      <c r="U24" s="3163"/>
      <c r="V24" s="3163"/>
      <c r="W24" s="3163"/>
      <c r="X24" s="3163"/>
      <c r="Y24" s="3163"/>
      <c r="Z24" s="3163"/>
      <c r="AA24" s="3163"/>
      <c r="AB24" s="3163"/>
      <c r="AC24" s="3163"/>
      <c r="AD24" s="3163"/>
      <c r="AE24" s="3163"/>
      <c r="AF24" s="3163"/>
      <c r="AG24" s="3163"/>
      <c r="AH24" s="3163"/>
      <c r="AI24" s="3163"/>
      <c r="AJ24" s="3164"/>
      <c r="AK24" s="933"/>
      <c r="AL24" s="933"/>
      <c r="AM24" s="933"/>
      <c r="AN24" s="929"/>
      <c r="AO24" s="943">
        <f>IF($B39="yes",6,0)</f>
        <v>0</v>
      </c>
    </row>
    <row r="25" spans="1:42" s="930" customFormat="1" ht="12.75" customHeight="1">
      <c r="A25" s="933"/>
      <c r="B25" s="933"/>
      <c r="C25" s="933"/>
      <c r="D25" s="943"/>
      <c r="E25" s="3232"/>
      <c r="F25" s="3233"/>
      <c r="G25" s="3233"/>
      <c r="H25" s="3233"/>
      <c r="I25" s="3233"/>
      <c r="J25" s="3233"/>
      <c r="K25" s="3233"/>
      <c r="L25" s="3233"/>
      <c r="M25" s="3233"/>
      <c r="N25" s="3233"/>
      <c r="O25" s="3233"/>
      <c r="P25" s="3233"/>
      <c r="Q25" s="3233"/>
      <c r="R25" s="3233"/>
      <c r="S25" s="3233"/>
      <c r="T25" s="3233"/>
      <c r="U25" s="3233"/>
      <c r="V25" s="3233"/>
      <c r="W25" s="3233"/>
      <c r="X25" s="3233"/>
      <c r="Y25" s="3233"/>
      <c r="Z25" s="3233"/>
      <c r="AA25" s="3233"/>
      <c r="AB25" s="3233"/>
      <c r="AC25" s="3233"/>
      <c r="AD25" s="3233"/>
      <c r="AE25" s="3233"/>
      <c r="AF25" s="3233"/>
      <c r="AG25" s="3233"/>
      <c r="AH25" s="3233"/>
      <c r="AI25" s="3233"/>
      <c r="AJ25" s="323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1" t="s">
        <v>625</v>
      </c>
      <c r="C29" s="3231"/>
      <c r="D29" s="940"/>
      <c r="E29" s="3162" t="s">
        <v>1572</v>
      </c>
      <c r="F29" s="3163"/>
      <c r="G29" s="3163"/>
      <c r="H29" s="3163"/>
      <c r="I29" s="3163"/>
      <c r="J29" s="3163"/>
      <c r="K29" s="3163"/>
      <c r="L29" s="3163"/>
      <c r="M29" s="3163"/>
      <c r="N29" s="3163"/>
      <c r="O29" s="3163"/>
      <c r="P29" s="3163"/>
      <c r="Q29" s="3163"/>
      <c r="R29" s="3163"/>
      <c r="S29" s="3163"/>
      <c r="T29" s="3163"/>
      <c r="U29" s="3163"/>
      <c r="V29" s="3163"/>
      <c r="W29" s="3163"/>
      <c r="X29" s="3163"/>
      <c r="Y29" s="3163"/>
      <c r="Z29" s="3163"/>
      <c r="AA29" s="3163"/>
      <c r="AB29" s="3163"/>
      <c r="AC29" s="3163"/>
      <c r="AD29" s="3163"/>
      <c r="AE29" s="3163"/>
      <c r="AF29" s="3163"/>
      <c r="AG29" s="3163"/>
      <c r="AH29" s="3163"/>
      <c r="AI29" s="3163"/>
      <c r="AJ29" s="3164"/>
      <c r="AK29" s="933"/>
      <c r="AL29" s="933"/>
      <c r="AM29" s="933"/>
      <c r="AN29" s="929"/>
      <c r="AO29" s="943">
        <f>IF($B49="yes",6,0)</f>
        <v>0</v>
      </c>
    </row>
    <row r="30" spans="1:42" s="930" customFormat="1" ht="12.75" customHeight="1">
      <c r="A30" s="933"/>
      <c r="B30" s="933"/>
      <c r="C30" s="933"/>
      <c r="E30" s="3165"/>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c r="AD30" s="3166"/>
      <c r="AE30" s="3166"/>
      <c r="AF30" s="3166"/>
      <c r="AG30" s="3166"/>
      <c r="AH30" s="3166"/>
      <c r="AI30" s="3166"/>
      <c r="AJ30" s="3167"/>
      <c r="AK30" s="933"/>
      <c r="AL30" s="933"/>
      <c r="AM30" s="933"/>
      <c r="AN30" s="929"/>
      <c r="AO30" s="930">
        <f>IF(SUM(AO23:AO29)&gt;6,6,(SUM(AO23:AO29)))</f>
        <v>0</v>
      </c>
      <c r="AP30" s="930" t="s">
        <v>1567</v>
      </c>
    </row>
    <row r="31" spans="1:42" s="930" customFormat="1" ht="12.75" customHeight="1">
      <c r="A31" s="933"/>
      <c r="B31" s="933"/>
      <c r="C31" s="933"/>
      <c r="E31" s="3232"/>
      <c r="F31" s="3233"/>
      <c r="G31" s="3233"/>
      <c r="H31" s="3233"/>
      <c r="I31" s="3233"/>
      <c r="J31" s="3233"/>
      <c r="K31" s="3233"/>
      <c r="L31" s="3233"/>
      <c r="M31" s="3233"/>
      <c r="N31" s="3233"/>
      <c r="O31" s="3233"/>
      <c r="P31" s="3233"/>
      <c r="Q31" s="3233"/>
      <c r="R31" s="3233"/>
      <c r="S31" s="3233"/>
      <c r="T31" s="3233"/>
      <c r="U31" s="3233"/>
      <c r="V31" s="3233"/>
      <c r="W31" s="3233"/>
      <c r="X31" s="3233"/>
      <c r="Y31" s="3233"/>
      <c r="Z31" s="3233"/>
      <c r="AA31" s="3233"/>
      <c r="AB31" s="3233"/>
      <c r="AC31" s="3233"/>
      <c r="AD31" s="3233"/>
      <c r="AE31" s="3233"/>
      <c r="AF31" s="3233"/>
      <c r="AG31" s="3233"/>
      <c r="AH31" s="3233"/>
      <c r="AI31" s="3233"/>
      <c r="AJ31" s="323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6" t="s">
        <v>2399</v>
      </c>
      <c r="C34" s="3256"/>
      <c r="D34" s="3256"/>
      <c r="E34" s="3256"/>
      <c r="F34" s="3256"/>
      <c r="G34" s="3256"/>
      <c r="H34" s="3256"/>
      <c r="I34" s="3256"/>
      <c r="J34" s="3256"/>
      <c r="K34" s="3256"/>
      <c r="L34" s="3256"/>
      <c r="M34" s="3256"/>
      <c r="N34" s="3256"/>
      <c r="O34" s="3256"/>
      <c r="P34" s="3256"/>
      <c r="Q34" s="3256"/>
      <c r="R34" s="3256"/>
      <c r="S34" s="3256"/>
      <c r="T34" s="3256"/>
      <c r="U34" s="3256"/>
      <c r="V34" s="3256"/>
      <c r="W34" s="3256"/>
      <c r="X34" s="3256"/>
      <c r="Y34" s="3256"/>
      <c r="Z34" s="3256"/>
      <c r="AA34" s="3256"/>
      <c r="AB34" s="3256"/>
      <c r="AC34" s="3256"/>
      <c r="AD34" s="3256"/>
      <c r="AE34" s="3256"/>
      <c r="AF34" s="3256"/>
      <c r="AG34" s="3256"/>
      <c r="AH34" s="3256"/>
      <c r="AI34" s="3256"/>
      <c r="AJ34" s="3256"/>
      <c r="AK34" s="3256"/>
      <c r="AL34" s="933"/>
      <c r="AM34" s="933"/>
      <c r="AN34" s="929"/>
    </row>
    <row r="35" spans="1:41" s="930" customFormat="1" ht="12.75" customHeight="1">
      <c r="A35" s="933"/>
      <c r="B35" s="3256"/>
      <c r="C35" s="3256"/>
      <c r="D35" s="3256"/>
      <c r="E35" s="3256"/>
      <c r="F35" s="3256"/>
      <c r="G35" s="3256"/>
      <c r="H35" s="3256"/>
      <c r="I35" s="3256"/>
      <c r="J35" s="3256"/>
      <c r="K35" s="3256"/>
      <c r="L35" s="3256"/>
      <c r="M35" s="3256"/>
      <c r="N35" s="3256"/>
      <c r="O35" s="3256"/>
      <c r="P35" s="3256"/>
      <c r="Q35" s="3256"/>
      <c r="R35" s="3256"/>
      <c r="S35" s="3256"/>
      <c r="T35" s="3256"/>
      <c r="U35" s="3256"/>
      <c r="V35" s="3256"/>
      <c r="W35" s="3256"/>
      <c r="X35" s="3256"/>
      <c r="Y35" s="3256"/>
      <c r="Z35" s="3256"/>
      <c r="AA35" s="3256"/>
      <c r="AB35" s="3256"/>
      <c r="AC35" s="3256"/>
      <c r="AD35" s="3256"/>
      <c r="AE35" s="3256"/>
      <c r="AF35" s="3256"/>
      <c r="AG35" s="3256"/>
      <c r="AH35" s="3256"/>
      <c r="AI35" s="3256"/>
      <c r="AJ35" s="3256"/>
      <c r="AK35" s="325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1" t="s">
        <v>625</v>
      </c>
      <c r="C37" s="3231"/>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1" t="s">
        <v>625</v>
      </c>
      <c r="C39" s="3231"/>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1" t="s">
        <v>625</v>
      </c>
      <c r="C41" s="3231"/>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1" t="s">
        <v>625</v>
      </c>
      <c r="C43" s="3231"/>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1" t="s">
        <v>625</v>
      </c>
      <c r="C45" s="3231"/>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1" t="s">
        <v>625</v>
      </c>
      <c r="C47" s="3231"/>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1" t="s">
        <v>625</v>
      </c>
      <c r="C49" s="3231"/>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06">
        <f>AO32</f>
        <v>0</v>
      </c>
      <c r="AL51" s="3207"/>
      <c r="AM51" s="320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2" t="s">
        <v>1584</v>
      </c>
      <c r="AF54" s="3222"/>
      <c r="AG54" s="3222"/>
      <c r="AH54" s="3222"/>
      <c r="AI54" s="3222"/>
      <c r="AJ54" s="3222"/>
      <c r="AK54" s="3222"/>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1" t="s">
        <v>577</v>
      </c>
      <c r="C57" s="3231"/>
      <c r="D57" s="940" t="s">
        <v>1585</v>
      </c>
      <c r="E57" s="3250" t="s">
        <v>2238</v>
      </c>
      <c r="F57" s="3251"/>
      <c r="G57" s="3251"/>
      <c r="H57" s="3251"/>
      <c r="I57" s="3251"/>
      <c r="J57" s="3251"/>
      <c r="K57" s="3251"/>
      <c r="L57" s="3251"/>
      <c r="M57" s="3251"/>
      <c r="N57" s="3251"/>
      <c r="O57" s="3251"/>
      <c r="P57" s="3251"/>
      <c r="Q57" s="3251"/>
      <c r="R57" s="3251"/>
      <c r="S57" s="3251"/>
      <c r="T57" s="3251"/>
      <c r="U57" s="3251"/>
      <c r="V57" s="3251"/>
      <c r="W57" s="3251"/>
      <c r="X57" s="3251"/>
      <c r="Y57" s="3251"/>
      <c r="Z57" s="3251"/>
      <c r="AA57" s="3251"/>
      <c r="AB57" s="3251"/>
      <c r="AC57" s="3251"/>
      <c r="AD57" s="3251"/>
      <c r="AE57" s="3251"/>
      <c r="AF57" s="3251"/>
      <c r="AG57" s="3251"/>
      <c r="AH57" s="3251"/>
      <c r="AI57" s="3251"/>
      <c r="AJ57" s="3252"/>
      <c r="AK57" s="936"/>
      <c r="AL57" s="933"/>
      <c r="AM57" s="933"/>
      <c r="AN57" s="929"/>
      <c r="AO57" s="943">
        <f>IF($B57="yes",10,0)</f>
        <v>10</v>
      </c>
    </row>
    <row r="58" spans="1:50" s="930" customFormat="1" ht="12.75" customHeight="1">
      <c r="A58" s="931"/>
      <c r="B58" s="933"/>
      <c r="C58" s="933"/>
      <c r="D58" s="944"/>
      <c r="E58" s="3253"/>
      <c r="F58" s="3254"/>
      <c r="G58" s="3254"/>
      <c r="H58" s="3254"/>
      <c r="I58" s="3254"/>
      <c r="J58" s="3254"/>
      <c r="K58" s="3254"/>
      <c r="L58" s="3254"/>
      <c r="M58" s="3254"/>
      <c r="N58" s="3254"/>
      <c r="O58" s="3254"/>
      <c r="P58" s="3254"/>
      <c r="Q58" s="3254"/>
      <c r="R58" s="3254"/>
      <c r="S58" s="3254"/>
      <c r="T58" s="3254"/>
      <c r="U58" s="3254"/>
      <c r="V58" s="3254"/>
      <c r="W58" s="3254"/>
      <c r="X58" s="3254"/>
      <c r="Y58" s="3254"/>
      <c r="Z58" s="3254"/>
      <c r="AA58" s="3254"/>
      <c r="AB58" s="3254"/>
      <c r="AC58" s="3254"/>
      <c r="AD58" s="3254"/>
      <c r="AE58" s="3254"/>
      <c r="AF58" s="3254"/>
      <c r="AG58" s="3254"/>
      <c r="AH58" s="3254"/>
      <c r="AI58" s="3254"/>
      <c r="AJ58" s="3255"/>
      <c r="AK58" s="936"/>
      <c r="AL58" s="933"/>
      <c r="AM58" s="933"/>
      <c r="AN58" s="929"/>
      <c r="AO58" s="943">
        <f>IF($B62="yes",10,0)</f>
        <v>10</v>
      </c>
    </row>
    <row r="59" spans="1:50" s="930" customFormat="1" ht="12.75" customHeight="1">
      <c r="A59" s="931"/>
      <c r="B59" s="933"/>
      <c r="C59" s="933"/>
      <c r="D59" s="944"/>
      <c r="E59" s="3253"/>
      <c r="F59" s="3254"/>
      <c r="G59" s="3254"/>
      <c r="H59" s="3254"/>
      <c r="I59" s="3254"/>
      <c r="J59" s="3254"/>
      <c r="K59" s="3254"/>
      <c r="L59" s="3254"/>
      <c r="M59" s="3254"/>
      <c r="N59" s="3254"/>
      <c r="O59" s="3254"/>
      <c r="P59" s="3254"/>
      <c r="Q59" s="3254"/>
      <c r="R59" s="3254"/>
      <c r="S59" s="3254"/>
      <c r="T59" s="3254"/>
      <c r="U59" s="3254"/>
      <c r="V59" s="3254"/>
      <c r="W59" s="3254"/>
      <c r="X59" s="3254"/>
      <c r="Y59" s="3254"/>
      <c r="Z59" s="3254"/>
      <c r="AA59" s="3254"/>
      <c r="AB59" s="3254"/>
      <c r="AC59" s="3254"/>
      <c r="AD59" s="3254"/>
      <c r="AE59" s="3254"/>
      <c r="AF59" s="3254"/>
      <c r="AG59" s="3254"/>
      <c r="AH59" s="3254"/>
      <c r="AI59" s="3254"/>
      <c r="AJ59" s="3255"/>
      <c r="AK59" s="936"/>
      <c r="AL59" s="933"/>
      <c r="AM59" s="933"/>
      <c r="AN59" s="929"/>
      <c r="AO59" s="943">
        <f>IF($B69="yes",10,0)</f>
        <v>0</v>
      </c>
    </row>
    <row r="60" spans="1:50" s="930" customFormat="1" ht="12.75" customHeight="1">
      <c r="A60" s="931"/>
      <c r="B60" s="933"/>
      <c r="C60" s="933"/>
      <c r="D60" s="944"/>
      <c r="E60" s="3266"/>
      <c r="F60" s="3267"/>
      <c r="G60" s="3267"/>
      <c r="H60" s="3267"/>
      <c r="I60" s="3267"/>
      <c r="J60" s="3267"/>
      <c r="K60" s="3267"/>
      <c r="L60" s="3267"/>
      <c r="M60" s="3267"/>
      <c r="N60" s="3267"/>
      <c r="O60" s="3267"/>
      <c r="P60" s="3267"/>
      <c r="Q60" s="3267"/>
      <c r="R60" s="3267"/>
      <c r="S60" s="3267"/>
      <c r="T60" s="3267"/>
      <c r="U60" s="3267"/>
      <c r="V60" s="3267"/>
      <c r="W60" s="3267"/>
      <c r="X60" s="3267"/>
      <c r="Y60" s="3267"/>
      <c r="Z60" s="3267"/>
      <c r="AA60" s="3267"/>
      <c r="AB60" s="3267"/>
      <c r="AC60" s="3267"/>
      <c r="AD60" s="3267"/>
      <c r="AE60" s="3267"/>
      <c r="AF60" s="3267"/>
      <c r="AG60" s="3267"/>
      <c r="AH60" s="3267"/>
      <c r="AI60" s="3267"/>
      <c r="AJ60" s="3268"/>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1" t="s">
        <v>577</v>
      </c>
      <c r="C62" s="3231"/>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5" t="s">
        <v>577</v>
      </c>
      <c r="F63" s="3231"/>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9" t="s">
        <v>625</v>
      </c>
      <c r="F64" s="3230"/>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9" t="s">
        <v>625</v>
      </c>
      <c r="F65" s="3230"/>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5" t="s">
        <v>577</v>
      </c>
      <c r="F67" s="3231"/>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1" t="s">
        <v>625</v>
      </c>
      <c r="C69" s="3231"/>
      <c r="D69" s="940" t="s">
        <v>1590</v>
      </c>
      <c r="E69" s="3162" t="s">
        <v>2239</v>
      </c>
      <c r="F69" s="3163"/>
      <c r="G69" s="3163"/>
      <c r="H69" s="3163"/>
      <c r="I69" s="3163"/>
      <c r="J69" s="3163"/>
      <c r="K69" s="3163"/>
      <c r="L69" s="3163"/>
      <c r="M69" s="3163"/>
      <c r="N69" s="3163"/>
      <c r="O69" s="3163"/>
      <c r="P69" s="3163"/>
      <c r="Q69" s="3163"/>
      <c r="R69" s="3163"/>
      <c r="S69" s="3163"/>
      <c r="T69" s="3163"/>
      <c r="U69" s="3163"/>
      <c r="V69" s="3163"/>
      <c r="W69" s="3163"/>
      <c r="X69" s="3163"/>
      <c r="Y69" s="3163"/>
      <c r="Z69" s="3163"/>
      <c r="AA69" s="3163"/>
      <c r="AB69" s="3163"/>
      <c r="AC69" s="3163"/>
      <c r="AD69" s="3163"/>
      <c r="AE69" s="3163"/>
      <c r="AF69" s="3163"/>
      <c r="AG69" s="3163"/>
      <c r="AH69" s="3163"/>
      <c r="AI69" s="3163"/>
      <c r="AJ69" s="3164"/>
      <c r="AK69" s="936"/>
      <c r="AL69" s="933"/>
      <c r="AM69" s="933"/>
      <c r="AN69" s="929"/>
    </row>
    <row r="70" spans="1:40" s="930" customFormat="1" ht="12.75" customHeight="1">
      <c r="A70" s="931"/>
      <c r="B70" s="933"/>
      <c r="C70" s="933"/>
      <c r="D70" s="943"/>
      <c r="E70" s="3232"/>
      <c r="F70" s="3233"/>
      <c r="G70" s="3233"/>
      <c r="H70" s="3233"/>
      <c r="I70" s="3233"/>
      <c r="J70" s="3233"/>
      <c r="K70" s="3233"/>
      <c r="L70" s="3233"/>
      <c r="M70" s="3233"/>
      <c r="N70" s="3233"/>
      <c r="O70" s="3233"/>
      <c r="P70" s="3233"/>
      <c r="Q70" s="3233"/>
      <c r="R70" s="3233"/>
      <c r="S70" s="3233"/>
      <c r="T70" s="3233"/>
      <c r="U70" s="3233"/>
      <c r="V70" s="3233"/>
      <c r="W70" s="3233"/>
      <c r="X70" s="3233"/>
      <c r="Y70" s="3233"/>
      <c r="Z70" s="3233"/>
      <c r="AA70" s="3233"/>
      <c r="AB70" s="3233"/>
      <c r="AC70" s="3233"/>
      <c r="AD70" s="3233"/>
      <c r="AE70" s="3233"/>
      <c r="AF70" s="3233"/>
      <c r="AG70" s="3233"/>
      <c r="AH70" s="3233"/>
      <c r="AI70" s="3233"/>
      <c r="AJ70" s="323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06">
        <f>IF(AK51&gt;0,0,AO60)</f>
        <v>10</v>
      </c>
      <c r="AL72" s="3207"/>
      <c r="AM72" s="320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2" t="s">
        <v>1563</v>
      </c>
      <c r="AF75" s="3222"/>
      <c r="AG75" s="3222"/>
      <c r="AH75" s="3222"/>
      <c r="AI75" s="3222"/>
      <c r="AJ75" s="3222"/>
      <c r="AK75" s="3222"/>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1" t="s">
        <v>577</v>
      </c>
      <c r="C78" s="3231"/>
      <c r="D78" s="940" t="s">
        <v>1585</v>
      </c>
      <c r="E78" s="3238" t="s">
        <v>1595</v>
      </c>
      <c r="F78" s="3239"/>
      <c r="G78" s="3239"/>
      <c r="H78" s="3239"/>
      <c r="I78" s="3239"/>
      <c r="J78" s="3239"/>
      <c r="K78" s="3239"/>
      <c r="L78" s="3239"/>
      <c r="M78" s="3239"/>
      <c r="N78" s="3239"/>
      <c r="O78" s="3239"/>
      <c r="P78" s="3239"/>
      <c r="Q78" s="3239"/>
      <c r="R78" s="3239"/>
      <c r="S78" s="3239"/>
      <c r="T78" s="3239"/>
      <c r="U78" s="3239"/>
      <c r="V78" s="3239"/>
      <c r="W78" s="3239"/>
      <c r="X78" s="3239"/>
      <c r="Y78" s="3239"/>
      <c r="Z78" s="3239"/>
      <c r="AA78" s="3239"/>
      <c r="AB78" s="3239"/>
      <c r="AC78" s="3239"/>
      <c r="AD78" s="3239"/>
      <c r="AE78" s="3239"/>
      <c r="AF78" s="3239"/>
      <c r="AG78" s="3239"/>
      <c r="AH78" s="3239"/>
      <c r="AI78" s="3239"/>
      <c r="AJ78" s="3240"/>
      <c r="AK78" s="936"/>
      <c r="AL78" s="933"/>
      <c r="AM78" s="933"/>
      <c r="AN78" s="929"/>
    </row>
    <row r="79" spans="1:40" s="930" customFormat="1" ht="12.75" customHeight="1">
      <c r="A79" s="931"/>
      <c r="B79" s="932"/>
      <c r="C79" s="932"/>
      <c r="D79" s="932"/>
      <c r="E79" s="3241"/>
      <c r="F79" s="3242"/>
      <c r="G79" s="3242"/>
      <c r="H79" s="3242"/>
      <c r="I79" s="3242"/>
      <c r="J79" s="3242"/>
      <c r="K79" s="3242"/>
      <c r="L79" s="3242"/>
      <c r="M79" s="3242"/>
      <c r="N79" s="3242"/>
      <c r="O79" s="3242"/>
      <c r="P79" s="3242"/>
      <c r="Q79" s="3242"/>
      <c r="R79" s="3242"/>
      <c r="S79" s="3242"/>
      <c r="T79" s="3242"/>
      <c r="U79" s="3242"/>
      <c r="V79" s="3242"/>
      <c r="W79" s="3242"/>
      <c r="X79" s="3242"/>
      <c r="Y79" s="3242"/>
      <c r="Z79" s="3242"/>
      <c r="AA79" s="3242"/>
      <c r="AB79" s="3242"/>
      <c r="AC79" s="3242"/>
      <c r="AD79" s="3242"/>
      <c r="AE79" s="3242"/>
      <c r="AF79" s="3242"/>
      <c r="AG79" s="3242"/>
      <c r="AH79" s="3242"/>
      <c r="AI79" s="3242"/>
      <c r="AJ79" s="3243"/>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0">
        <f>Application!AH753</f>
        <v>0.47</v>
      </c>
      <c r="F81" s="3221"/>
      <c r="G81" s="3221"/>
      <c r="H81" s="3221"/>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4">
        <f>0.6-ROUNDUP(E81,2)</f>
        <v>0.13</v>
      </c>
      <c r="F82" s="3245"/>
      <c r="G82" s="3245"/>
      <c r="H82" s="3245"/>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6">
        <f>IF(E82*200&gt;20,20,E82*200)</f>
        <v>20</v>
      </c>
      <c r="F83" s="3237"/>
      <c r="G83" s="3237"/>
      <c r="H83" s="3237"/>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1" t="s">
        <v>625</v>
      </c>
      <c r="C86" s="3231"/>
      <c r="D86" s="940" t="s">
        <v>1587</v>
      </c>
      <c r="E86" s="3238" t="s">
        <v>2223</v>
      </c>
      <c r="F86" s="3239"/>
      <c r="G86" s="3239"/>
      <c r="H86" s="3239"/>
      <c r="I86" s="3239"/>
      <c r="J86" s="3239"/>
      <c r="K86" s="3239"/>
      <c r="L86" s="3239"/>
      <c r="M86" s="3239"/>
      <c r="N86" s="3239"/>
      <c r="O86" s="3239"/>
      <c r="P86" s="3239"/>
      <c r="Q86" s="3239"/>
      <c r="R86" s="3239"/>
      <c r="S86" s="3239"/>
      <c r="T86" s="3239"/>
      <c r="U86" s="3239"/>
      <c r="V86" s="3239"/>
      <c r="W86" s="3239"/>
      <c r="X86" s="3239"/>
      <c r="Y86" s="3239"/>
      <c r="Z86" s="3239"/>
      <c r="AA86" s="3239"/>
      <c r="AB86" s="3239"/>
      <c r="AC86" s="3239"/>
      <c r="AD86" s="3239"/>
      <c r="AE86" s="3239"/>
      <c r="AF86" s="3239"/>
      <c r="AG86" s="3239"/>
      <c r="AH86" s="3239"/>
      <c r="AI86" s="3239"/>
      <c r="AJ86" s="3240"/>
      <c r="AK86" s="936"/>
      <c r="AL86" s="933"/>
      <c r="AM86" s="933"/>
      <c r="AN86" s="929"/>
    </row>
    <row r="87" spans="1:47" s="930" customFormat="1" ht="12.75" customHeight="1">
      <c r="A87" s="931"/>
      <c r="B87" s="932"/>
      <c r="C87" s="932"/>
      <c r="D87" s="932"/>
      <c r="E87" s="3241"/>
      <c r="F87" s="3242"/>
      <c r="G87" s="3242"/>
      <c r="H87" s="3242"/>
      <c r="I87" s="3242"/>
      <c r="J87" s="3242"/>
      <c r="K87" s="3242"/>
      <c r="L87" s="3242"/>
      <c r="M87" s="3242"/>
      <c r="N87" s="3242"/>
      <c r="O87" s="3242"/>
      <c r="P87" s="3242"/>
      <c r="Q87" s="3242"/>
      <c r="R87" s="3242"/>
      <c r="S87" s="3242"/>
      <c r="T87" s="3242"/>
      <c r="U87" s="3242"/>
      <c r="V87" s="3242"/>
      <c r="W87" s="3242"/>
      <c r="X87" s="3242"/>
      <c r="Y87" s="3242"/>
      <c r="Z87" s="3242"/>
      <c r="AA87" s="3242"/>
      <c r="AB87" s="3242"/>
      <c r="AC87" s="3242"/>
      <c r="AD87" s="3242"/>
      <c r="AE87" s="3242"/>
      <c r="AF87" s="3242"/>
      <c r="AG87" s="3242"/>
      <c r="AH87" s="3242"/>
      <c r="AI87" s="3242"/>
      <c r="AJ87" s="3243"/>
      <c r="AK87" s="936"/>
      <c r="AL87" s="933"/>
      <c r="AM87" s="933"/>
      <c r="AN87" s="929"/>
    </row>
    <row r="88" spans="1:47" s="930" customFormat="1" ht="12.75" customHeight="1">
      <c r="A88" s="931"/>
      <c r="B88" s="932"/>
      <c r="C88" s="932"/>
      <c r="D88" s="932"/>
      <c r="E88" s="3241"/>
      <c r="F88" s="3242"/>
      <c r="G88" s="3242"/>
      <c r="H88" s="3242"/>
      <c r="I88" s="3242"/>
      <c r="J88" s="3242"/>
      <c r="K88" s="3242"/>
      <c r="L88" s="3242"/>
      <c r="M88" s="3242"/>
      <c r="N88" s="3242"/>
      <c r="O88" s="3242"/>
      <c r="P88" s="3242"/>
      <c r="Q88" s="3242"/>
      <c r="R88" s="3242"/>
      <c r="S88" s="3242"/>
      <c r="T88" s="3242"/>
      <c r="U88" s="3242"/>
      <c r="V88" s="3242"/>
      <c r="W88" s="3242"/>
      <c r="X88" s="3242"/>
      <c r="Y88" s="3242"/>
      <c r="Z88" s="3242"/>
      <c r="AA88" s="3242"/>
      <c r="AB88" s="3242"/>
      <c r="AC88" s="3242"/>
      <c r="AD88" s="3242"/>
      <c r="AE88" s="3242"/>
      <c r="AF88" s="3242"/>
      <c r="AG88" s="3242"/>
      <c r="AH88" s="3242"/>
      <c r="AI88" s="3242"/>
      <c r="AJ88" s="3243"/>
      <c r="AK88" s="936"/>
      <c r="AL88" s="933"/>
      <c r="AM88" s="933"/>
      <c r="AN88" s="929"/>
    </row>
    <row r="89" spans="1:47" s="930" customFormat="1" ht="12.75" customHeight="1">
      <c r="A89" s="931"/>
      <c r="B89" s="932"/>
      <c r="C89" s="932"/>
      <c r="D89" s="932"/>
      <c r="E89" s="3241"/>
      <c r="F89" s="3242"/>
      <c r="G89" s="3242"/>
      <c r="H89" s="3242"/>
      <c r="I89" s="3242"/>
      <c r="J89" s="3242"/>
      <c r="K89" s="3242"/>
      <c r="L89" s="3242"/>
      <c r="M89" s="3242"/>
      <c r="N89" s="3242"/>
      <c r="O89" s="3242"/>
      <c r="P89" s="3242"/>
      <c r="Q89" s="3242"/>
      <c r="R89" s="3242"/>
      <c r="S89" s="3242"/>
      <c r="T89" s="3242"/>
      <c r="U89" s="3242"/>
      <c r="V89" s="3242"/>
      <c r="W89" s="3242"/>
      <c r="X89" s="3242"/>
      <c r="Y89" s="3242"/>
      <c r="Z89" s="3242"/>
      <c r="AA89" s="3242"/>
      <c r="AB89" s="3242"/>
      <c r="AC89" s="3242"/>
      <c r="AD89" s="3242"/>
      <c r="AE89" s="3242"/>
      <c r="AF89" s="3242"/>
      <c r="AG89" s="3242"/>
      <c r="AH89" s="3242"/>
      <c r="AI89" s="3242"/>
      <c r="AJ89" s="3243"/>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0">
        <f>Application!AH753</f>
        <v>0.47</v>
      </c>
      <c r="F91" s="3221"/>
      <c r="G91" s="3221"/>
      <c r="H91" s="3221"/>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0">
        <f ca="1">SUMIF(Application!AH728:AL752,0.2,Application!G728:J752)/Application!G753+SUMIF(Application!AH728:AL752,0.25,Application!G728:J752)/Application!G753+SUMIF(Application!AH728:AL752,0.3,Application!G728:J752)/Application!G753</f>
        <v>0.56666666666666665</v>
      </c>
      <c r="F92" s="3221"/>
      <c r="G92" s="3221"/>
      <c r="H92" s="3221"/>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0">
        <f ca="1">SUMIF(Application!AH728:AL752,0.35,Application!G728:J752)/Application!G753+SUMIF(Application!AH728:AL752,0.4,Application!G728:J752)/Application!G753+SUMIF(Application!AH728:AL752,0.45,Application!G728:J752)/Application!G753+SUMIF(Application!AH728:AL752,0.5,Application!G728:J752)/Application!G753</f>
        <v>0</v>
      </c>
      <c r="F93" s="3221"/>
      <c r="G93" s="3221"/>
      <c r="H93" s="3221"/>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3">
        <f ca="1">IF(AND(E91&lt;=0.6,E92&gt;=0.1,OR(E93&gt;=0.1,E92=1)),20,0)</f>
        <v>0</v>
      </c>
      <c r="F94" s="3224"/>
      <c r="G94" s="3224"/>
      <c r="H94" s="3224"/>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06">
        <f>MAX(AP83,AP94)</f>
        <v>20</v>
      </c>
      <c r="AL97" s="3207"/>
      <c r="AM97" s="320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2" t="s">
        <v>1584</v>
      </c>
      <c r="AF100" s="3222"/>
      <c r="AG100" s="3222"/>
      <c r="AH100" s="3222"/>
      <c r="AI100" s="3222"/>
      <c r="AJ100" s="3222"/>
      <c r="AK100" s="3222"/>
      <c r="AL100" s="933"/>
      <c r="AM100" s="933"/>
      <c r="AN100" s="929"/>
      <c r="AO100" s="930" t="str">
        <f>Application!B728</f>
        <v>SRO/Studio</v>
      </c>
      <c r="AQ100" s="930">
        <f>Application!O728</f>
        <v>621</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1208</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665</v>
      </c>
    </row>
    <row r="103" spans="1:49" s="930" customFormat="1" ht="12.75" customHeight="1">
      <c r="A103" s="933"/>
      <c r="B103" s="3231" t="s">
        <v>577</v>
      </c>
      <c r="C103" s="3231"/>
      <c r="D103" s="940" t="s">
        <v>1585</v>
      </c>
      <c r="E103" s="3238" t="s">
        <v>2385</v>
      </c>
      <c r="F103" s="3239"/>
      <c r="G103" s="3239"/>
      <c r="H103" s="3239"/>
      <c r="I103" s="3239"/>
      <c r="J103" s="3239"/>
      <c r="K103" s="3239"/>
      <c r="L103" s="3239"/>
      <c r="M103" s="3239"/>
      <c r="N103" s="3239"/>
      <c r="O103" s="3239"/>
      <c r="P103" s="3239"/>
      <c r="Q103" s="3239"/>
      <c r="R103" s="3239"/>
      <c r="S103" s="3239"/>
      <c r="T103" s="3239"/>
      <c r="U103" s="3239"/>
      <c r="V103" s="3239"/>
      <c r="W103" s="3239"/>
      <c r="X103" s="3239"/>
      <c r="Y103" s="3239"/>
      <c r="Z103" s="3239"/>
      <c r="AA103" s="3239"/>
      <c r="AB103" s="3239"/>
      <c r="AC103" s="3239"/>
      <c r="AD103" s="3239"/>
      <c r="AE103" s="3239"/>
      <c r="AF103" s="3239"/>
      <c r="AG103" s="3239"/>
      <c r="AH103" s="3239"/>
      <c r="AI103" s="3239"/>
      <c r="AJ103" s="3240"/>
      <c r="AK103" s="933"/>
      <c r="AL103" s="933"/>
      <c r="AM103" s="933"/>
      <c r="AN103" s="929"/>
      <c r="AO103" s="930" t="str">
        <f>Application!B731</f>
        <v>1 Bedroom</v>
      </c>
      <c r="AQ103" s="930">
        <f>Application!O731</f>
        <v>1286</v>
      </c>
      <c r="AU103" s="930" t="s">
        <v>2363</v>
      </c>
      <c r="AV103" s="1765" t="s">
        <v>2364</v>
      </c>
      <c r="AW103" s="930" t="s">
        <v>2365</v>
      </c>
    </row>
    <row r="104" spans="1:49" s="930" customFormat="1" ht="12.75" customHeight="1">
      <c r="A104" s="933"/>
      <c r="B104" s="932"/>
      <c r="C104" s="932"/>
      <c r="D104" s="932"/>
      <c r="E104" s="3241"/>
      <c r="F104" s="3242"/>
      <c r="G104" s="3242"/>
      <c r="H104" s="3242"/>
      <c r="I104" s="3242"/>
      <c r="J104" s="3242"/>
      <c r="K104" s="3242"/>
      <c r="L104" s="3242"/>
      <c r="M104" s="3242"/>
      <c r="N104" s="3242"/>
      <c r="O104" s="3242"/>
      <c r="P104" s="3242"/>
      <c r="Q104" s="3242"/>
      <c r="R104" s="3242"/>
      <c r="S104" s="3242"/>
      <c r="T104" s="3242"/>
      <c r="U104" s="3242"/>
      <c r="V104" s="3242"/>
      <c r="W104" s="3242"/>
      <c r="X104" s="3242"/>
      <c r="Y104" s="3242"/>
      <c r="Z104" s="3242"/>
      <c r="AA104" s="3242"/>
      <c r="AB104" s="3242"/>
      <c r="AC104" s="3242"/>
      <c r="AD104" s="3242"/>
      <c r="AE104" s="3242"/>
      <c r="AF104" s="3242"/>
      <c r="AG104" s="3242"/>
      <c r="AH104" s="3242"/>
      <c r="AI104" s="3242"/>
      <c r="AJ104" s="3243"/>
      <c r="AK104" s="933"/>
      <c r="AL104" s="933"/>
      <c r="AM104" s="933"/>
      <c r="AN104" s="929"/>
      <c r="AO104" s="930" t="str">
        <f>Application!B732</f>
        <v>1 Bedroom</v>
      </c>
      <c r="AQ104" s="930">
        <f>Application!O732</f>
        <v>1286</v>
      </c>
      <c r="AU104" s="1768" t="str">
        <f>E112</f>
        <v>Studio/SRO</v>
      </c>
      <c r="AV104" s="930">
        <f t="array" ref="AV104">SUM(IF(Application!B728:F752="SRO/Studio",Application!G728:J752))</f>
        <v>34</v>
      </c>
      <c r="AW104" s="1803">
        <f>AV104/AV110</f>
        <v>0.56666666666666665</v>
      </c>
    </row>
    <row r="105" spans="1:49" s="930" customFormat="1" ht="12.75" customHeight="1">
      <c r="A105" s="933"/>
      <c r="B105" s="932"/>
      <c r="C105" s="932"/>
      <c r="D105" s="932"/>
      <c r="E105" s="3241"/>
      <c r="F105" s="3242"/>
      <c r="G105" s="3242"/>
      <c r="H105" s="3242"/>
      <c r="I105" s="3242"/>
      <c r="J105" s="3242"/>
      <c r="K105" s="3242"/>
      <c r="L105" s="3242"/>
      <c r="M105" s="3242"/>
      <c r="N105" s="3242"/>
      <c r="O105" s="3242"/>
      <c r="P105" s="3242"/>
      <c r="Q105" s="3242"/>
      <c r="R105" s="3242"/>
      <c r="S105" s="3242"/>
      <c r="T105" s="3242"/>
      <c r="U105" s="3242"/>
      <c r="V105" s="3242"/>
      <c r="W105" s="3242"/>
      <c r="X105" s="3242"/>
      <c r="Y105" s="3242"/>
      <c r="Z105" s="3242"/>
      <c r="AA105" s="3242"/>
      <c r="AB105" s="3242"/>
      <c r="AC105" s="3242"/>
      <c r="AD105" s="3242"/>
      <c r="AE105" s="3242"/>
      <c r="AF105" s="3242"/>
      <c r="AG105" s="3242"/>
      <c r="AH105" s="3242"/>
      <c r="AI105" s="3242"/>
      <c r="AJ105" s="3243"/>
      <c r="AK105" s="933"/>
      <c r="AL105" s="933"/>
      <c r="AM105" s="933"/>
      <c r="AN105" s="929"/>
      <c r="AO105" s="930" t="str">
        <f>Application!B733</f>
        <v>2 Bedrooms</v>
      </c>
      <c r="AQ105" s="930">
        <f>Application!O733</f>
        <v>1540</v>
      </c>
      <c r="AU105" s="1768" t="str">
        <f>J112</f>
        <v>1-bedroom</v>
      </c>
      <c r="AV105" s="930">
        <f t="array" ref="AV105">SUM(IF(Application!B728:F752="1 Bedroom",Application!G728:J752))</f>
        <v>15</v>
      </c>
      <c r="AW105" s="1803">
        <f>AV105/AV110</f>
        <v>0.25</v>
      </c>
    </row>
    <row r="106" spans="1:49" s="930" customFormat="1" ht="12.75" customHeight="1">
      <c r="A106" s="933"/>
      <c r="B106" s="932"/>
      <c r="C106" s="932"/>
      <c r="D106" s="932"/>
      <c r="E106" s="3241"/>
      <c r="F106" s="3242"/>
      <c r="G106" s="3242"/>
      <c r="H106" s="3242"/>
      <c r="I106" s="3242"/>
      <c r="J106" s="3242"/>
      <c r="K106" s="3242"/>
      <c r="L106" s="3242"/>
      <c r="M106" s="3242"/>
      <c r="N106" s="3242"/>
      <c r="O106" s="3242"/>
      <c r="P106" s="3242"/>
      <c r="Q106" s="3242"/>
      <c r="R106" s="3242"/>
      <c r="S106" s="3242"/>
      <c r="T106" s="3242"/>
      <c r="U106" s="3242"/>
      <c r="V106" s="3242"/>
      <c r="W106" s="3242"/>
      <c r="X106" s="3242"/>
      <c r="Y106" s="3242"/>
      <c r="Z106" s="3242"/>
      <c r="AA106" s="3242"/>
      <c r="AB106" s="3242"/>
      <c r="AC106" s="3242"/>
      <c r="AD106" s="3242"/>
      <c r="AE106" s="3242"/>
      <c r="AF106" s="3242"/>
      <c r="AG106" s="3242"/>
      <c r="AH106" s="3242"/>
      <c r="AI106" s="3242"/>
      <c r="AJ106" s="3243"/>
      <c r="AK106" s="933"/>
      <c r="AL106" s="933"/>
      <c r="AM106" s="933"/>
      <c r="AN106" s="929"/>
      <c r="AO106" s="930" t="str">
        <f>Application!B734</f>
        <v>2 Bedrooms</v>
      </c>
      <c r="AQ106" s="930">
        <f>Application!O734</f>
        <v>1540</v>
      </c>
      <c r="AU106" s="1768" t="str">
        <f>O112</f>
        <v>2-bedroom</v>
      </c>
      <c r="AV106" s="930">
        <f t="array" ref="AV106">SUM(IF(Application!B728:F752="2 Bedrooms",Application!G728:J752))</f>
        <v>9</v>
      </c>
      <c r="AW106" s="1803">
        <f>AV106/AV110</f>
        <v>0.15</v>
      </c>
    </row>
    <row r="107" spans="1:49" s="930" customFormat="1" ht="12.75" customHeight="1">
      <c r="A107" s="933"/>
      <c r="B107" s="932"/>
      <c r="C107" s="932"/>
      <c r="D107" s="932"/>
      <c r="E107" s="3241"/>
      <c r="F107" s="3242"/>
      <c r="G107" s="3242"/>
      <c r="H107" s="3242"/>
      <c r="I107" s="3242"/>
      <c r="J107" s="3242"/>
      <c r="K107" s="3242"/>
      <c r="L107" s="3242"/>
      <c r="M107" s="3242"/>
      <c r="N107" s="3242"/>
      <c r="O107" s="3242"/>
      <c r="P107" s="3242"/>
      <c r="Q107" s="3242"/>
      <c r="R107" s="3242"/>
      <c r="S107" s="3242"/>
      <c r="T107" s="3242"/>
      <c r="U107" s="3242"/>
      <c r="V107" s="3242"/>
      <c r="W107" s="3242"/>
      <c r="X107" s="3242"/>
      <c r="Y107" s="3242"/>
      <c r="Z107" s="3242"/>
      <c r="AA107" s="3242"/>
      <c r="AB107" s="3242"/>
      <c r="AC107" s="3242"/>
      <c r="AD107" s="3242"/>
      <c r="AE107" s="3242"/>
      <c r="AF107" s="3242"/>
      <c r="AG107" s="3242"/>
      <c r="AH107" s="3242"/>
      <c r="AI107" s="3242"/>
      <c r="AJ107" s="3243"/>
      <c r="AK107" s="933"/>
      <c r="AL107" s="933"/>
      <c r="AM107" s="933"/>
      <c r="AN107" s="929"/>
      <c r="AO107" s="930" t="str">
        <f>Application!B735</f>
        <v>3 Bedrooms</v>
      </c>
      <c r="AQ107" s="930">
        <f>Application!O735</f>
        <v>1778</v>
      </c>
      <c r="AU107" s="1768" t="str">
        <f>T112</f>
        <v>3-bedroom</v>
      </c>
      <c r="AV107" s="930">
        <f t="array" ref="AV107">SUM(IF(Application!B728:F752="3 Bedrooms",Application!G728:J752))</f>
        <v>2</v>
      </c>
      <c r="AW107" s="1803">
        <f>AV107/AV110</f>
        <v>3.3333333333333333E-2</v>
      </c>
    </row>
    <row r="108" spans="1:49" s="930" customFormat="1" ht="12.75" customHeight="1">
      <c r="A108" s="933"/>
      <c r="B108" s="932"/>
      <c r="C108" s="932"/>
      <c r="D108" s="932"/>
      <c r="E108" s="3241"/>
      <c r="F108" s="3242"/>
      <c r="G108" s="3242"/>
      <c r="H108" s="3242"/>
      <c r="I108" s="3242"/>
      <c r="J108" s="3242"/>
      <c r="K108" s="3242"/>
      <c r="L108" s="3242"/>
      <c r="M108" s="3242"/>
      <c r="N108" s="3242"/>
      <c r="O108" s="3242"/>
      <c r="P108" s="3242"/>
      <c r="Q108" s="3242"/>
      <c r="R108" s="3242"/>
      <c r="S108" s="3242"/>
      <c r="T108" s="3242"/>
      <c r="U108" s="3242"/>
      <c r="V108" s="3242"/>
      <c r="W108" s="3242"/>
      <c r="X108" s="3242"/>
      <c r="Y108" s="3242"/>
      <c r="Z108" s="3242"/>
      <c r="AA108" s="3242"/>
      <c r="AB108" s="3242"/>
      <c r="AC108" s="3242"/>
      <c r="AD108" s="3242"/>
      <c r="AE108" s="3242"/>
      <c r="AF108" s="3242"/>
      <c r="AG108" s="3242"/>
      <c r="AH108" s="3242"/>
      <c r="AI108" s="3242"/>
      <c r="AJ108" s="3243"/>
      <c r="AK108" s="933"/>
      <c r="AL108" s="933"/>
      <c r="AM108" s="933"/>
      <c r="AN108" s="929"/>
      <c r="AO108" s="930" t="str">
        <f>Application!B736</f>
        <v>3 Bedrooms</v>
      </c>
      <c r="AQ108" s="930">
        <f>Application!O736</f>
        <v>1778</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1"/>
      <c r="F109" s="3242"/>
      <c r="G109" s="3242"/>
      <c r="H109" s="3242"/>
      <c r="I109" s="3242"/>
      <c r="J109" s="3242"/>
      <c r="K109" s="3242"/>
      <c r="L109" s="3242"/>
      <c r="M109" s="3242"/>
      <c r="N109" s="3242"/>
      <c r="O109" s="3242"/>
      <c r="P109" s="3242"/>
      <c r="Q109" s="3242"/>
      <c r="R109" s="3242"/>
      <c r="S109" s="3242"/>
      <c r="T109" s="3242"/>
      <c r="U109" s="3242"/>
      <c r="V109" s="3242"/>
      <c r="W109" s="3242"/>
      <c r="X109" s="3242"/>
      <c r="Y109" s="3242"/>
      <c r="Z109" s="3242"/>
      <c r="AA109" s="3242"/>
      <c r="AB109" s="3242"/>
      <c r="AC109" s="3242"/>
      <c r="AD109" s="3242"/>
      <c r="AE109" s="3242"/>
      <c r="AF109" s="3242"/>
      <c r="AG109" s="3242"/>
      <c r="AH109" s="3242"/>
      <c r="AI109" s="3242"/>
      <c r="AJ109" s="3243"/>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1"/>
      <c r="F110" s="3242"/>
      <c r="G110" s="3242"/>
      <c r="H110" s="3242"/>
      <c r="I110" s="3242"/>
      <c r="J110" s="3242"/>
      <c r="K110" s="3242"/>
      <c r="L110" s="3242"/>
      <c r="M110" s="3242"/>
      <c r="N110" s="3242"/>
      <c r="O110" s="3242"/>
      <c r="P110" s="3242"/>
      <c r="Q110" s="3242"/>
      <c r="R110" s="3242"/>
      <c r="S110" s="3242"/>
      <c r="T110" s="3242"/>
      <c r="U110" s="3242"/>
      <c r="V110" s="3242"/>
      <c r="W110" s="3242"/>
      <c r="X110" s="3242"/>
      <c r="Y110" s="3242"/>
      <c r="Z110" s="3242"/>
      <c r="AA110" s="3242"/>
      <c r="AB110" s="3242"/>
      <c r="AC110" s="3242"/>
      <c r="AD110" s="3242"/>
      <c r="AE110" s="3242"/>
      <c r="AF110" s="3242"/>
      <c r="AG110" s="3242"/>
      <c r="AH110" s="3242"/>
      <c r="AI110" s="3242"/>
      <c r="AJ110" s="3243"/>
      <c r="AK110" s="933"/>
      <c r="AL110" s="933"/>
      <c r="AM110" s="933"/>
      <c r="AN110" s="929"/>
      <c r="AO110" s="930">
        <f>Application!B738</f>
        <v>0</v>
      </c>
      <c r="AQ110" s="930">
        <f>Application!O738</f>
        <v>0</v>
      </c>
      <c r="AV110" s="930">
        <f>SUM(AV104:AV109)</f>
        <v>60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20" t="s">
        <v>1886</v>
      </c>
      <c r="F112" s="3221"/>
      <c r="G112" s="3221"/>
      <c r="H112" s="3221"/>
      <c r="I112" s="1473"/>
      <c r="J112" s="3221" t="s">
        <v>1979</v>
      </c>
      <c r="K112" s="3221"/>
      <c r="L112" s="3221"/>
      <c r="M112" s="3221"/>
      <c r="N112" s="1473"/>
      <c r="O112" s="3221" t="s">
        <v>1980</v>
      </c>
      <c r="P112" s="3221"/>
      <c r="Q112" s="3221"/>
      <c r="R112" s="3221"/>
      <c r="S112" s="1473"/>
      <c r="T112" s="3221" t="s">
        <v>1604</v>
      </c>
      <c r="U112" s="3221"/>
      <c r="V112" s="3221"/>
      <c r="W112" s="3221"/>
      <c r="X112" s="1473"/>
      <c r="Y112" s="3221" t="s">
        <v>1981</v>
      </c>
      <c r="Z112" s="3221"/>
      <c r="AA112" s="3221"/>
      <c r="AB112" s="3221"/>
      <c r="AC112" s="1473"/>
      <c r="AD112" s="3221" t="s">
        <v>1982</v>
      </c>
      <c r="AE112" s="3221"/>
      <c r="AF112" s="3221"/>
      <c r="AG112" s="322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5">
        <v>1929</v>
      </c>
      <c r="F115" s="3226"/>
      <c r="G115" s="3226"/>
      <c r="H115" s="3226"/>
      <c r="I115" s="1475"/>
      <c r="J115" s="3226">
        <v>2017</v>
      </c>
      <c r="K115" s="3226"/>
      <c r="L115" s="3226"/>
      <c r="M115" s="3226"/>
      <c r="N115" s="1475"/>
      <c r="O115" s="3226">
        <v>2949</v>
      </c>
      <c r="P115" s="3226"/>
      <c r="Q115" s="3226"/>
      <c r="R115" s="3226"/>
      <c r="S115" s="1475"/>
      <c r="T115" s="3226">
        <v>4736</v>
      </c>
      <c r="U115" s="3226"/>
      <c r="V115" s="3226"/>
      <c r="W115" s="3226"/>
      <c r="X115" s="1475"/>
      <c r="Y115" s="3226"/>
      <c r="Z115" s="3226"/>
      <c r="AA115" s="3226"/>
      <c r="AB115" s="3226"/>
      <c r="AC115" s="1475"/>
      <c r="AD115" s="3226"/>
      <c r="AE115" s="3226"/>
      <c r="AF115" s="3226"/>
      <c r="AG115" s="322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7">
        <f>Application!DX663</f>
        <v>655.52941176470586</v>
      </c>
      <c r="F118" s="3228"/>
      <c r="G118" s="3228"/>
      <c r="H118" s="3228"/>
      <c r="I118" s="1475"/>
      <c r="J118" s="3228">
        <f>Application!EC663</f>
        <v>1203.1999999999998</v>
      </c>
      <c r="K118" s="3228"/>
      <c r="L118" s="3228"/>
      <c r="M118" s="3228"/>
      <c r="N118" s="1475"/>
      <c r="O118" s="3228">
        <f>Application!EH663</f>
        <v>1540</v>
      </c>
      <c r="P118" s="3228"/>
      <c r="Q118" s="3228"/>
      <c r="R118" s="3228"/>
      <c r="S118" s="1479"/>
      <c r="T118" s="3228">
        <f>Application!EM663</f>
        <v>1778</v>
      </c>
      <c r="U118" s="3228"/>
      <c r="V118" s="3228"/>
      <c r="W118" s="3228"/>
      <c r="X118" s="1479"/>
      <c r="Y118" s="3228">
        <f>Application!ER663</f>
        <v>0</v>
      </c>
      <c r="Z118" s="3228"/>
      <c r="AA118" s="3228"/>
      <c r="AB118" s="3228"/>
      <c r="AC118" s="1479"/>
      <c r="AD118" s="3228">
        <f>Application!EW663</f>
        <v>0</v>
      </c>
      <c r="AE118" s="3228"/>
      <c r="AF118" s="3228"/>
      <c r="AG118" s="322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3">
        <f>(E115-E118)/E115</f>
        <v>0.66017137803799597</v>
      </c>
      <c r="F121" s="3014"/>
      <c r="G121" s="3014"/>
      <c r="H121" s="3015"/>
      <c r="I121" s="971"/>
      <c r="J121" s="3013">
        <f>(J115-J118)/J115</f>
        <v>0.40347050074367879</v>
      </c>
      <c r="K121" s="3014"/>
      <c r="L121" s="3014"/>
      <c r="M121" s="3015"/>
      <c r="N121" s="971"/>
      <c r="O121" s="3013">
        <f>(O115-O118)/O115</f>
        <v>0.47778908104442186</v>
      </c>
      <c r="P121" s="3014"/>
      <c r="Q121" s="3014"/>
      <c r="R121" s="3015"/>
      <c r="S121" s="971"/>
      <c r="T121" s="3013">
        <f>(T115-T118)/T115</f>
        <v>0.62457770270270274</v>
      </c>
      <c r="U121" s="3014"/>
      <c r="V121" s="3014"/>
      <c r="W121" s="3015"/>
      <c r="X121" s="971"/>
      <c r="Y121" s="3013" t="e">
        <f>(Y115-Y118)/Y115</f>
        <v>#DIV/0!</v>
      </c>
      <c r="Z121" s="3014"/>
      <c r="AA121" s="3014"/>
      <c r="AB121" s="3015"/>
      <c r="AC121" s="971"/>
      <c r="AD121" s="3013" t="e">
        <f>(AD115-AD118)/AD115</f>
        <v>#DIV/0!</v>
      </c>
      <c r="AE121" s="3014"/>
      <c r="AF121" s="3014"/>
      <c r="AG121" s="301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9">
        <f>IF(((E121-0.1)*AW104)&gt;0,((E121-0.1)*AW104),0)</f>
        <v>0.31743044755486438</v>
      </c>
      <c r="F124" s="3270"/>
      <c r="G124" s="3270"/>
      <c r="H124" s="3271"/>
      <c r="I124" s="971"/>
      <c r="J124" s="3269">
        <f>IF(((J121-0.1)*AW105)&gt;0,((J121-0.1)*AW105),0)</f>
        <v>7.586762518591969E-2</v>
      </c>
      <c r="K124" s="3270"/>
      <c r="L124" s="3270"/>
      <c r="M124" s="3271"/>
      <c r="N124" s="971"/>
      <c r="O124" s="3269">
        <f>IF(((O121-0.1)*AW106)&gt;0,((O121-0.1)*AW106),0)</f>
        <v>5.6668362156663279E-2</v>
      </c>
      <c r="P124" s="3270"/>
      <c r="Q124" s="3270"/>
      <c r="R124" s="3271"/>
      <c r="S124" s="971"/>
      <c r="T124" s="3269">
        <f>IF(((T121-0.1)*AW107)&gt;0,((T121-0.1)*AW107),0)</f>
        <v>1.7485923423423425E-2</v>
      </c>
      <c r="U124" s="3270"/>
      <c r="V124" s="3270"/>
      <c r="W124" s="3271"/>
      <c r="X124" s="971"/>
      <c r="Y124" s="3269" t="e">
        <f>IF(((Y121-0.1)*AW108)&gt;0,((Y121-0.1)*AW108),0)</f>
        <v>#DIV/0!</v>
      </c>
      <c r="Z124" s="3270"/>
      <c r="AA124" s="3270"/>
      <c r="AB124" s="3271"/>
      <c r="AC124" s="971"/>
      <c r="AD124" s="3269" t="e">
        <f>IF(((AD121-0.1)*AW109)&gt;0,((AD121-0.1)*AW109),0)</f>
        <v>#DIV/0!</v>
      </c>
      <c r="AE124" s="3270"/>
      <c r="AF124" s="3270"/>
      <c r="AG124" s="327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3">
        <f>ROUNDDOWN(SUMIF(E124:AG124,"&gt;0"),2)</f>
        <v>0.46</v>
      </c>
      <c r="F126" s="3014"/>
      <c r="G126" s="3014"/>
      <c r="H126" s="3015"/>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6">
        <f>IF((E126*100)&gt;10,10,E126*100)</f>
        <v>10</v>
      </c>
      <c r="F127" s="3207"/>
      <c r="G127" s="3207"/>
      <c r="H127" s="3208"/>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06">
        <f>E127</f>
        <v>10</v>
      </c>
      <c r="AL131" s="3207"/>
      <c r="AM131" s="320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2" t="s">
        <v>1584</v>
      </c>
      <c r="AF134" s="3222"/>
      <c r="AG134" s="3222"/>
      <c r="AH134" s="3222"/>
      <c r="AI134" s="3222"/>
      <c r="AJ134" s="3222"/>
      <c r="AK134" s="3222"/>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2" t="s">
        <v>1608</v>
      </c>
      <c r="AG136" s="3152"/>
      <c r="AH136" s="3152"/>
      <c r="AI136" s="3152"/>
      <c r="AJ136" s="3152"/>
      <c r="AK136" s="3152"/>
      <c r="AL136" s="3152"/>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1" t="s">
        <v>2666</v>
      </c>
      <c r="C138" s="3211"/>
      <c r="D138" s="3211"/>
      <c r="E138" s="3211"/>
      <c r="F138" s="3211"/>
      <c r="G138" s="3211"/>
      <c r="H138" s="3211"/>
      <c r="I138" s="3211"/>
      <c r="J138" s="3211"/>
      <c r="K138" s="3211"/>
      <c r="L138" s="3211"/>
      <c r="M138" s="3211"/>
      <c r="N138" s="3211"/>
      <c r="O138" s="3211"/>
      <c r="P138" s="3211"/>
      <c r="Q138" s="3211"/>
      <c r="R138" s="3211"/>
      <c r="S138" s="3211"/>
      <c r="T138" s="3211"/>
      <c r="U138" s="3211"/>
      <c r="V138" s="3211"/>
      <c r="W138" s="3211"/>
      <c r="X138" s="3211"/>
      <c r="Y138" s="3211"/>
      <c r="Z138" s="3211"/>
      <c r="AA138" s="3211"/>
      <c r="AB138" s="3211"/>
      <c r="AC138" s="3211"/>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2" t="s">
        <v>1611</v>
      </c>
      <c r="C141" s="3212"/>
      <c r="D141" s="3212"/>
      <c r="E141" s="3212"/>
      <c r="F141" s="3212"/>
      <c r="G141" s="3212"/>
      <c r="H141" s="3212"/>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12"/>
      <c r="AD141" s="3212"/>
      <c r="AE141" s="3212"/>
      <c r="AF141" s="3212"/>
      <c r="AG141" s="3212"/>
      <c r="AH141" s="3212"/>
      <c r="AI141" s="3212"/>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57" t="s">
        <v>625</v>
      </c>
      <c r="AC143" s="315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2" t="s">
        <v>1613</v>
      </c>
      <c r="C146" s="3212"/>
      <c r="D146" s="3212"/>
      <c r="E146" s="3212"/>
      <c r="F146" s="3212"/>
      <c r="G146" s="3212"/>
      <c r="H146" s="3212"/>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12"/>
      <c r="AD146" s="3212"/>
      <c r="AE146" s="3212"/>
      <c r="AF146" s="3212"/>
      <c r="AG146" s="3212"/>
      <c r="AH146" s="3212"/>
      <c r="AI146" s="3212"/>
      <c r="AJ146" s="3212"/>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3">
        <f>IF($AB$143="N/A",VLOOKUP($B$141,$AO$139:$AP$142,2,FALSE),VLOOKUP($B$146,$AO$144:$AP$147,2,FALSE))</f>
        <v>7</v>
      </c>
      <c r="AK149" s="321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2" t="s">
        <v>1622</v>
      </c>
      <c r="AG151" s="3152"/>
      <c r="AH151" s="3152"/>
      <c r="AI151" s="3152"/>
      <c r="AJ151" s="3152"/>
      <c r="AK151" s="3152"/>
      <c r="AL151" s="3152"/>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2" t="s">
        <v>1620</v>
      </c>
      <c r="D153" s="3212"/>
      <c r="E153" s="3212"/>
      <c r="F153" s="3212"/>
      <c r="G153" s="3212"/>
      <c r="H153" s="3212"/>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12"/>
      <c r="AD153" s="3212"/>
      <c r="AE153" s="3212"/>
      <c r="AF153" s="3212"/>
      <c r="AG153" s="3212"/>
      <c r="AH153" s="3212"/>
      <c r="AI153" s="3212"/>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7" t="s">
        <v>625</v>
      </c>
      <c r="AD155" s="3157"/>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12" t="s">
        <v>1613</v>
      </c>
      <c r="D157" s="3212"/>
      <c r="E157" s="3212"/>
      <c r="F157" s="3212"/>
      <c r="G157" s="3212"/>
      <c r="H157" s="3212"/>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12"/>
      <c r="AD157" s="321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1" t="s">
        <v>2652</v>
      </c>
      <c r="D161" s="3211"/>
      <c r="E161" s="3211"/>
      <c r="F161" s="3211"/>
      <c r="G161" s="3211"/>
      <c r="H161" s="3211"/>
      <c r="I161" s="3211"/>
      <c r="J161" s="3211"/>
      <c r="K161" s="3211"/>
      <c r="L161" s="3211"/>
      <c r="M161" s="3211"/>
      <c r="N161" s="3211"/>
      <c r="O161" s="3211"/>
      <c r="P161" s="3211"/>
      <c r="Q161" s="3211"/>
      <c r="R161" s="3211"/>
      <c r="S161" s="3211"/>
      <c r="T161" s="3211"/>
      <c r="U161" s="3211"/>
      <c r="V161" s="3211"/>
      <c r="W161" s="3211"/>
      <c r="X161" s="3211"/>
      <c r="Y161" s="3211"/>
      <c r="Z161" s="3211"/>
      <c r="AA161" s="3211"/>
      <c r="AB161" s="3211"/>
      <c r="AC161" s="3211"/>
      <c r="AD161" s="3211"/>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0">
        <f>IF($AC$155="N/A",VLOOKUP($C$153,$AO$153:$AP$156,2,FALSE),VLOOKUP($C$157,$AO$160:$AP$162,2,FALSE))</f>
        <v>3</v>
      </c>
      <c r="AK163" s="307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06">
        <f>$AJ$149+$AJ$163</f>
        <v>10</v>
      </c>
      <c r="AL166" s="3207"/>
      <c r="AM166" s="320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7" t="s">
        <v>1584</v>
      </c>
      <c r="AF169" s="3117"/>
      <c r="AG169" s="3117"/>
      <c r="AH169" s="3117"/>
      <c r="AI169" s="3117"/>
      <c r="AJ169" s="3117"/>
      <c r="AK169" s="3117"/>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09" t="s">
        <v>1156</v>
      </c>
      <c r="C171" s="3209"/>
      <c r="D171" s="3209"/>
      <c r="E171" s="3209"/>
      <c r="F171" s="3209"/>
      <c r="G171" s="3209"/>
      <c r="H171" s="3209"/>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209"/>
      <c r="AD171" s="1023"/>
      <c r="AE171" s="1023"/>
      <c r="AF171" s="3152" t="s">
        <v>1633</v>
      </c>
      <c r="AG171" s="3152"/>
      <c r="AH171" s="3152"/>
      <c r="AI171" s="3152"/>
      <c r="AJ171" s="3152"/>
      <c r="AK171" s="3152"/>
      <c r="AL171" s="3152"/>
      <c r="AN171" s="1000"/>
      <c r="AP171" s="943" t="s">
        <v>1156</v>
      </c>
      <c r="AQ171" s="943">
        <v>10</v>
      </c>
    </row>
    <row r="172" spans="1:81" s="943" customFormat="1" ht="12.75" customHeight="1">
      <c r="A172" s="927"/>
      <c r="B172" s="3210" t="s">
        <v>2224</v>
      </c>
      <c r="C172" s="3210"/>
      <c r="D172" s="3210"/>
      <c r="E172" s="3210"/>
      <c r="F172" s="3210"/>
      <c r="G172" s="3210"/>
      <c r="H172" s="3210"/>
      <c r="I172" s="3210"/>
      <c r="J172" s="3210"/>
      <c r="K172" s="3210"/>
      <c r="L172" s="3210"/>
      <c r="M172" s="3210"/>
      <c r="N172" s="3210"/>
      <c r="O172" s="3210"/>
      <c r="P172" s="3210"/>
      <c r="Q172" s="3210"/>
      <c r="R172" s="3210"/>
      <c r="S172" s="3210"/>
      <c r="T172" s="3211" t="s">
        <v>625</v>
      </c>
      <c r="U172" s="3211"/>
      <c r="V172" s="3211"/>
      <c r="W172" s="3211"/>
      <c r="X172" s="3211"/>
      <c r="Y172" s="3211"/>
      <c r="Z172" s="3211"/>
      <c r="AA172" s="3211"/>
      <c r="AB172" s="3211"/>
      <c r="AC172" s="3211"/>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35">
        <f>IF(AK72&gt;0,VLOOKUP($B$171,AP168:AQ175,2,FALSE),0)</f>
        <v>10</v>
      </c>
      <c r="AL174" s="3036"/>
      <c r="AM174" s="3037"/>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7" t="s">
        <v>1642</v>
      </c>
      <c r="AF177" s="3117"/>
      <c r="AG177" s="3117"/>
      <c r="AH177" s="3117"/>
      <c r="AI177" s="3117"/>
      <c r="AJ177" s="3117"/>
      <c r="AK177" s="3117"/>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3" t="s">
        <v>2621</v>
      </c>
      <c r="C182" s="3203"/>
      <c r="D182" s="3203"/>
      <c r="E182" s="3203"/>
      <c r="F182" s="3203"/>
      <c r="G182" s="3203"/>
      <c r="H182" s="3203"/>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1397"/>
      <c r="AD182" s="3193">
        <f>Application!AO638</f>
        <v>6918400</v>
      </c>
      <c r="AE182" s="3193"/>
      <c r="AF182" s="3193"/>
      <c r="AG182" s="3193"/>
      <c r="AH182" s="3193"/>
      <c r="AI182" s="3193"/>
      <c r="AJ182" s="3193"/>
      <c r="AK182" s="1024"/>
    </row>
    <row r="183" spans="1:37">
      <c r="A183" s="1016"/>
      <c r="B183" s="3203"/>
      <c r="C183" s="3203"/>
      <c r="D183" s="3203"/>
      <c r="E183" s="3203"/>
      <c r="F183" s="3203"/>
      <c r="G183" s="3203"/>
      <c r="H183" s="3203"/>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1397"/>
      <c r="AD183" s="3193"/>
      <c r="AE183" s="3193"/>
      <c r="AF183" s="3193"/>
      <c r="AG183" s="3193"/>
      <c r="AH183" s="3193"/>
      <c r="AI183" s="3193"/>
      <c r="AJ183" s="3193"/>
      <c r="AK183" s="1024"/>
    </row>
    <row r="184" spans="1:37">
      <c r="A184" s="1016"/>
      <c r="B184" s="3203"/>
      <c r="C184" s="3203"/>
      <c r="D184" s="3203"/>
      <c r="E184" s="3203"/>
      <c r="F184" s="3203"/>
      <c r="G184" s="3203"/>
      <c r="H184" s="3203"/>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1397"/>
      <c r="AD184" s="3193"/>
      <c r="AE184" s="3193"/>
      <c r="AF184" s="3193"/>
      <c r="AG184" s="3193"/>
      <c r="AH184" s="3193"/>
      <c r="AI184" s="3193"/>
      <c r="AJ184" s="3193"/>
      <c r="AK184" s="1024"/>
    </row>
    <row r="185" spans="1:37">
      <c r="A185" s="1016"/>
      <c r="B185" s="3203"/>
      <c r="C185" s="3203"/>
      <c r="D185" s="3203"/>
      <c r="E185" s="3203"/>
      <c r="F185" s="3203"/>
      <c r="G185" s="3203"/>
      <c r="H185" s="3203"/>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1397"/>
      <c r="AD185" s="3193"/>
      <c r="AE185" s="3193"/>
      <c r="AF185" s="3193"/>
      <c r="AG185" s="3193"/>
      <c r="AH185" s="3193"/>
      <c r="AI185" s="3193"/>
      <c r="AJ185" s="3193"/>
      <c r="AK185" s="1024"/>
    </row>
    <row r="186" spans="1:37">
      <c r="A186" s="1016"/>
      <c r="B186" s="3203"/>
      <c r="C186" s="3203"/>
      <c r="D186" s="3203"/>
      <c r="E186" s="3203"/>
      <c r="F186" s="3203"/>
      <c r="G186" s="3203"/>
      <c r="H186" s="3203"/>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1397"/>
      <c r="AD186" s="3193"/>
      <c r="AE186" s="3193"/>
      <c r="AF186" s="3193"/>
      <c r="AG186" s="3193"/>
      <c r="AH186" s="3193"/>
      <c r="AI186" s="3193"/>
      <c r="AJ186" s="3193"/>
      <c r="AK186" s="1024"/>
    </row>
    <row r="187" spans="1:37">
      <c r="A187" s="1016"/>
      <c r="B187" s="3203"/>
      <c r="C187" s="3203"/>
      <c r="D187" s="3203"/>
      <c r="E187" s="3203"/>
      <c r="F187" s="3203"/>
      <c r="G187" s="3203"/>
      <c r="H187" s="3203"/>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1397"/>
      <c r="AD187" s="3193"/>
      <c r="AE187" s="3193"/>
      <c r="AF187" s="3193"/>
      <c r="AG187" s="3193"/>
      <c r="AH187" s="3193"/>
      <c r="AI187" s="3193"/>
      <c r="AJ187" s="3193"/>
      <c r="AK187" s="1024"/>
    </row>
    <row r="188" spans="1:37">
      <c r="A188" s="1016"/>
      <c r="B188" s="3203"/>
      <c r="C188" s="3203"/>
      <c r="D188" s="3203"/>
      <c r="E188" s="3203"/>
      <c r="F188" s="3203"/>
      <c r="G188" s="3203"/>
      <c r="H188" s="3203"/>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1397"/>
      <c r="AD188" s="3193"/>
      <c r="AE188" s="3193"/>
      <c r="AF188" s="3193"/>
      <c r="AG188" s="3193"/>
      <c r="AH188" s="3193"/>
      <c r="AI188" s="3193"/>
      <c r="AJ188" s="3193"/>
      <c r="AK188" s="1024"/>
    </row>
    <row r="189" spans="1:37">
      <c r="A189" s="1016"/>
      <c r="B189" s="3203"/>
      <c r="C189" s="3203"/>
      <c r="D189" s="3203"/>
      <c r="E189" s="3203"/>
      <c r="F189" s="3203"/>
      <c r="G189" s="3203"/>
      <c r="H189" s="3203"/>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1397"/>
      <c r="AD189" s="3193"/>
      <c r="AE189" s="3193"/>
      <c r="AF189" s="3193"/>
      <c r="AG189" s="3193"/>
      <c r="AH189" s="3193"/>
      <c r="AI189" s="3193"/>
      <c r="AJ189" s="3193"/>
      <c r="AK189" s="1024"/>
    </row>
    <row r="190" spans="1:37">
      <c r="A190" s="1016"/>
      <c r="B190" s="3203"/>
      <c r="C190" s="3203"/>
      <c r="D190" s="3203"/>
      <c r="E190" s="3203"/>
      <c r="F190" s="3203"/>
      <c r="G190" s="3203"/>
      <c r="H190" s="3203"/>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1397"/>
      <c r="AD190" s="3193"/>
      <c r="AE190" s="3193"/>
      <c r="AF190" s="3193"/>
      <c r="AG190" s="3193"/>
      <c r="AH190" s="3193"/>
      <c r="AI190" s="3193"/>
      <c r="AJ190" s="3193"/>
      <c r="AK190" s="1024"/>
    </row>
    <row r="191" spans="1:37">
      <c r="A191" s="1016"/>
      <c r="B191" s="3203"/>
      <c r="C191" s="3203"/>
      <c r="D191" s="3203"/>
      <c r="E191" s="3203"/>
      <c r="F191" s="3203"/>
      <c r="G191" s="3203"/>
      <c r="H191" s="3203"/>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1397"/>
      <c r="AD191" s="3193"/>
      <c r="AE191" s="3193"/>
      <c r="AF191" s="3193"/>
      <c r="AG191" s="3193"/>
      <c r="AH191" s="3193"/>
      <c r="AI191" s="3193"/>
      <c r="AJ191" s="3193"/>
      <c r="AK191" s="1024"/>
    </row>
    <row r="192" spans="1:37">
      <c r="A192" s="1016"/>
      <c r="B192" s="3057" t="s">
        <v>1930</v>
      </c>
      <c r="C192" s="3057"/>
      <c r="D192" s="3057"/>
      <c r="E192" s="3057"/>
      <c r="F192" s="3057"/>
      <c r="G192" s="3057"/>
      <c r="H192" s="3057"/>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927"/>
      <c r="AD192" s="3191">
        <f>AB243</f>
        <v>7416253.3327279435</v>
      </c>
      <c r="AE192" s="3191"/>
      <c r="AF192" s="3191"/>
      <c r="AG192" s="3191"/>
      <c r="AH192" s="3191"/>
      <c r="AI192" s="3191"/>
      <c r="AJ192" s="3191"/>
      <c r="AK192" s="1024"/>
    </row>
    <row r="193" spans="1:37">
      <c r="A193" s="1016"/>
      <c r="B193" s="3055" t="s">
        <v>1893</v>
      </c>
      <c r="C193" s="3055"/>
      <c r="D193" s="3055"/>
      <c r="E193" s="3055"/>
      <c r="F193" s="3055"/>
      <c r="G193" s="3055"/>
      <c r="H193" s="3055"/>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1397"/>
      <c r="AD193" s="3192">
        <f>'Sources and Uses Budget'!B15</f>
        <v>0</v>
      </c>
      <c r="AE193" s="3192"/>
      <c r="AF193" s="3192"/>
      <c r="AG193" s="3192"/>
      <c r="AH193" s="3192"/>
      <c r="AI193" s="3192"/>
      <c r="AJ193" s="319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97">
        <f>SUM(AD182:AJ192)-AD193</f>
        <v>14334653.332727943</v>
      </c>
      <c r="AE194" s="3197"/>
      <c r="AF194" s="3197"/>
      <c r="AG194" s="3197"/>
      <c r="AH194" s="3197"/>
      <c r="AI194" s="3197"/>
      <c r="AJ194" s="319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8" t="s">
        <v>1910</v>
      </c>
      <c r="J205" s="3218"/>
      <c r="K205" s="3218"/>
      <c r="L205" s="991"/>
      <c r="M205" s="991"/>
      <c r="N205" s="991"/>
      <c r="O205" s="991"/>
      <c r="P205" s="991"/>
      <c r="Q205" s="991"/>
      <c r="R205" s="991"/>
      <c r="S205" s="991"/>
      <c r="T205" s="3018" t="s">
        <v>1904</v>
      </c>
      <c r="U205" s="3018"/>
      <c r="V205" s="3018"/>
      <c r="W205" s="3018"/>
      <c r="X205" s="3018"/>
      <c r="Y205" s="3018"/>
      <c r="Z205" s="1401"/>
      <c r="AA205" s="1402"/>
      <c r="AB205" s="3214" t="s">
        <v>1905</v>
      </c>
      <c r="AC205" s="3214"/>
      <c r="AD205" s="3214"/>
      <c r="AE205" s="3214"/>
      <c r="AF205" s="3214"/>
      <c r="AG205" s="3214"/>
      <c r="AH205" s="1371"/>
      <c r="AI205" s="1371"/>
      <c r="AJ205" s="1371"/>
      <c r="AK205" s="1024"/>
    </row>
    <row r="206" spans="1:37">
      <c r="A206" s="1016"/>
      <c r="B206" s="3216" t="s">
        <v>1883</v>
      </c>
      <c r="C206" s="3216"/>
      <c r="D206" s="3216"/>
      <c r="E206" s="3216"/>
      <c r="F206" s="3216"/>
      <c r="G206" s="3216"/>
      <c r="I206" s="3217" t="s">
        <v>1911</v>
      </c>
      <c r="J206" s="3217"/>
      <c r="K206" s="3217"/>
      <c r="L206" s="1799"/>
      <c r="N206" s="3056" t="s">
        <v>1906</v>
      </c>
      <c r="O206" s="3056"/>
      <c r="P206" s="3056"/>
      <c r="Q206" s="3056"/>
      <c r="R206" s="3056"/>
      <c r="T206" s="3056" t="s">
        <v>1907</v>
      </c>
      <c r="U206" s="3056"/>
      <c r="V206" s="3056"/>
      <c r="W206" s="3056"/>
      <c r="X206" s="3056"/>
      <c r="Y206" s="3056"/>
      <c r="Z206" s="1403"/>
      <c r="AA206" s="1402"/>
      <c r="AB206" s="3059" t="s">
        <v>1908</v>
      </c>
      <c r="AC206" s="3059"/>
      <c r="AD206" s="3059"/>
      <c r="AE206" s="3059"/>
      <c r="AF206" s="3059"/>
      <c r="AG206" s="3059"/>
      <c r="AH206" s="1371"/>
      <c r="AI206" s="1371"/>
      <c r="AJ206" s="1371"/>
      <c r="AK206" s="1024"/>
    </row>
    <row r="207" spans="1:37">
      <c r="A207" s="1016"/>
      <c r="B207" s="3058" t="s">
        <v>333</v>
      </c>
      <c r="C207" s="3058"/>
      <c r="D207" s="3058"/>
      <c r="E207" s="3058"/>
      <c r="F207" s="3058"/>
      <c r="G207" s="3058"/>
      <c r="H207" s="1405"/>
      <c r="I207" s="3023">
        <v>32</v>
      </c>
      <c r="J207" s="3023"/>
      <c r="K207" s="3023"/>
      <c r="L207" s="1799"/>
      <c r="N207" s="3020">
        <v>828</v>
      </c>
      <c r="O207" s="3020"/>
      <c r="P207" s="3020"/>
      <c r="Q207" s="3020"/>
      <c r="R207" s="3020"/>
      <c r="T207" s="3019">
        <v>1369</v>
      </c>
      <c r="U207" s="3019"/>
      <c r="V207" s="3019"/>
      <c r="W207" s="3019"/>
      <c r="X207" s="3019"/>
      <c r="Y207" s="3019"/>
      <c r="Z207" s="1404"/>
      <c r="AA207" s="1404"/>
      <c r="AB207" s="3017">
        <f t="shared" ref="AB207:AB216" si="0">MAX(($T207-$N207)*$I207*12,0)</f>
        <v>207744</v>
      </c>
      <c r="AC207" s="3017"/>
      <c r="AD207" s="3017"/>
      <c r="AE207" s="3017"/>
      <c r="AF207" s="3017"/>
      <c r="AG207" s="3017"/>
      <c r="AH207" s="1371"/>
      <c r="AI207" s="1371"/>
      <c r="AJ207" s="1371"/>
      <c r="AK207" s="1024"/>
    </row>
    <row r="208" spans="1:37">
      <c r="A208" s="1016"/>
      <c r="B208" s="3058" t="s">
        <v>2653</v>
      </c>
      <c r="C208" s="3058"/>
      <c r="D208" s="3058"/>
      <c r="E208" s="3058"/>
      <c r="F208" s="3058"/>
      <c r="G208" s="3058"/>
      <c r="I208" s="3023">
        <v>2</v>
      </c>
      <c r="J208" s="3023"/>
      <c r="K208" s="3023"/>
      <c r="L208" s="1799"/>
      <c r="N208" s="3020">
        <v>887</v>
      </c>
      <c r="O208" s="3020"/>
      <c r="P208" s="3020"/>
      <c r="Q208" s="3020"/>
      <c r="R208" s="3020"/>
      <c r="T208" s="3019">
        <v>1765</v>
      </c>
      <c r="U208" s="3019"/>
      <c r="V208" s="3019"/>
      <c r="W208" s="3019"/>
      <c r="X208" s="3019"/>
      <c r="Y208" s="3019"/>
      <c r="Z208" s="1404"/>
      <c r="AA208" s="1404"/>
      <c r="AB208" s="3017">
        <f t="shared" si="0"/>
        <v>21072</v>
      </c>
      <c r="AC208" s="3017"/>
      <c r="AD208" s="3017"/>
      <c r="AE208" s="3017"/>
      <c r="AF208" s="3017"/>
      <c r="AG208" s="3017"/>
      <c r="AH208" s="1371"/>
      <c r="AI208" s="1371"/>
      <c r="AJ208" s="1371"/>
      <c r="AK208" s="1024"/>
    </row>
    <row r="209" spans="1:37">
      <c r="A209" s="1016"/>
      <c r="B209" s="3058" t="s">
        <v>1383</v>
      </c>
      <c r="C209" s="3058"/>
      <c r="D209" s="3058"/>
      <c r="E209" s="3058"/>
      <c r="F209" s="3058"/>
      <c r="G209" s="3058"/>
      <c r="I209" s="3023"/>
      <c r="J209" s="3023"/>
      <c r="K209" s="3023"/>
      <c r="L209" s="1799"/>
      <c r="N209" s="3020"/>
      <c r="O209" s="3020"/>
      <c r="P209" s="3020"/>
      <c r="Q209" s="3020"/>
      <c r="R209" s="3020"/>
      <c r="T209" s="3019"/>
      <c r="U209" s="3019"/>
      <c r="V209" s="3019"/>
      <c r="W209" s="3019"/>
      <c r="X209" s="3019"/>
      <c r="Y209" s="3019"/>
      <c r="Z209" s="1404"/>
      <c r="AA209" s="1404"/>
      <c r="AB209" s="3017">
        <f t="shared" si="0"/>
        <v>0</v>
      </c>
      <c r="AC209" s="3017"/>
      <c r="AD209" s="3017"/>
      <c r="AE209" s="3017"/>
      <c r="AF209" s="3017"/>
      <c r="AG209" s="3017"/>
      <c r="AH209" s="1371"/>
      <c r="AI209" s="1371"/>
      <c r="AJ209" s="1371"/>
      <c r="AK209" s="1024"/>
    </row>
    <row r="210" spans="1:37">
      <c r="A210" s="1016"/>
      <c r="B210" s="3058" t="s">
        <v>1383</v>
      </c>
      <c r="C210" s="3058"/>
      <c r="D210" s="3058"/>
      <c r="E210" s="3058"/>
      <c r="F210" s="3058"/>
      <c r="G210" s="3058"/>
      <c r="I210" s="3023"/>
      <c r="J210" s="3023"/>
      <c r="K210" s="3023"/>
      <c r="L210" s="1799"/>
      <c r="N210" s="3020"/>
      <c r="O210" s="3020"/>
      <c r="P210" s="3020"/>
      <c r="Q210" s="3020"/>
      <c r="R210" s="3020"/>
      <c r="T210" s="3019"/>
      <c r="U210" s="3019"/>
      <c r="V210" s="3019"/>
      <c r="W210" s="3019"/>
      <c r="X210" s="3019"/>
      <c r="Y210" s="3019"/>
      <c r="Z210" s="1404"/>
      <c r="AA210" s="1404"/>
      <c r="AB210" s="3017">
        <f t="shared" si="0"/>
        <v>0</v>
      </c>
      <c r="AC210" s="3017"/>
      <c r="AD210" s="3017"/>
      <c r="AE210" s="3017"/>
      <c r="AF210" s="3017"/>
      <c r="AG210" s="3017"/>
      <c r="AH210" s="1371"/>
      <c r="AI210" s="1371"/>
      <c r="AJ210" s="1371"/>
      <c r="AK210" s="1024"/>
    </row>
    <row r="211" spans="1:37">
      <c r="A211" s="1016"/>
      <c r="B211" s="3058" t="s">
        <v>1383</v>
      </c>
      <c r="C211" s="3058"/>
      <c r="D211" s="3058"/>
      <c r="E211" s="3058"/>
      <c r="F211" s="3058"/>
      <c r="G211" s="3058"/>
      <c r="I211" s="3023"/>
      <c r="J211" s="3023"/>
      <c r="K211" s="3023"/>
      <c r="L211" s="1811"/>
      <c r="N211" s="3020"/>
      <c r="O211" s="3020"/>
      <c r="P211" s="3020"/>
      <c r="Q211" s="3020"/>
      <c r="R211" s="3020"/>
      <c r="T211" s="3019"/>
      <c r="U211" s="3019"/>
      <c r="V211" s="3019"/>
      <c r="W211" s="3019"/>
      <c r="X211" s="3019"/>
      <c r="Y211" s="3019"/>
      <c r="Z211" s="1404"/>
      <c r="AA211" s="1404"/>
      <c r="AB211" s="3017">
        <f t="shared" si="0"/>
        <v>0</v>
      </c>
      <c r="AC211" s="3017"/>
      <c r="AD211" s="3017"/>
      <c r="AE211" s="3017"/>
      <c r="AF211" s="3017"/>
      <c r="AG211" s="3017"/>
      <c r="AH211" s="1371"/>
      <c r="AI211" s="1371"/>
      <c r="AJ211" s="1371"/>
      <c r="AK211" s="1024"/>
    </row>
    <row r="212" spans="1:37">
      <c r="A212" s="1016"/>
      <c r="B212" s="3058" t="s">
        <v>1383</v>
      </c>
      <c r="C212" s="3058"/>
      <c r="D212" s="3058"/>
      <c r="E212" s="3058"/>
      <c r="F212" s="3058"/>
      <c r="G212" s="3058"/>
      <c r="I212" s="3023"/>
      <c r="J212" s="3023"/>
      <c r="K212" s="3023"/>
      <c r="L212" s="1811"/>
      <c r="N212" s="3020"/>
      <c r="O212" s="3020"/>
      <c r="P212" s="3020"/>
      <c r="Q212" s="3020"/>
      <c r="R212" s="3020"/>
      <c r="T212" s="3019"/>
      <c r="U212" s="3019"/>
      <c r="V212" s="3019"/>
      <c r="W212" s="3019"/>
      <c r="X212" s="3019"/>
      <c r="Y212" s="3019"/>
      <c r="Z212" s="1404"/>
      <c r="AA212" s="1404"/>
      <c r="AB212" s="3017">
        <f t="shared" si="0"/>
        <v>0</v>
      </c>
      <c r="AC212" s="3017"/>
      <c r="AD212" s="3017"/>
      <c r="AE212" s="3017"/>
      <c r="AF212" s="3017"/>
      <c r="AG212" s="3017"/>
      <c r="AH212" s="1371"/>
      <c r="AI212" s="1371"/>
      <c r="AJ212" s="1371"/>
      <c r="AK212" s="1024"/>
    </row>
    <row r="213" spans="1:37">
      <c r="A213" s="1016"/>
      <c r="B213" s="3058" t="s">
        <v>1383</v>
      </c>
      <c r="C213" s="3058"/>
      <c r="D213" s="3058"/>
      <c r="E213" s="3058"/>
      <c r="F213" s="3058"/>
      <c r="G213" s="3058"/>
      <c r="I213" s="3023"/>
      <c r="J213" s="3023"/>
      <c r="K213" s="3023"/>
      <c r="L213" s="1811"/>
      <c r="N213" s="3020"/>
      <c r="O213" s="3020"/>
      <c r="P213" s="3020"/>
      <c r="Q213" s="3020"/>
      <c r="R213" s="3020"/>
      <c r="T213" s="3019"/>
      <c r="U213" s="3019"/>
      <c r="V213" s="3019"/>
      <c r="W213" s="3019"/>
      <c r="X213" s="3019"/>
      <c r="Y213" s="3019"/>
      <c r="Z213" s="1404"/>
      <c r="AA213" s="1404"/>
      <c r="AB213" s="3017">
        <f t="shared" si="0"/>
        <v>0</v>
      </c>
      <c r="AC213" s="3017"/>
      <c r="AD213" s="3017"/>
      <c r="AE213" s="3017"/>
      <c r="AF213" s="3017"/>
      <c r="AG213" s="3017"/>
      <c r="AH213" s="1371"/>
      <c r="AI213" s="1371"/>
      <c r="AJ213" s="1371"/>
      <c r="AK213" s="1024"/>
    </row>
    <row r="214" spans="1:37">
      <c r="A214" s="1016"/>
      <c r="B214" s="3058" t="s">
        <v>1383</v>
      </c>
      <c r="C214" s="3058"/>
      <c r="D214" s="3058"/>
      <c r="E214" s="3058"/>
      <c r="F214" s="3058"/>
      <c r="G214" s="3058"/>
      <c r="I214" s="3023"/>
      <c r="J214" s="3023"/>
      <c r="K214" s="3023"/>
      <c r="L214" s="1811"/>
      <c r="N214" s="3020"/>
      <c r="O214" s="3020"/>
      <c r="P214" s="3020"/>
      <c r="Q214" s="3020"/>
      <c r="R214" s="3020"/>
      <c r="T214" s="3019"/>
      <c r="U214" s="3019"/>
      <c r="V214" s="3019"/>
      <c r="W214" s="3019"/>
      <c r="X214" s="3019"/>
      <c r="Y214" s="3019"/>
      <c r="Z214" s="1404"/>
      <c r="AA214" s="1404"/>
      <c r="AB214" s="3017">
        <f t="shared" si="0"/>
        <v>0</v>
      </c>
      <c r="AC214" s="3017"/>
      <c r="AD214" s="3017"/>
      <c r="AE214" s="3017"/>
      <c r="AF214" s="3017"/>
      <c r="AG214" s="3017"/>
      <c r="AH214" s="1371"/>
      <c r="AI214" s="1371"/>
      <c r="AJ214" s="1371"/>
      <c r="AK214" s="1024"/>
    </row>
    <row r="215" spans="1:37">
      <c r="A215" s="1016"/>
      <c r="B215" s="3058" t="s">
        <v>1383</v>
      </c>
      <c r="C215" s="3058"/>
      <c r="D215" s="3058"/>
      <c r="E215" s="3058"/>
      <c r="F215" s="3058"/>
      <c r="G215" s="3058"/>
      <c r="I215" s="3023"/>
      <c r="J215" s="3023"/>
      <c r="K215" s="3023"/>
      <c r="L215" s="1811"/>
      <c r="N215" s="3020"/>
      <c r="O215" s="3020"/>
      <c r="P215" s="3020"/>
      <c r="Q215" s="3020"/>
      <c r="R215" s="3020"/>
      <c r="T215" s="3019"/>
      <c r="U215" s="3019"/>
      <c r="V215" s="3019"/>
      <c r="W215" s="3019"/>
      <c r="X215" s="3019"/>
      <c r="Y215" s="3019"/>
      <c r="Z215" s="1404"/>
      <c r="AA215" s="1404"/>
      <c r="AB215" s="3017">
        <f t="shared" si="0"/>
        <v>0</v>
      </c>
      <c r="AC215" s="3017"/>
      <c r="AD215" s="3017"/>
      <c r="AE215" s="3017"/>
      <c r="AF215" s="3017"/>
      <c r="AG215" s="3017"/>
      <c r="AH215" s="1371"/>
      <c r="AI215" s="1371"/>
      <c r="AJ215" s="1371"/>
      <c r="AK215" s="1024"/>
    </row>
    <row r="216" spans="1:37">
      <c r="A216" s="1016"/>
      <c r="B216" s="3058" t="s">
        <v>1383</v>
      </c>
      <c r="C216" s="3058"/>
      <c r="D216" s="3058"/>
      <c r="E216" s="3058"/>
      <c r="F216" s="3058"/>
      <c r="G216" s="3058"/>
      <c r="I216" s="3219"/>
      <c r="J216" s="3219"/>
      <c r="K216" s="3219"/>
      <c r="L216" s="1811"/>
      <c r="N216" s="3020"/>
      <c r="O216" s="3020"/>
      <c r="P216" s="3020"/>
      <c r="Q216" s="3020"/>
      <c r="R216" s="3020"/>
      <c r="T216" s="3019"/>
      <c r="U216" s="3019"/>
      <c r="V216" s="3019"/>
      <c r="W216" s="3019"/>
      <c r="X216" s="3019"/>
      <c r="Y216" s="3019"/>
      <c r="Z216" s="1404"/>
      <c r="AA216" s="1404"/>
      <c r="AB216" s="3025">
        <f t="shared" si="0"/>
        <v>0</v>
      </c>
      <c r="AC216" s="3025"/>
      <c r="AD216" s="3025"/>
      <c r="AE216" s="3025"/>
      <c r="AF216" s="3025"/>
      <c r="AG216" s="302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17">
        <f>SUM(AB207:AB216)</f>
        <v>228816</v>
      </c>
      <c r="AC217" s="3017"/>
      <c r="AD217" s="3017"/>
      <c r="AE217" s="3017"/>
      <c r="AF217" s="3017"/>
      <c r="AG217" s="301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0">
        <f>'Subsidy Contract Calculation'!F30</f>
        <v>568056</v>
      </c>
      <c r="AC223" s="3060"/>
      <c r="AD223" s="3060"/>
      <c r="AE223" s="3060"/>
      <c r="AF223" s="3060"/>
      <c r="AG223" s="3060"/>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0"/>
      <c r="AC226" s="3060"/>
      <c r="AD226" s="3060"/>
      <c r="AE226" s="3060"/>
      <c r="AF226" s="3060"/>
      <c r="AG226" s="3060"/>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6"/>
      <c r="AC227" s="3016"/>
      <c r="AD227" s="3016"/>
      <c r="AE227" s="3016"/>
      <c r="AF227" s="3016"/>
      <c r="AG227" s="3016"/>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6">
        <f>IFERROR(AB226/AB227,0)</f>
        <v>0</v>
      </c>
      <c r="AC228" s="3026"/>
      <c r="AD228" s="3026"/>
      <c r="AE228" s="3026"/>
      <c r="AF228" s="3026"/>
      <c r="AG228" s="302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4">
        <f>MAX(AB223,AB228)</f>
        <v>568056</v>
      </c>
      <c r="AC230" s="3054"/>
      <c r="AD230" s="3054"/>
      <c r="AE230" s="3054"/>
      <c r="AF230" s="3054"/>
      <c r="AG230" s="305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4">
        <f>AB217+AB230</f>
        <v>796872</v>
      </c>
      <c r="AC233" s="3024"/>
      <c r="AD233" s="3024"/>
      <c r="AE233" s="3024"/>
      <c r="AF233" s="3024"/>
      <c r="AG233" s="3024"/>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1">
        <v>0.05</v>
      </c>
      <c r="AC234" s="3201"/>
      <c r="AD234" s="3201"/>
      <c r="AE234" s="3201"/>
      <c r="AF234" s="3201"/>
      <c r="AG234" s="3201"/>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2">
        <f>AB233-(AB233*AB234)</f>
        <v>757028.4</v>
      </c>
      <c r="AC235" s="3202"/>
      <c r="AD235" s="3202"/>
      <c r="AE235" s="3202"/>
      <c r="AF235" s="3202"/>
      <c r="AG235" s="3202"/>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4">
        <f>AB235/AB241</f>
        <v>658285.56521739135</v>
      </c>
      <c r="AC237" s="3024"/>
      <c r="AD237" s="3024"/>
      <c r="AE237" s="3024"/>
      <c r="AF237" s="3024"/>
      <c r="AG237" s="302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5">
        <v>15</v>
      </c>
      <c r="AC239" s="3215"/>
      <c r="AD239" s="3215"/>
      <c r="AE239" s="3215"/>
      <c r="AF239" s="3215"/>
      <c r="AG239" s="3215"/>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4">
        <v>0.04</v>
      </c>
      <c r="AC240" s="3204"/>
      <c r="AD240" s="3204"/>
      <c r="AE240" s="3204"/>
      <c r="AF240" s="3204"/>
      <c r="AG240" s="3204"/>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5">
        <v>1.1499999999999999</v>
      </c>
      <c r="AC241" s="3205"/>
      <c r="AD241" s="3205"/>
      <c r="AE241" s="3205"/>
      <c r="AF241" s="3205"/>
      <c r="AG241" s="320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4">
        <f>PV(AB240/12,AB239*12,-AB237/12, ,0)</f>
        <v>7416253.3327279435</v>
      </c>
      <c r="AC243" s="3195"/>
      <c r="AD243" s="3195"/>
      <c r="AE243" s="3195"/>
      <c r="AF243" s="3195"/>
      <c r="AG243" s="319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8">
        <f>IFERROR(('Sources and Uses Budget'!D105/'Sources and Uses Budget'!B105),0)</f>
        <v>0</v>
      </c>
      <c r="AC249" s="3199"/>
      <c r="AD249" s="3199"/>
      <c r="AE249" s="3199"/>
      <c r="AF249" s="3199"/>
      <c r="AG249" s="320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2">
        <f>AD194*(1-AB249)</f>
        <v>14334653.332727943</v>
      </c>
      <c r="AH251" s="3032"/>
      <c r="AI251" s="3032"/>
      <c r="AJ251" s="3032"/>
      <c r="AK251" s="3032"/>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2">
        <f>'Sources and Uses Budget'!C105</f>
        <v>38278805</v>
      </c>
      <c r="AH252" s="3032"/>
      <c r="AI252" s="3032"/>
      <c r="AJ252" s="3032"/>
      <c r="AK252" s="303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0">
        <f>ROUNDDOWN(IF(AND(C274="Yes",AK72=10),((AG251*2)/AG252),AG251/AG252),2)</f>
        <v>0.74</v>
      </c>
      <c r="AH253" s="3190"/>
      <c r="AI253" s="3190"/>
      <c r="AJ253" s="3190"/>
      <c r="AK253" s="3190"/>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3">
        <f>IF(AG253=0,0,IF((AG253*100)&gt;8,8,(AG253*100)))</f>
        <v>8</v>
      </c>
      <c r="AL256" s="3183"/>
      <c r="AM256" s="3184"/>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9" t="s">
        <v>577</v>
      </c>
      <c r="D261" s="3049"/>
      <c r="E261" s="940"/>
      <c r="F261" s="3000" t="s">
        <v>2414</v>
      </c>
      <c r="G261" s="3001"/>
      <c r="H261" s="3001"/>
      <c r="I261" s="3001"/>
      <c r="J261" s="3001"/>
      <c r="K261" s="3001"/>
      <c r="L261" s="3001"/>
      <c r="M261" s="3001"/>
      <c r="N261" s="3001"/>
      <c r="O261" s="3001"/>
      <c r="P261" s="3001"/>
      <c r="Q261" s="3001"/>
      <c r="R261" s="3001"/>
      <c r="S261" s="3001"/>
      <c r="T261" s="3001"/>
      <c r="U261" s="3001"/>
      <c r="V261" s="3001"/>
      <c r="W261" s="3001"/>
      <c r="X261" s="3001"/>
      <c r="Y261" s="3001"/>
      <c r="Z261" s="3001"/>
      <c r="AA261" s="3001"/>
      <c r="AB261" s="3001"/>
      <c r="AC261" s="3001"/>
      <c r="AD261" s="3002"/>
      <c r="AE261" s="943"/>
      <c r="AF261" s="1066"/>
      <c r="AG261" s="3188" t="s">
        <v>1633</v>
      </c>
      <c r="AH261" s="3188"/>
      <c r="AI261" s="3188"/>
      <c r="AJ261" s="3188"/>
      <c r="AK261" s="1026"/>
      <c r="AL261" s="1026"/>
      <c r="AM261" s="1026"/>
      <c r="AN261" s="1061"/>
      <c r="AO261" s="943"/>
      <c r="AS261" s="21"/>
      <c r="AT261" s="21"/>
    </row>
    <row r="262" spans="1:81" ht="13.7" customHeight="1">
      <c r="A262" s="1060"/>
      <c r="B262" s="1065"/>
      <c r="C262" s="1067"/>
      <c r="D262" s="943"/>
      <c r="E262" s="940"/>
      <c r="F262" s="3003"/>
      <c r="G262" s="3004"/>
      <c r="H262" s="3004"/>
      <c r="I262" s="3004"/>
      <c r="J262" s="3004"/>
      <c r="K262" s="3004"/>
      <c r="L262" s="3004"/>
      <c r="M262" s="3004"/>
      <c r="N262" s="3004"/>
      <c r="O262" s="3004"/>
      <c r="P262" s="3004"/>
      <c r="Q262" s="3004"/>
      <c r="R262" s="3004"/>
      <c r="S262" s="3004"/>
      <c r="T262" s="3004"/>
      <c r="U262" s="3004"/>
      <c r="V262" s="3004"/>
      <c r="W262" s="3004"/>
      <c r="X262" s="3004"/>
      <c r="Y262" s="3004"/>
      <c r="Z262" s="3004"/>
      <c r="AA262" s="3004"/>
      <c r="AB262" s="3004"/>
      <c r="AC262" s="3004"/>
      <c r="AD262" s="300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3"/>
      <c r="G263" s="3004"/>
      <c r="H263" s="3004"/>
      <c r="I263" s="3004"/>
      <c r="J263" s="3004"/>
      <c r="K263" s="3004"/>
      <c r="L263" s="3004"/>
      <c r="M263" s="3004"/>
      <c r="N263" s="3004"/>
      <c r="O263" s="3004"/>
      <c r="P263" s="3004"/>
      <c r="Q263" s="3004"/>
      <c r="R263" s="3004"/>
      <c r="S263" s="3004"/>
      <c r="T263" s="3004"/>
      <c r="U263" s="3004"/>
      <c r="V263" s="3004"/>
      <c r="W263" s="3004"/>
      <c r="X263" s="3004"/>
      <c r="Y263" s="3004"/>
      <c r="Z263" s="3004"/>
      <c r="AA263" s="3004"/>
      <c r="AB263" s="3004"/>
      <c r="AC263" s="3004"/>
      <c r="AD263" s="300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9"/>
      <c r="D264" s="3189"/>
      <c r="E264" s="940"/>
      <c r="F264" s="3006"/>
      <c r="G264" s="3007"/>
      <c r="H264" s="3007"/>
      <c r="I264" s="3007"/>
      <c r="J264" s="3007"/>
      <c r="K264" s="3007"/>
      <c r="L264" s="3007"/>
      <c r="M264" s="3007"/>
      <c r="N264" s="3007"/>
      <c r="O264" s="3007"/>
      <c r="P264" s="3007"/>
      <c r="Q264" s="3007"/>
      <c r="R264" s="3007"/>
      <c r="S264" s="3007"/>
      <c r="T264" s="3007"/>
      <c r="U264" s="3007"/>
      <c r="V264" s="3007"/>
      <c r="W264" s="3007"/>
      <c r="X264" s="3007"/>
      <c r="Y264" s="3007"/>
      <c r="Z264" s="3007"/>
      <c r="AA264" s="3007"/>
      <c r="AB264" s="3007"/>
      <c r="AC264" s="3007"/>
      <c r="AD264" s="3008"/>
      <c r="AE264" s="943"/>
      <c r="AF264" s="1066"/>
      <c r="AG264" s="3188"/>
      <c r="AH264" s="3188"/>
      <c r="AI264" s="3188"/>
      <c r="AJ264" s="3188"/>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3">
        <f>IF($C$261="yes",10,0)</f>
        <v>10</v>
      </c>
      <c r="AL267" s="3183"/>
      <c r="AM267" s="3184"/>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1" t="s">
        <v>1652</v>
      </c>
      <c r="B274" s="3161"/>
      <c r="C274" s="3049" t="s">
        <v>577</v>
      </c>
      <c r="D274" s="3049"/>
      <c r="E274" s="940"/>
      <c r="F274" s="3185" t="s">
        <v>1653</v>
      </c>
      <c r="G274" s="3186"/>
      <c r="H274" s="3186"/>
      <c r="I274" s="3186"/>
      <c r="J274" s="3186"/>
      <c r="K274" s="3186"/>
      <c r="L274" s="3186"/>
      <c r="M274" s="3186"/>
      <c r="N274" s="3186"/>
      <c r="O274" s="3186"/>
      <c r="P274" s="3186"/>
      <c r="Q274" s="3186"/>
      <c r="R274" s="3186"/>
      <c r="S274" s="3186"/>
      <c r="T274" s="3186"/>
      <c r="U274" s="3186"/>
      <c r="V274" s="3186"/>
      <c r="W274" s="3186"/>
      <c r="X274" s="3186"/>
      <c r="Y274" s="3186"/>
      <c r="Z274" s="3186"/>
      <c r="AA274" s="3186"/>
      <c r="AB274" s="3186"/>
      <c r="AC274" s="3186"/>
      <c r="AD274" s="3187"/>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8"/>
      <c r="G275" s="3053"/>
      <c r="H275" s="3053"/>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53"/>
      <c r="AD275" s="3179"/>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78"/>
      <c r="G276" s="3053"/>
      <c r="H276" s="3053"/>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53"/>
      <c r="AD276" s="317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8" t="s">
        <v>1655</v>
      </c>
      <c r="G277" s="3053"/>
      <c r="H277" s="3053"/>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53"/>
      <c r="AD277" s="317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8"/>
      <c r="G278" s="3053"/>
      <c r="H278" s="3053"/>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53"/>
      <c r="AD278" s="3179"/>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78" t="s">
        <v>1656</v>
      </c>
      <c r="G279" s="3053"/>
      <c r="H279" s="3053"/>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53"/>
      <c r="AD279" s="3179"/>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78"/>
      <c r="G280" s="3053"/>
      <c r="H280" s="3053"/>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53"/>
      <c r="AD280" s="317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8" t="s">
        <v>1657</v>
      </c>
      <c r="G281" s="3053"/>
      <c r="H281" s="3053"/>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53"/>
      <c r="AD281" s="317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0"/>
      <c r="G282" s="3181"/>
      <c r="H282" s="3181"/>
      <c r="I282" s="3181"/>
      <c r="J282" s="3181"/>
      <c r="K282" s="3181"/>
      <c r="L282" s="3181"/>
      <c r="M282" s="3181"/>
      <c r="N282" s="3181"/>
      <c r="O282" s="3181"/>
      <c r="P282" s="3181"/>
      <c r="Q282" s="3181"/>
      <c r="R282" s="3181"/>
      <c r="S282" s="3181"/>
      <c r="T282" s="3181"/>
      <c r="U282" s="3181"/>
      <c r="V282" s="3181"/>
      <c r="W282" s="3181"/>
      <c r="X282" s="3181"/>
      <c r="Y282" s="3181"/>
      <c r="Z282" s="3181"/>
      <c r="AA282" s="3181"/>
      <c r="AB282" s="3181"/>
      <c r="AC282" s="3181"/>
      <c r="AD282" s="318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1" t="s">
        <v>1658</v>
      </c>
      <c r="B284" s="3161"/>
      <c r="C284" s="3049" t="s">
        <v>625</v>
      </c>
      <c r="D284" s="3049"/>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78" t="s">
        <v>1661</v>
      </c>
      <c r="G285" s="3053"/>
      <c r="H285" s="3053"/>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53"/>
      <c r="AD285" s="3179"/>
      <c r="AE285" s="944"/>
      <c r="AF285" s="944"/>
      <c r="AG285" s="944"/>
      <c r="AH285" s="944"/>
      <c r="AI285" s="944"/>
      <c r="AJ285" s="943"/>
      <c r="AK285" s="1026"/>
      <c r="AL285" s="1026"/>
      <c r="AM285" s="1026"/>
      <c r="AR285" s="1086"/>
    </row>
    <row r="286" spans="1:53" ht="15" customHeight="1">
      <c r="A286" s="1060"/>
      <c r="B286" s="944"/>
      <c r="C286" s="943"/>
      <c r="D286" s="944"/>
      <c r="E286" s="943"/>
      <c r="F286" s="3178"/>
      <c r="G286" s="3053"/>
      <c r="H286" s="3053"/>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53"/>
      <c r="AD286" s="3179"/>
      <c r="AE286" s="944"/>
      <c r="AF286" s="944"/>
      <c r="AG286" s="944"/>
      <c r="AH286" s="944"/>
      <c r="AI286" s="944"/>
      <c r="AJ286" s="943"/>
      <c r="AK286" s="1026"/>
      <c r="AL286" s="1026"/>
      <c r="AM286" s="1026"/>
      <c r="AR286" s="1086"/>
    </row>
    <row r="287" spans="1:53">
      <c r="A287" s="1060"/>
      <c r="B287" s="944"/>
      <c r="C287" s="943"/>
      <c r="D287" s="944"/>
      <c r="E287" s="943"/>
      <c r="F287" s="3178" t="s">
        <v>1656</v>
      </c>
      <c r="G287" s="3053"/>
      <c r="H287" s="3053"/>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53"/>
      <c r="AD287" s="317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8"/>
      <c r="G288" s="3053"/>
      <c r="H288" s="3053"/>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53"/>
      <c r="AD288" s="3179"/>
      <c r="AE288" s="944"/>
      <c r="AF288" s="944"/>
      <c r="AG288" s="944"/>
      <c r="AH288" s="944"/>
      <c r="AI288" s="944"/>
      <c r="AJ288" s="943"/>
      <c r="AK288" s="1026"/>
      <c r="AL288" s="1026"/>
      <c r="AM288" s="1026"/>
      <c r="AP288" s="1079"/>
      <c r="AQ288" s="968"/>
      <c r="AR288" s="1086"/>
    </row>
    <row r="289" spans="1:60">
      <c r="A289" s="1060"/>
      <c r="B289" s="944"/>
      <c r="C289" s="943"/>
      <c r="D289" s="944"/>
      <c r="E289" s="943"/>
      <c r="F289" s="3178" t="s">
        <v>1662</v>
      </c>
      <c r="G289" s="3053"/>
      <c r="H289" s="3053"/>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53"/>
      <c r="AD289" s="3179"/>
      <c r="AE289" s="944"/>
      <c r="AF289" s="944"/>
      <c r="AG289" s="944"/>
      <c r="AH289" s="944"/>
      <c r="AI289" s="944"/>
      <c r="AJ289" s="943"/>
      <c r="AK289" s="1026"/>
      <c r="AL289" s="1026"/>
      <c r="AM289" s="1026"/>
      <c r="AP289" s="1079"/>
      <c r="AQ289" s="968"/>
      <c r="AR289" s="1086"/>
    </row>
    <row r="290" spans="1:60">
      <c r="A290" s="1060"/>
      <c r="B290" s="944"/>
      <c r="C290" s="943"/>
      <c r="D290" s="944"/>
      <c r="E290" s="943"/>
      <c r="F290" s="3180"/>
      <c r="G290" s="3181"/>
      <c r="H290" s="3181"/>
      <c r="I290" s="3181"/>
      <c r="J290" s="3181"/>
      <c r="K290" s="3181"/>
      <c r="L290" s="3181"/>
      <c r="M290" s="3181"/>
      <c r="N290" s="3181"/>
      <c r="O290" s="3181"/>
      <c r="P290" s="3181"/>
      <c r="Q290" s="3181"/>
      <c r="R290" s="3181"/>
      <c r="S290" s="3181"/>
      <c r="T290" s="3181"/>
      <c r="U290" s="3181"/>
      <c r="V290" s="3181"/>
      <c r="W290" s="3181"/>
      <c r="X290" s="3181"/>
      <c r="Y290" s="3181"/>
      <c r="Z290" s="3181"/>
      <c r="AA290" s="3181"/>
      <c r="AB290" s="3181"/>
      <c r="AC290" s="3181"/>
      <c r="AD290" s="318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1" t="s">
        <v>1663</v>
      </c>
      <c r="B292" s="3161"/>
      <c r="C292" s="3049" t="s">
        <v>625</v>
      </c>
      <c r="D292" s="3049"/>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78" t="s">
        <v>1664</v>
      </c>
      <c r="G293" s="3053"/>
      <c r="H293" s="3053"/>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53"/>
      <c r="AD293" s="3179"/>
      <c r="AE293" s="944"/>
      <c r="AF293" s="944"/>
      <c r="AG293" s="1012"/>
      <c r="AH293" s="944"/>
      <c r="AI293" s="944"/>
      <c r="AJ293" s="943"/>
      <c r="AK293" s="1026"/>
      <c r="AL293" s="1026"/>
      <c r="AM293" s="1026"/>
      <c r="AN293" s="110"/>
      <c r="AO293" s="51"/>
      <c r="AP293" s="950" t="s">
        <v>1383</v>
      </c>
      <c r="AR293" s="21"/>
    </row>
    <row r="294" spans="1:60" s="21" customFormat="1">
      <c r="F294" s="3178"/>
      <c r="G294" s="3053"/>
      <c r="H294" s="3053"/>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53"/>
      <c r="AD294" s="3179"/>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8" t="s">
        <v>1383</v>
      </c>
      <c r="G298" s="3169"/>
      <c r="H298" s="3169"/>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69"/>
      <c r="AD298" s="3170"/>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8"/>
      <c r="G299" s="3169"/>
      <c r="H299" s="3169"/>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69"/>
      <c r="AD299" s="3170"/>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8"/>
      <c r="G300" s="3169"/>
      <c r="H300" s="3169"/>
      <c r="I300" s="3169"/>
      <c r="J300" s="3169"/>
      <c r="K300" s="3169"/>
      <c r="L300" s="3169"/>
      <c r="M300" s="3169"/>
      <c r="N300" s="3169"/>
      <c r="O300" s="3169"/>
      <c r="P300" s="3169"/>
      <c r="Q300" s="3169"/>
      <c r="R300" s="3169"/>
      <c r="S300" s="3169"/>
      <c r="T300" s="3169"/>
      <c r="U300" s="3169"/>
      <c r="V300" s="3169"/>
      <c r="W300" s="3169"/>
      <c r="X300" s="3169"/>
      <c r="Y300" s="3169"/>
      <c r="Z300" s="3169"/>
      <c r="AA300" s="3169"/>
      <c r="AB300" s="3169"/>
      <c r="AC300" s="3169"/>
      <c r="AD300" s="3170"/>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8"/>
      <c r="G301" s="3169"/>
      <c r="H301" s="3169"/>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69"/>
      <c r="AD301" s="3170"/>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1"/>
      <c r="G302" s="3172"/>
      <c r="H302" s="3172"/>
      <c r="I302" s="3172"/>
      <c r="J302" s="3172"/>
      <c r="K302" s="3172"/>
      <c r="L302" s="3172"/>
      <c r="M302" s="3172"/>
      <c r="N302" s="3172"/>
      <c r="O302" s="3172"/>
      <c r="P302" s="3172"/>
      <c r="Q302" s="3172"/>
      <c r="R302" s="3172"/>
      <c r="S302" s="3172"/>
      <c r="T302" s="3172"/>
      <c r="U302" s="3172"/>
      <c r="V302" s="3172"/>
      <c r="W302" s="3172"/>
      <c r="X302" s="3172"/>
      <c r="Y302" s="3172"/>
      <c r="Z302" s="3172"/>
      <c r="AA302" s="3172"/>
      <c r="AB302" s="3172"/>
      <c r="AC302" s="3172"/>
      <c r="AD302" s="3173"/>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74" t="s">
        <v>1383</v>
      </c>
      <c r="J306" s="3174"/>
      <c r="K306" s="3174"/>
      <c r="L306" s="3174"/>
      <c r="M306" s="3174"/>
      <c r="N306" s="3174"/>
      <c r="O306" s="3174"/>
      <c r="P306" s="3174"/>
      <c r="Q306" s="3174"/>
      <c r="R306" s="3174"/>
      <c r="S306" s="3174"/>
      <c r="T306" s="3174"/>
      <c r="U306" s="3174"/>
      <c r="V306" s="3174"/>
      <c r="W306" s="3174"/>
      <c r="X306" s="3174"/>
      <c r="Y306" s="3174"/>
      <c r="Z306" s="3174"/>
      <c r="AA306" s="3174"/>
      <c r="AB306" s="3174"/>
      <c r="AC306" s="3174"/>
      <c r="AD306" s="3175"/>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74"/>
      <c r="J307" s="3174"/>
      <c r="K307" s="3174"/>
      <c r="L307" s="3174"/>
      <c r="M307" s="3174"/>
      <c r="N307" s="3174"/>
      <c r="O307" s="3174"/>
      <c r="P307" s="3174"/>
      <c r="Q307" s="3174"/>
      <c r="R307" s="3174"/>
      <c r="S307" s="3174"/>
      <c r="T307" s="3174"/>
      <c r="U307" s="3174"/>
      <c r="V307" s="3174"/>
      <c r="W307" s="3174"/>
      <c r="X307" s="3174"/>
      <c r="Y307" s="3174"/>
      <c r="Z307" s="3174"/>
      <c r="AA307" s="3174"/>
      <c r="AB307" s="3174"/>
      <c r="AC307" s="3174"/>
      <c r="AD307" s="3175"/>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74"/>
      <c r="J308" s="3174"/>
      <c r="K308" s="3174"/>
      <c r="L308" s="3174"/>
      <c r="M308" s="3174"/>
      <c r="N308" s="3174"/>
      <c r="O308" s="3174"/>
      <c r="P308" s="3174"/>
      <c r="Q308" s="3174"/>
      <c r="R308" s="3174"/>
      <c r="S308" s="3174"/>
      <c r="T308" s="3174"/>
      <c r="U308" s="3174"/>
      <c r="V308" s="3174"/>
      <c r="W308" s="3174"/>
      <c r="X308" s="3174"/>
      <c r="Y308" s="3174"/>
      <c r="Z308" s="3174"/>
      <c r="AA308" s="3174"/>
      <c r="AB308" s="3174"/>
      <c r="AC308" s="3174"/>
      <c r="AD308" s="3175"/>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76"/>
      <c r="AD309" s="3177"/>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74" t="s">
        <v>1383</v>
      </c>
      <c r="J311" s="3174"/>
      <c r="K311" s="3174"/>
      <c r="L311" s="3174"/>
      <c r="M311" s="3174"/>
      <c r="N311" s="3174"/>
      <c r="O311" s="3174"/>
      <c r="P311" s="3174"/>
      <c r="Q311" s="3174"/>
      <c r="R311" s="3174"/>
      <c r="S311" s="3174"/>
      <c r="T311" s="3174"/>
      <c r="U311" s="3174"/>
      <c r="V311" s="3174"/>
      <c r="W311" s="3174"/>
      <c r="X311" s="3174"/>
      <c r="Y311" s="3174"/>
      <c r="Z311" s="3174"/>
      <c r="AA311" s="3174"/>
      <c r="AB311" s="3174"/>
      <c r="AC311" s="3174"/>
      <c r="AD311" s="3175"/>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4"/>
      <c r="J312" s="3174"/>
      <c r="K312" s="3174"/>
      <c r="L312" s="3174"/>
      <c r="M312" s="3174"/>
      <c r="N312" s="3174"/>
      <c r="O312" s="3174"/>
      <c r="P312" s="3174"/>
      <c r="Q312" s="3174"/>
      <c r="R312" s="3174"/>
      <c r="S312" s="3174"/>
      <c r="T312" s="3174"/>
      <c r="U312" s="3174"/>
      <c r="V312" s="3174"/>
      <c r="W312" s="3174"/>
      <c r="X312" s="3174"/>
      <c r="Y312" s="3174"/>
      <c r="Z312" s="3174"/>
      <c r="AA312" s="3174"/>
      <c r="AB312" s="3174"/>
      <c r="AC312" s="3174"/>
      <c r="AD312" s="3175"/>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76"/>
      <c r="AD313" s="3177"/>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1" t="s">
        <v>1667</v>
      </c>
      <c r="B315" s="3161"/>
      <c r="C315" s="3049" t="s">
        <v>625</v>
      </c>
      <c r="D315" s="3049"/>
      <c r="E315" s="940"/>
      <c r="F315" s="3162" t="s">
        <v>1668</v>
      </c>
      <c r="G315" s="3163"/>
      <c r="H315" s="3163"/>
      <c r="I315" s="3163"/>
      <c r="J315" s="3163"/>
      <c r="K315" s="3163"/>
      <c r="L315" s="3163"/>
      <c r="M315" s="3163"/>
      <c r="N315" s="3163"/>
      <c r="O315" s="3163"/>
      <c r="P315" s="3163"/>
      <c r="Q315" s="3163"/>
      <c r="R315" s="3163"/>
      <c r="S315" s="3163"/>
      <c r="T315" s="3163"/>
      <c r="U315" s="3163"/>
      <c r="V315" s="3163"/>
      <c r="W315" s="3163"/>
      <c r="X315" s="3163"/>
      <c r="Y315" s="3163"/>
      <c r="Z315" s="3163"/>
      <c r="AA315" s="3163"/>
      <c r="AB315" s="3163"/>
      <c r="AC315" s="3163"/>
      <c r="AD315" s="3164"/>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65"/>
      <c r="G316" s="3166"/>
      <c r="H316" s="3166"/>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66"/>
      <c r="AD316" s="3167"/>
      <c r="AE316" s="944"/>
      <c r="AF316" s="944"/>
      <c r="AG316" s="944"/>
      <c r="AH316" s="944"/>
      <c r="AI316" s="944"/>
      <c r="AJ316" s="943"/>
      <c r="AK316" s="1026"/>
      <c r="AL316" s="1026"/>
      <c r="AM316" s="1026"/>
      <c r="AN316" s="110"/>
      <c r="AO316" s="51"/>
    </row>
    <row r="317" spans="1:60" ht="15" customHeight="1">
      <c r="A317" s="1060"/>
      <c r="B317" s="944"/>
      <c r="C317" s="944"/>
      <c r="D317" s="944"/>
      <c r="E317" s="944"/>
      <c r="F317" s="3165"/>
      <c r="G317" s="3166"/>
      <c r="H317" s="3166"/>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66"/>
      <c r="AD317" s="316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35">
        <f>AP279</f>
        <v>20</v>
      </c>
      <c r="AL320" s="3036"/>
      <c r="AM320" s="303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7" t="s">
        <v>1584</v>
      </c>
      <c r="AF323" s="3117"/>
      <c r="AG323" s="3117"/>
      <c r="AH323" s="3117"/>
      <c r="AI323" s="3117"/>
      <c r="AJ323" s="3117"/>
      <c r="AK323" s="311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3" t="s">
        <v>2191</v>
      </c>
      <c r="C325" s="3053"/>
      <c r="D325" s="3053"/>
      <c r="E325" s="3053"/>
      <c r="F325" s="3053"/>
      <c r="G325" s="3053"/>
      <c r="H325" s="3053"/>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53"/>
      <c r="AD325" s="3053"/>
      <c r="AE325" s="3053"/>
      <c r="AF325" s="3053"/>
      <c r="AG325" s="3053"/>
      <c r="AH325" s="3053"/>
      <c r="AI325" s="3053"/>
      <c r="AJ325" s="3053"/>
      <c r="AK325" s="1078"/>
      <c r="AL325" s="967"/>
      <c r="AM325" s="1027"/>
      <c r="AN325" s="1000"/>
    </row>
    <row r="326" spans="1:42" s="943" customFormat="1" ht="12.75" customHeight="1">
      <c r="A326" s="1027"/>
      <c r="B326" s="3053"/>
      <c r="C326" s="3053"/>
      <c r="D326" s="3053"/>
      <c r="E326" s="3053"/>
      <c r="F326" s="3053"/>
      <c r="G326" s="3053"/>
      <c r="H326" s="3053"/>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53"/>
      <c r="AD326" s="3053"/>
      <c r="AE326" s="3053"/>
      <c r="AF326" s="3053"/>
      <c r="AG326" s="3053"/>
      <c r="AH326" s="3053"/>
      <c r="AI326" s="3053"/>
      <c r="AJ326" s="3053"/>
      <c r="AK326" s="1078"/>
      <c r="AL326" s="967"/>
      <c r="AM326" s="1027"/>
      <c r="AN326" s="1000"/>
    </row>
    <row r="327" spans="1:42" s="943" customFormat="1" ht="12.75" customHeight="1">
      <c r="A327" s="1027"/>
      <c r="B327" s="3053"/>
      <c r="C327" s="3053"/>
      <c r="D327" s="3053"/>
      <c r="E327" s="3053"/>
      <c r="F327" s="3053"/>
      <c r="G327" s="3053"/>
      <c r="H327" s="3053"/>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53"/>
      <c r="AD327" s="3053"/>
      <c r="AE327" s="3053"/>
      <c r="AF327" s="3053"/>
      <c r="AG327" s="3053"/>
      <c r="AH327" s="3053"/>
      <c r="AI327" s="3053"/>
      <c r="AJ327" s="3053"/>
      <c r="AK327" s="1078"/>
      <c r="AL327" s="967"/>
      <c r="AM327" s="1027"/>
      <c r="AN327" s="1000"/>
    </row>
    <row r="328" spans="1:42" s="943" customFormat="1" ht="12.75" customHeight="1">
      <c r="A328" s="1027"/>
      <c r="B328" s="3053"/>
      <c r="C328" s="3053"/>
      <c r="D328" s="3053"/>
      <c r="E328" s="3053"/>
      <c r="F328" s="3053"/>
      <c r="G328" s="3053"/>
      <c r="H328" s="3053"/>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53"/>
      <c r="AD328" s="3053"/>
      <c r="AE328" s="3053"/>
      <c r="AF328" s="3053"/>
      <c r="AG328" s="3053"/>
      <c r="AH328" s="3053"/>
      <c r="AI328" s="3053"/>
      <c r="AJ328" s="3053"/>
      <c r="AK328" s="1078"/>
      <c r="AL328" s="967"/>
      <c r="AM328" s="1027"/>
      <c r="AN328" s="1000"/>
    </row>
    <row r="329" spans="1:42" s="943" customFormat="1" ht="12.75" customHeight="1">
      <c r="A329" s="1027"/>
      <c r="B329" s="3053"/>
      <c r="C329" s="3053"/>
      <c r="D329" s="3053"/>
      <c r="E329" s="3053"/>
      <c r="F329" s="3053"/>
      <c r="G329" s="3053"/>
      <c r="H329" s="3053"/>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53"/>
      <c r="AD329" s="3053"/>
      <c r="AE329" s="3053"/>
      <c r="AF329" s="3053"/>
      <c r="AG329" s="3053"/>
      <c r="AH329" s="3053"/>
      <c r="AI329" s="3053"/>
      <c r="AJ329" s="3053"/>
      <c r="AK329" s="1078"/>
      <c r="AL329" s="967"/>
      <c r="AM329" s="1027"/>
      <c r="AN329" s="1000"/>
    </row>
    <row r="330" spans="1:42" s="943" customFormat="1" ht="12.75" customHeight="1">
      <c r="A330" s="1027"/>
      <c r="B330" s="3053"/>
      <c r="C330" s="3053"/>
      <c r="D330" s="3053"/>
      <c r="E330" s="3053"/>
      <c r="F330" s="3053"/>
      <c r="G330" s="3053"/>
      <c r="H330" s="3053"/>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53"/>
      <c r="AD330" s="3053"/>
      <c r="AE330" s="3053"/>
      <c r="AF330" s="3053"/>
      <c r="AG330" s="3053"/>
      <c r="AH330" s="3053"/>
      <c r="AI330" s="3053"/>
      <c r="AJ330" s="3053"/>
      <c r="AK330" s="1078"/>
      <c r="AL330" s="967"/>
      <c r="AM330" s="1027"/>
      <c r="AN330" s="1000"/>
    </row>
    <row r="331" spans="1:42" s="943" customFormat="1" ht="12.75" customHeight="1">
      <c r="A331" s="1027"/>
      <c r="B331" s="3053"/>
      <c r="C331" s="3053"/>
      <c r="D331" s="3053"/>
      <c r="E331" s="3053"/>
      <c r="F331" s="3053"/>
      <c r="G331" s="3053"/>
      <c r="H331" s="3053"/>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53"/>
      <c r="AD331" s="3053"/>
      <c r="AE331" s="3053"/>
      <c r="AF331" s="3053"/>
      <c r="AG331" s="3053"/>
      <c r="AH331" s="3053"/>
      <c r="AI331" s="3053"/>
      <c r="AJ331" s="3053"/>
      <c r="AK331" s="1078"/>
      <c r="AL331" s="967"/>
      <c r="AM331" s="1027"/>
      <c r="AN331" s="1000"/>
    </row>
    <row r="332" spans="1:42" ht="12.75" customHeight="1">
      <c r="A332" s="1027"/>
      <c r="B332" s="3053"/>
      <c r="C332" s="3053"/>
      <c r="D332" s="3053"/>
      <c r="E332" s="3053"/>
      <c r="F332" s="3053"/>
      <c r="G332" s="3053"/>
      <c r="H332" s="3053"/>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53"/>
      <c r="AD332" s="3053"/>
      <c r="AE332" s="3053"/>
      <c r="AF332" s="3053"/>
      <c r="AG332" s="3053"/>
      <c r="AH332" s="3053"/>
      <c r="AI332" s="3053"/>
      <c r="AJ332" s="3053"/>
      <c r="AK332" s="1078"/>
      <c r="AL332" s="967"/>
      <c r="AM332" s="1027"/>
    </row>
    <row r="333" spans="1:42" s="943" customFormat="1" ht="12.75" customHeight="1">
      <c r="A333" s="1060"/>
      <c r="B333" s="3053"/>
      <c r="C333" s="3053"/>
      <c r="D333" s="3053"/>
      <c r="E333" s="3053"/>
      <c r="F333" s="3053"/>
      <c r="G333" s="3053"/>
      <c r="H333" s="3053"/>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53"/>
      <c r="AD333" s="3053"/>
      <c r="AE333" s="3053"/>
      <c r="AF333" s="3053"/>
      <c r="AG333" s="3053"/>
      <c r="AH333" s="3053"/>
      <c r="AI333" s="3053"/>
      <c r="AJ333" s="305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2" t="s">
        <v>1608</v>
      </c>
      <c r="AG339" s="3152"/>
      <c r="AH339" s="3152"/>
      <c r="AI339" s="3152"/>
      <c r="AJ339" s="3152"/>
      <c r="AK339" s="3152"/>
      <c r="AL339" s="3152"/>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2" t="s">
        <v>1674</v>
      </c>
      <c r="AG346" s="3152"/>
      <c r="AH346" s="3152"/>
      <c r="AI346" s="3152"/>
      <c r="AJ346" s="3152"/>
      <c r="AK346" s="3152"/>
      <c r="AL346" s="3152"/>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2" t="s">
        <v>1648</v>
      </c>
      <c r="AG352" s="3152"/>
      <c r="AH352" s="3152"/>
      <c r="AI352" s="3152"/>
      <c r="AJ352" s="3152"/>
      <c r="AK352" s="3152"/>
      <c r="AL352" s="3152"/>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2" t="s">
        <v>1677</v>
      </c>
      <c r="AG358" s="3152"/>
      <c r="AH358" s="3152"/>
      <c r="AI358" s="3152"/>
      <c r="AJ358" s="3152"/>
      <c r="AK358" s="3152"/>
      <c r="AL358" s="3152"/>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60" t="s">
        <v>1383</v>
      </c>
      <c r="P362" s="3160"/>
      <c r="Q362" s="3160"/>
      <c r="R362" s="3160"/>
      <c r="S362" s="3160"/>
      <c r="T362" s="3160"/>
      <c r="U362" s="3160"/>
      <c r="V362" s="3160"/>
      <c r="W362" s="3160"/>
      <c r="X362" s="3160"/>
      <c r="Y362" s="3160"/>
      <c r="Z362" s="3160"/>
      <c r="AA362" s="3160"/>
      <c r="AB362" s="3160"/>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2" t="s">
        <v>1622</v>
      </c>
      <c r="AG364" s="3152"/>
      <c r="AH364" s="3152"/>
      <c r="AI364" s="3152"/>
      <c r="AJ364" s="3152"/>
      <c r="AK364" s="3152"/>
      <c r="AL364" s="3152"/>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52" t="s">
        <v>724</v>
      </c>
      <c r="I367" s="305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59" t="s">
        <v>625</v>
      </c>
      <c r="J375" s="3159"/>
      <c r="K375" s="3159"/>
      <c r="L375" s="3159"/>
      <c r="M375" s="3159"/>
      <c r="N375" s="3159"/>
      <c r="O375" s="3159"/>
      <c r="P375" s="3159"/>
      <c r="Q375" s="3159"/>
      <c r="R375" s="3159"/>
      <c r="S375" s="3159"/>
      <c r="T375" s="3159"/>
      <c r="U375" s="3159"/>
      <c r="V375" s="3159"/>
      <c r="W375" s="3159"/>
      <c r="X375" s="3159"/>
      <c r="Y375" s="3159"/>
      <c r="Z375" s="3159"/>
      <c r="AA375" s="3159"/>
      <c r="AB375" s="3159"/>
      <c r="AC375" s="3159"/>
      <c r="AD375" s="3159"/>
      <c r="AE375" s="3159"/>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57" t="s">
        <v>625</v>
      </c>
      <c r="C377" s="3157"/>
      <c r="D377" s="1644"/>
      <c r="E377" s="3053" t="s">
        <v>1681</v>
      </c>
      <c r="F377" s="3053"/>
      <c r="G377" s="3053"/>
      <c r="H377" s="3053"/>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53"/>
      <c r="AD377" s="3053"/>
      <c r="AE377" s="3053"/>
      <c r="AF377" s="3053"/>
      <c r="AG377" s="3053"/>
      <c r="AH377" s="1644"/>
      <c r="AI377" s="1644"/>
      <c r="AJ377" s="1644"/>
      <c r="AK377" s="1644"/>
      <c r="AL377" s="1644"/>
      <c r="AN377" s="1000"/>
    </row>
    <row r="378" spans="1:46" s="943" customFormat="1" ht="12.75" customHeight="1">
      <c r="A378" s="1060"/>
      <c r="B378" s="1023"/>
      <c r="C378" s="1639"/>
      <c r="D378" s="1644"/>
      <c r="E378" s="3053"/>
      <c r="F378" s="3053"/>
      <c r="G378" s="3053"/>
      <c r="H378" s="3053"/>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53"/>
      <c r="AD378" s="3053"/>
      <c r="AE378" s="3053"/>
      <c r="AF378" s="3053"/>
      <c r="AG378" s="3053"/>
      <c r="AH378" s="1644"/>
      <c r="AI378" s="1644"/>
      <c r="AJ378" s="1644"/>
      <c r="AK378" s="1644"/>
      <c r="AL378" s="1644"/>
      <c r="AN378" s="1000"/>
    </row>
    <row r="379" spans="1:46" s="943" customFormat="1" ht="12.75" customHeight="1">
      <c r="A379" s="1060"/>
      <c r="B379" s="1023"/>
      <c r="C379" s="1639"/>
      <c r="D379" s="1644"/>
      <c r="E379" s="3053"/>
      <c r="F379" s="3053"/>
      <c r="G379" s="3053"/>
      <c r="H379" s="3053"/>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53"/>
      <c r="AD379" s="3053"/>
      <c r="AE379" s="3053"/>
      <c r="AF379" s="3053"/>
      <c r="AG379" s="3053"/>
      <c r="AH379" s="1644"/>
      <c r="AI379" s="1644"/>
      <c r="AJ379" s="1644"/>
      <c r="AK379" s="1644"/>
      <c r="AL379" s="1644"/>
      <c r="AN379" s="1000"/>
    </row>
    <row r="380" spans="1:46" s="943" customFormat="1" ht="12.75" customHeight="1">
      <c r="A380" s="1060"/>
      <c r="B380" s="1023"/>
      <c r="C380" s="1639"/>
      <c r="D380" s="1646"/>
      <c r="E380" s="3053"/>
      <c r="F380" s="3053"/>
      <c r="G380" s="3053"/>
      <c r="H380" s="3053"/>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53"/>
      <c r="AD380" s="3053"/>
      <c r="AE380" s="3053"/>
      <c r="AF380" s="3053"/>
      <c r="AG380" s="305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35">
        <f>VLOOKUP($H$367,$AO$347:$AP$352,2,FALSE)+VLOOKUP($I$375,$AO$374:$AP$376,2,FALSE)</f>
        <v>7</v>
      </c>
      <c r="AK382" s="303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58" t="s">
        <v>2192</v>
      </c>
      <c r="F386" s="3158"/>
      <c r="G386" s="3158"/>
      <c r="H386" s="3158"/>
      <c r="I386" s="3158"/>
      <c r="J386" s="3158"/>
      <c r="K386" s="3158"/>
      <c r="L386" s="3158"/>
      <c r="M386" s="3158"/>
      <c r="N386" s="3158"/>
      <c r="O386" s="3158"/>
      <c r="P386" s="3158"/>
      <c r="Q386" s="3158"/>
      <c r="R386" s="3158"/>
      <c r="S386" s="3158"/>
      <c r="T386" s="3158"/>
      <c r="U386" s="3158"/>
      <c r="V386" s="3158"/>
      <c r="W386" s="3158"/>
      <c r="X386" s="3158"/>
      <c r="Y386" s="3158"/>
      <c r="Z386" s="3158"/>
      <c r="AA386" s="3158"/>
      <c r="AB386" s="3158"/>
      <c r="AC386" s="3158"/>
      <c r="AD386" s="3158"/>
      <c r="AE386" s="932"/>
      <c r="AF386" s="3152" t="s">
        <v>1622</v>
      </c>
      <c r="AG386" s="3152"/>
      <c r="AH386" s="3152"/>
      <c r="AI386" s="3152"/>
      <c r="AJ386" s="3152"/>
      <c r="AK386" s="3152"/>
      <c r="AL386" s="3152"/>
      <c r="AM386" s="1026"/>
      <c r="AN386" s="1125"/>
    </row>
    <row r="387" spans="1:42" s="943" customFormat="1" ht="12.75" customHeight="1">
      <c r="A387" s="1126"/>
      <c r="B387" s="1023"/>
      <c r="C387" s="1639"/>
      <c r="D387" s="1106"/>
      <c r="E387" s="3158"/>
      <c r="F387" s="3158"/>
      <c r="G387" s="3158"/>
      <c r="H387" s="3158"/>
      <c r="I387" s="3158"/>
      <c r="J387" s="3158"/>
      <c r="K387" s="3158"/>
      <c r="L387" s="3158"/>
      <c r="M387" s="3158"/>
      <c r="N387" s="3158"/>
      <c r="O387" s="3158"/>
      <c r="P387" s="3158"/>
      <c r="Q387" s="3158"/>
      <c r="R387" s="3158"/>
      <c r="S387" s="3158"/>
      <c r="T387" s="3158"/>
      <c r="U387" s="3158"/>
      <c r="V387" s="3158"/>
      <c r="W387" s="3158"/>
      <c r="X387" s="3158"/>
      <c r="Y387" s="3158"/>
      <c r="Z387" s="3158"/>
      <c r="AA387" s="3158"/>
      <c r="AB387" s="3158"/>
      <c r="AC387" s="3158"/>
      <c r="AD387" s="3158"/>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8"/>
      <c r="F388" s="3158"/>
      <c r="G388" s="3158"/>
      <c r="H388" s="3158"/>
      <c r="I388" s="3158"/>
      <c r="J388" s="3158"/>
      <c r="K388" s="3158"/>
      <c r="L388" s="3158"/>
      <c r="M388" s="3158"/>
      <c r="N388" s="3158"/>
      <c r="O388" s="3158"/>
      <c r="P388" s="3158"/>
      <c r="Q388" s="3158"/>
      <c r="R388" s="3158"/>
      <c r="S388" s="3158"/>
      <c r="T388" s="3158"/>
      <c r="U388" s="3158"/>
      <c r="V388" s="3158"/>
      <c r="W388" s="3158"/>
      <c r="X388" s="3158"/>
      <c r="Y388" s="3158"/>
      <c r="Z388" s="3158"/>
      <c r="AA388" s="3158"/>
      <c r="AB388" s="3158"/>
      <c r="AC388" s="3158"/>
      <c r="AD388" s="3158"/>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8"/>
      <c r="F389" s="3158"/>
      <c r="G389" s="3158"/>
      <c r="H389" s="3158"/>
      <c r="I389" s="3158"/>
      <c r="J389" s="3158"/>
      <c r="K389" s="3158"/>
      <c r="L389" s="3158"/>
      <c r="M389" s="3158"/>
      <c r="N389" s="3158"/>
      <c r="O389" s="3158"/>
      <c r="P389" s="3158"/>
      <c r="Q389" s="3158"/>
      <c r="R389" s="3158"/>
      <c r="S389" s="3158"/>
      <c r="T389" s="3158"/>
      <c r="U389" s="3158"/>
      <c r="V389" s="3158"/>
      <c r="W389" s="3158"/>
      <c r="X389" s="3158"/>
      <c r="Y389" s="3158"/>
      <c r="Z389" s="3158"/>
      <c r="AA389" s="3158"/>
      <c r="AB389" s="3158"/>
      <c r="AC389" s="3158"/>
      <c r="AD389" s="3158"/>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8"/>
      <c r="F390" s="3158"/>
      <c r="G390" s="3158"/>
      <c r="H390" s="3158"/>
      <c r="I390" s="3158"/>
      <c r="J390" s="3158"/>
      <c r="K390" s="3158"/>
      <c r="L390" s="3158"/>
      <c r="M390" s="3158"/>
      <c r="N390" s="3158"/>
      <c r="O390" s="3158"/>
      <c r="P390" s="3158"/>
      <c r="Q390" s="3158"/>
      <c r="R390" s="3158"/>
      <c r="S390" s="3158"/>
      <c r="T390" s="3158"/>
      <c r="U390" s="3158"/>
      <c r="V390" s="3158"/>
      <c r="W390" s="3158"/>
      <c r="X390" s="3158"/>
      <c r="Y390" s="3158"/>
      <c r="Z390" s="3158"/>
      <c r="AA390" s="3158"/>
      <c r="AB390" s="3158"/>
      <c r="AC390" s="3158"/>
      <c r="AD390" s="3158"/>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8"/>
      <c r="F391" s="3158"/>
      <c r="G391" s="3158"/>
      <c r="H391" s="3158"/>
      <c r="I391" s="3158"/>
      <c r="J391" s="3158"/>
      <c r="K391" s="3158"/>
      <c r="L391" s="3158"/>
      <c r="M391" s="3158"/>
      <c r="N391" s="3158"/>
      <c r="O391" s="3158"/>
      <c r="P391" s="3158"/>
      <c r="Q391" s="3158"/>
      <c r="R391" s="3158"/>
      <c r="S391" s="3158"/>
      <c r="T391" s="3158"/>
      <c r="U391" s="3158"/>
      <c r="V391" s="3158"/>
      <c r="W391" s="3158"/>
      <c r="X391" s="3158"/>
      <c r="Y391" s="3158"/>
      <c r="Z391" s="3158"/>
      <c r="AA391" s="3158"/>
      <c r="AB391" s="3158"/>
      <c r="AC391" s="3158"/>
      <c r="AD391" s="3158"/>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8"/>
      <c r="F392" s="3158"/>
      <c r="G392" s="3158"/>
      <c r="H392" s="3158"/>
      <c r="I392" s="3158"/>
      <c r="J392" s="3158"/>
      <c r="K392" s="3158"/>
      <c r="L392" s="3158"/>
      <c r="M392" s="3158"/>
      <c r="N392" s="3158"/>
      <c r="O392" s="3158"/>
      <c r="P392" s="3158"/>
      <c r="Q392" s="3158"/>
      <c r="R392" s="3158"/>
      <c r="S392" s="3158"/>
      <c r="T392" s="3158"/>
      <c r="U392" s="3158"/>
      <c r="V392" s="3158"/>
      <c r="W392" s="3158"/>
      <c r="X392" s="3158"/>
      <c r="Y392" s="3158"/>
      <c r="Z392" s="3158"/>
      <c r="AA392" s="3158"/>
      <c r="AB392" s="3158"/>
      <c r="AC392" s="3158"/>
      <c r="AD392" s="3158"/>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8"/>
      <c r="F393" s="3158"/>
      <c r="G393" s="3158"/>
      <c r="H393" s="3158"/>
      <c r="I393" s="3158"/>
      <c r="J393" s="3158"/>
      <c r="K393" s="3158"/>
      <c r="L393" s="3158"/>
      <c r="M393" s="3158"/>
      <c r="N393" s="3158"/>
      <c r="O393" s="3158"/>
      <c r="P393" s="3158"/>
      <c r="Q393" s="3158"/>
      <c r="R393" s="3158"/>
      <c r="S393" s="3158"/>
      <c r="T393" s="3158"/>
      <c r="U393" s="3158"/>
      <c r="V393" s="3158"/>
      <c r="W393" s="3158"/>
      <c r="X393" s="3158"/>
      <c r="Y393" s="3158"/>
      <c r="Z393" s="3158"/>
      <c r="AA393" s="3158"/>
      <c r="AB393" s="3158"/>
      <c r="AC393" s="3158"/>
      <c r="AD393" s="3158"/>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57" t="s">
        <v>625</v>
      </c>
      <c r="Y395" s="3157"/>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2" t="s">
        <v>1686</v>
      </c>
      <c r="AG397" s="3152"/>
      <c r="AH397" s="3152"/>
      <c r="AI397" s="3152"/>
      <c r="AJ397" s="3152"/>
      <c r="AK397" s="3152"/>
      <c r="AL397" s="315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52" t="s">
        <v>625</v>
      </c>
      <c r="I399" s="305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35">
        <f>VLOOKUP($H$399,$AO$366:$AP$368,2,FALSE)</f>
        <v>0</v>
      </c>
      <c r="AK401" s="3037"/>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2" t="s">
        <v>1622</v>
      </c>
      <c r="AG405" s="3152"/>
      <c r="AH405" s="3152"/>
      <c r="AI405" s="3152"/>
      <c r="AJ405" s="3152"/>
      <c r="AK405" s="3152"/>
      <c r="AL405" s="3152"/>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2" t="s">
        <v>1686</v>
      </c>
      <c r="AG408" s="3152"/>
      <c r="AH408" s="3152"/>
      <c r="AI408" s="3152"/>
      <c r="AJ408" s="3152"/>
      <c r="AK408" s="3152"/>
      <c r="AL408" s="3152"/>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52" t="s">
        <v>625</v>
      </c>
      <c r="I411" s="305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35">
        <f>VLOOKUP(H411,AT366:AU368,2,FALSE)</f>
        <v>0</v>
      </c>
      <c r="AK413" s="3037"/>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53" t="s">
        <v>1698</v>
      </c>
      <c r="F418" s="3053"/>
      <c r="G418" s="3053"/>
      <c r="H418" s="3053"/>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53"/>
      <c r="AD418" s="927"/>
      <c r="AE418" s="927"/>
      <c r="AF418" s="3152" t="s">
        <v>1648</v>
      </c>
      <c r="AG418" s="3152"/>
      <c r="AH418" s="3152"/>
      <c r="AI418" s="3152"/>
      <c r="AJ418" s="3152"/>
      <c r="AK418" s="3152"/>
      <c r="AL418" s="3152"/>
      <c r="AN418" s="1000"/>
    </row>
    <row r="419" spans="1:42" s="943" customFormat="1" ht="12.75" customHeight="1">
      <c r="B419" s="927"/>
      <c r="C419" s="986"/>
      <c r="D419" s="927"/>
      <c r="E419" s="3053"/>
      <c r="F419" s="3053"/>
      <c r="G419" s="3053"/>
      <c r="H419" s="3053"/>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53"/>
      <c r="AD419" s="927"/>
      <c r="AE419" s="927"/>
      <c r="AF419" s="927"/>
      <c r="AG419" s="927"/>
      <c r="AH419" s="927"/>
      <c r="AI419" s="927"/>
      <c r="AJ419" s="927"/>
      <c r="AK419" s="927"/>
      <c r="AL419" s="927"/>
      <c r="AN419" s="1000"/>
    </row>
    <row r="420" spans="1:42" s="943" customFormat="1" ht="12.75" customHeight="1">
      <c r="B420" s="927"/>
      <c r="C420" s="986"/>
      <c r="D420" s="1106"/>
      <c r="E420" s="3053"/>
      <c r="F420" s="3053"/>
      <c r="G420" s="3053"/>
      <c r="H420" s="3053"/>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5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53" t="s">
        <v>1699</v>
      </c>
      <c r="F422" s="3053"/>
      <c r="G422" s="3053"/>
      <c r="H422" s="3053"/>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53"/>
      <c r="AD422" s="927"/>
      <c r="AE422" s="927"/>
      <c r="AF422" s="3152" t="s">
        <v>1677</v>
      </c>
      <c r="AG422" s="3152"/>
      <c r="AH422" s="3152"/>
      <c r="AI422" s="3152"/>
      <c r="AJ422" s="3152"/>
      <c r="AK422" s="3152"/>
      <c r="AL422" s="3152"/>
      <c r="AN422" s="1000"/>
    </row>
    <row r="423" spans="1:42" s="943" customFormat="1" ht="12.75" customHeight="1">
      <c r="B423" s="927"/>
      <c r="C423" s="986"/>
      <c r="D423" s="927"/>
      <c r="E423" s="3053"/>
      <c r="F423" s="3053"/>
      <c r="G423" s="3053"/>
      <c r="H423" s="3053"/>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53"/>
      <c r="AD423" s="927"/>
      <c r="AE423" s="927"/>
      <c r="AF423" s="927"/>
      <c r="AG423" s="927"/>
      <c r="AH423" s="927"/>
      <c r="AI423" s="927"/>
      <c r="AJ423" s="927"/>
      <c r="AK423" s="927"/>
      <c r="AL423" s="927"/>
      <c r="AN423" s="1000"/>
    </row>
    <row r="424" spans="1:42" s="943" customFormat="1" ht="15" customHeight="1">
      <c r="B424" s="927"/>
      <c r="C424" s="986"/>
      <c r="D424" s="1106"/>
      <c r="E424" s="3053"/>
      <c r="F424" s="3053"/>
      <c r="G424" s="3053"/>
      <c r="H424" s="3053"/>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5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3" t="s">
        <v>1700</v>
      </c>
      <c r="F426" s="3053"/>
      <c r="G426" s="3053"/>
      <c r="H426" s="3053"/>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53"/>
      <c r="AD426" s="927"/>
      <c r="AE426" s="927"/>
      <c r="AF426" s="3152" t="s">
        <v>1622</v>
      </c>
      <c r="AG426" s="3152"/>
      <c r="AH426" s="3152"/>
      <c r="AI426" s="3152"/>
      <c r="AJ426" s="3152"/>
      <c r="AK426" s="3152"/>
      <c r="AL426" s="3152"/>
      <c r="AN426" s="1000"/>
    </row>
    <row r="427" spans="1:42" s="943" customFormat="1" ht="12.75" customHeight="1">
      <c r="A427" s="1060"/>
      <c r="B427" s="1023"/>
      <c r="C427" s="1640"/>
      <c r="D427" s="927"/>
      <c r="E427" s="3053"/>
      <c r="F427" s="3053"/>
      <c r="G427" s="3053"/>
      <c r="H427" s="3053"/>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53"/>
      <c r="AD427" s="927"/>
      <c r="AE427" s="3152"/>
      <c r="AF427" s="3152"/>
      <c r="AG427" s="3152"/>
      <c r="AH427" s="3152"/>
      <c r="AI427" s="3152"/>
      <c r="AJ427" s="3152"/>
      <c r="AK427" s="3152"/>
      <c r="AL427" s="1596"/>
      <c r="AM427" s="1026"/>
      <c r="AN427" s="1000"/>
      <c r="AO427" s="943" t="s">
        <v>625</v>
      </c>
      <c r="AP427" s="1120">
        <v>0</v>
      </c>
    </row>
    <row r="428" spans="1:42" s="943" customFormat="1" ht="12.75" customHeight="1">
      <c r="A428" s="1126"/>
      <c r="B428" s="927"/>
      <c r="C428" s="927"/>
      <c r="D428" s="1106"/>
      <c r="E428" s="3053"/>
      <c r="F428" s="3053"/>
      <c r="G428" s="3053"/>
      <c r="H428" s="3053"/>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53"/>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53" t="s">
        <v>1701</v>
      </c>
      <c r="F430" s="3053"/>
      <c r="G430" s="3053"/>
      <c r="H430" s="3053"/>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53"/>
      <c r="AD430" s="927"/>
      <c r="AE430" s="927"/>
      <c r="AF430" s="3152" t="s">
        <v>1677</v>
      </c>
      <c r="AG430" s="3152"/>
      <c r="AH430" s="3152"/>
      <c r="AI430" s="3152"/>
      <c r="AJ430" s="3152"/>
      <c r="AK430" s="3152"/>
      <c r="AL430" s="3152"/>
      <c r="AN430" s="1000"/>
    </row>
    <row r="431" spans="1:42" s="943" customFormat="1" ht="12.75" customHeight="1">
      <c r="A431" s="1115"/>
      <c r="B431" s="1023"/>
      <c r="C431" s="1656"/>
      <c r="D431" s="1106"/>
      <c r="E431" s="3053"/>
      <c r="F431" s="3053"/>
      <c r="G431" s="3053"/>
      <c r="H431" s="3053"/>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5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3"/>
      <c r="F432" s="3053"/>
      <c r="G432" s="3053"/>
      <c r="H432" s="3053"/>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5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53" t="s">
        <v>1702</v>
      </c>
      <c r="F434" s="3053"/>
      <c r="G434" s="3053"/>
      <c r="H434" s="3053"/>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53"/>
      <c r="AD434" s="927"/>
      <c r="AE434" s="927"/>
      <c r="AF434" s="3152" t="s">
        <v>1622</v>
      </c>
      <c r="AG434" s="3152"/>
      <c r="AH434" s="3152"/>
      <c r="AI434" s="3152"/>
      <c r="AJ434" s="3152"/>
      <c r="AK434" s="3152"/>
      <c r="AL434" s="3152"/>
      <c r="AM434" s="1065"/>
      <c r="AN434" s="1000"/>
    </row>
    <row r="435" spans="1:42" s="943" customFormat="1" ht="12.75" customHeight="1">
      <c r="A435" s="1060"/>
      <c r="B435" s="1023"/>
      <c r="C435" s="1640"/>
      <c r="D435" s="1106"/>
      <c r="E435" s="3053"/>
      <c r="F435" s="3053"/>
      <c r="G435" s="3053"/>
      <c r="H435" s="3053"/>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5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3"/>
      <c r="F436" s="3053"/>
      <c r="G436" s="3053"/>
      <c r="H436" s="3053"/>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5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53" t="s">
        <v>1703</v>
      </c>
      <c r="F438" s="3053"/>
      <c r="G438" s="3053"/>
      <c r="H438" s="3053"/>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53"/>
      <c r="AD438" s="927"/>
      <c r="AE438" s="927"/>
      <c r="AF438" s="3152" t="s">
        <v>1686</v>
      </c>
      <c r="AG438" s="3152"/>
      <c r="AH438" s="3152"/>
      <c r="AI438" s="3152"/>
      <c r="AJ438" s="3152"/>
      <c r="AK438" s="3152"/>
      <c r="AL438" s="3152"/>
      <c r="AM438" s="1065"/>
      <c r="AN438" s="1000"/>
    </row>
    <row r="439" spans="1:42" s="943" customFormat="1" ht="12.75" customHeight="1">
      <c r="A439" s="1599"/>
      <c r="B439" s="1006"/>
      <c r="C439" s="1637"/>
      <c r="D439" s="1106"/>
      <c r="E439" s="3053"/>
      <c r="F439" s="3053"/>
      <c r="G439" s="3053"/>
      <c r="H439" s="3053"/>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5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3"/>
      <c r="F440" s="3053"/>
      <c r="G440" s="3053"/>
      <c r="H440" s="3053"/>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5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53" t="s">
        <v>1704</v>
      </c>
      <c r="F442" s="3053"/>
      <c r="G442" s="3053"/>
      <c r="H442" s="3053"/>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53"/>
      <c r="AD442" s="927"/>
      <c r="AE442" s="927"/>
      <c r="AF442" s="3152" t="s">
        <v>1705</v>
      </c>
      <c r="AG442" s="3152"/>
      <c r="AH442" s="3152"/>
      <c r="AI442" s="3152"/>
      <c r="AJ442" s="3152"/>
      <c r="AK442" s="3152"/>
      <c r="AL442" s="3152"/>
      <c r="AM442" s="1065"/>
      <c r="AN442" s="1000"/>
      <c r="AO442" s="1118" t="s">
        <v>724</v>
      </c>
      <c r="AP442" s="943">
        <v>3</v>
      </c>
    </row>
    <row r="443" spans="1:42" s="943" customFormat="1" ht="12.75" customHeight="1">
      <c r="A443" s="1599"/>
      <c r="B443" s="1006"/>
      <c r="C443" s="1637"/>
      <c r="D443" s="1106"/>
      <c r="E443" s="3053"/>
      <c r="F443" s="3053"/>
      <c r="G443" s="3053"/>
      <c r="H443" s="3053"/>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53"/>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53"/>
      <c r="F444" s="3053"/>
      <c r="G444" s="3053"/>
      <c r="H444" s="3053"/>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5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52" t="s">
        <v>724</v>
      </c>
      <c r="I446" s="305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35">
        <f>VLOOKUP($H$446,$AO$394:$AP$401,2,FALSE)</f>
        <v>5</v>
      </c>
      <c r="AK448" s="303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53" t="s">
        <v>2188</v>
      </c>
      <c r="F452" s="3053"/>
      <c r="G452" s="3053"/>
      <c r="H452" s="3053"/>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927"/>
      <c r="AD452" s="927"/>
      <c r="AE452" s="930"/>
      <c r="AF452" s="3152" t="s">
        <v>1622</v>
      </c>
      <c r="AG452" s="3152"/>
      <c r="AH452" s="3152"/>
      <c r="AI452" s="3152"/>
      <c r="AJ452" s="3152"/>
      <c r="AK452" s="3152"/>
      <c r="AL452" s="3152"/>
      <c r="AM452" s="1026"/>
      <c r="AN452" s="1001"/>
    </row>
    <row r="453" spans="1:42" s="1002" customFormat="1" ht="12.75" customHeight="1">
      <c r="A453" s="1060"/>
      <c r="B453" s="1023"/>
      <c r="C453" s="1649"/>
      <c r="D453" s="1106"/>
      <c r="E453" s="3053"/>
      <c r="F453" s="3053"/>
      <c r="G453" s="3053"/>
      <c r="H453" s="3053"/>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927"/>
      <c r="AD453" s="927"/>
      <c r="AE453" s="1035"/>
      <c r="AF453" s="930"/>
      <c r="AG453" s="930"/>
      <c r="AH453" s="930"/>
      <c r="AI453" s="930"/>
      <c r="AJ453" s="930"/>
      <c r="AK453" s="930"/>
      <c r="AL453" s="930"/>
      <c r="AM453" s="1026"/>
      <c r="AN453" s="1001"/>
      <c r="AO453" s="3156"/>
      <c r="AP453" s="3156"/>
    </row>
    <row r="454" spans="1:42" s="1002" customFormat="1" ht="12.75" customHeight="1">
      <c r="A454" s="1060"/>
      <c r="B454" s="1023"/>
      <c r="C454" s="1649"/>
      <c r="D454" s="1106"/>
      <c r="E454" s="3053"/>
      <c r="F454" s="3053"/>
      <c r="G454" s="3053"/>
      <c r="H454" s="3053"/>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3"/>
      <c r="F455" s="3053"/>
      <c r="G455" s="3053"/>
      <c r="H455" s="3053"/>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53" t="s">
        <v>2190</v>
      </c>
      <c r="F457" s="3053"/>
      <c r="G457" s="3053"/>
      <c r="H457" s="3053"/>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927"/>
      <c r="AD457" s="927"/>
      <c r="AE457" s="927"/>
      <c r="AF457" s="3152" t="s">
        <v>1686</v>
      </c>
      <c r="AG457" s="3152"/>
      <c r="AH457" s="3152"/>
      <c r="AI457" s="3152"/>
      <c r="AJ457" s="3152"/>
      <c r="AK457" s="3152"/>
      <c r="AL457" s="3152"/>
      <c r="AM457" s="1026"/>
      <c r="AN457" s="1000"/>
      <c r="AO457" s="1118" t="s">
        <v>541</v>
      </c>
      <c r="AP457" s="943">
        <v>1</v>
      </c>
    </row>
    <row r="458" spans="1:42" s="943" customFormat="1" ht="12" customHeight="1">
      <c r="A458" s="1026"/>
      <c r="B458" s="927"/>
      <c r="C458" s="1657"/>
      <c r="D458" s="927"/>
      <c r="E458" s="3053"/>
      <c r="F458" s="3053"/>
      <c r="G458" s="3053"/>
      <c r="H458" s="3053"/>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3"/>
      <c r="F459" s="3053"/>
      <c r="G459" s="3053"/>
      <c r="H459" s="3053"/>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3"/>
      <c r="F460" s="3053"/>
      <c r="G460" s="3053"/>
      <c r="H460" s="3053"/>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3" t="s">
        <v>2189</v>
      </c>
      <c r="F462" s="3053"/>
      <c r="G462" s="3053"/>
      <c r="H462" s="3053"/>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3"/>
      <c r="F463" s="3053"/>
      <c r="G463" s="3053"/>
      <c r="H463" s="3053"/>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3"/>
      <c r="F464" s="3053"/>
      <c r="G464" s="3053"/>
      <c r="H464" s="3053"/>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52" t="s">
        <v>625</v>
      </c>
      <c r="I466" s="305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35">
        <f>VLOOKUP($H$466,$AO$413:$AP$415,2,FALSE)</f>
        <v>0</v>
      </c>
      <c r="AK468" s="3037"/>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54" t="s">
        <v>2193</v>
      </c>
      <c r="F472" s="3154"/>
      <c r="G472" s="3154"/>
      <c r="H472" s="3154"/>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927"/>
      <c r="AD472" s="927"/>
      <c r="AE472" s="927"/>
      <c r="AF472" s="3152" t="s">
        <v>1622</v>
      </c>
      <c r="AG472" s="3152"/>
      <c r="AH472" s="3152"/>
      <c r="AI472" s="3152"/>
      <c r="AJ472" s="3152"/>
      <c r="AK472" s="3152"/>
      <c r="AL472" s="3152"/>
      <c r="AM472" s="1026"/>
      <c r="AN472" s="1133"/>
      <c r="AP472" s="1135" t="s">
        <v>1714</v>
      </c>
    </row>
    <row r="473" spans="1:43" s="1134" customFormat="1" ht="11.85" customHeight="1">
      <c r="A473" s="1060"/>
      <c r="B473" s="1023"/>
      <c r="C473" s="1639"/>
      <c r="D473" s="1106"/>
      <c r="E473" s="3154"/>
      <c r="F473" s="3154"/>
      <c r="G473" s="3154"/>
      <c r="H473" s="3154"/>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54"/>
      <c r="F474" s="3154"/>
      <c r="G474" s="3154"/>
      <c r="H474" s="3154"/>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541</v>
      </c>
      <c r="E476" s="3155" t="s">
        <v>1717</v>
      </c>
      <c r="F476" s="3155"/>
      <c r="G476" s="3155"/>
      <c r="H476" s="3155"/>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927"/>
      <c r="AD476" s="927"/>
      <c r="AE476" s="927"/>
      <c r="AF476" s="3152" t="s">
        <v>1686</v>
      </c>
      <c r="AG476" s="3152"/>
      <c r="AH476" s="3152"/>
      <c r="AI476" s="3152"/>
      <c r="AJ476" s="3152"/>
      <c r="AK476" s="3152"/>
      <c r="AL476" s="3152"/>
      <c r="AM476" s="1026"/>
      <c r="AN476" s="1136"/>
    </row>
    <row r="477" spans="1:43" s="1134" customFormat="1" ht="12.75" customHeight="1">
      <c r="A477" s="1060"/>
      <c r="B477" s="1023"/>
      <c r="C477" s="1639"/>
      <c r="D477" s="1023"/>
      <c r="E477" s="3155"/>
      <c r="F477" s="3155"/>
      <c r="G477" s="3155"/>
      <c r="H477" s="3155"/>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55"/>
      <c r="F478" s="3155"/>
      <c r="G478" s="3155"/>
      <c r="H478" s="3155"/>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1678</v>
      </c>
      <c r="E480" s="1643"/>
      <c r="F480" s="1643"/>
      <c r="G480" s="1643"/>
      <c r="H480" s="3052" t="s">
        <v>625</v>
      </c>
      <c r="I480" s="305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35">
        <f>VLOOKUP($H$480,$AO$413:$AP$415,2,FALSE)</f>
        <v>0</v>
      </c>
      <c r="AK482" s="3037"/>
      <c r="AL482" s="1005"/>
      <c r="AM482" s="1002"/>
      <c r="AN482" s="1138"/>
      <c r="AP482" s="3035"/>
      <c r="AQ482" s="303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53" t="s">
        <v>2194</v>
      </c>
      <c r="F486" s="3053"/>
      <c r="G486" s="3053"/>
      <c r="H486" s="3053"/>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927"/>
      <c r="AD486" s="927"/>
      <c r="AE486" s="927"/>
      <c r="AF486" s="3152" t="s">
        <v>1622</v>
      </c>
      <c r="AG486" s="3152"/>
      <c r="AH486" s="3152"/>
      <c r="AI486" s="3152"/>
      <c r="AJ486" s="3152"/>
      <c r="AK486" s="3152"/>
      <c r="AL486" s="3152"/>
      <c r="AM486" s="1026"/>
      <c r="AN486" s="1133"/>
      <c r="AT486" s="51"/>
      <c r="AU486" s="51"/>
      <c r="AV486" s="51"/>
      <c r="AW486" s="51"/>
      <c r="AX486" s="51"/>
      <c r="AY486" s="51"/>
      <c r="AZ486" s="51"/>
    </row>
    <row r="487" spans="1:81" s="1134" customFormat="1">
      <c r="A487" s="1060"/>
      <c r="B487" s="1023"/>
      <c r="C487" s="1639"/>
      <c r="D487" s="1106"/>
      <c r="E487" s="3053"/>
      <c r="F487" s="3053"/>
      <c r="G487" s="3053"/>
      <c r="H487" s="3053"/>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53" t="s">
        <v>1721</v>
      </c>
      <c r="F489" s="3053"/>
      <c r="G489" s="3053"/>
      <c r="H489" s="3053"/>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927"/>
      <c r="AD489" s="927"/>
      <c r="AE489" s="927"/>
      <c r="AF489" s="3152" t="s">
        <v>1686</v>
      </c>
      <c r="AG489" s="3152"/>
      <c r="AH489" s="3152"/>
      <c r="AI489" s="3152"/>
      <c r="AJ489" s="3152"/>
      <c r="AK489" s="3152"/>
      <c r="AL489" s="3152"/>
      <c r="AM489" s="1026"/>
      <c r="AN489" s="1133"/>
      <c r="AT489" s="51"/>
      <c r="AU489" s="51"/>
      <c r="AV489" s="51"/>
      <c r="AW489" s="51"/>
      <c r="AX489" s="51"/>
      <c r="AY489" s="51"/>
      <c r="AZ489" s="51"/>
    </row>
    <row r="490" spans="1:81" s="1134" customFormat="1">
      <c r="A490" s="1060"/>
      <c r="B490" s="1023"/>
      <c r="C490" s="1639"/>
      <c r="D490" s="1023"/>
      <c r="E490" s="3053"/>
      <c r="F490" s="3053"/>
      <c r="G490" s="3053"/>
      <c r="H490" s="3053"/>
      <c r="I490" s="3053"/>
      <c r="J490" s="3053"/>
      <c r="K490" s="3053"/>
      <c r="L490" s="3053"/>
      <c r="M490" s="3053"/>
      <c r="N490" s="3053"/>
      <c r="O490" s="3053"/>
      <c r="P490" s="3053"/>
      <c r="Q490" s="3053"/>
      <c r="R490" s="3053"/>
      <c r="S490" s="3053"/>
      <c r="T490" s="3053"/>
      <c r="U490" s="3053"/>
      <c r="V490" s="3053"/>
      <c r="W490" s="3053"/>
      <c r="X490" s="3053"/>
      <c r="Y490" s="3053"/>
      <c r="Z490" s="3053"/>
      <c r="AA490" s="3053"/>
      <c r="AB490" s="305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52" t="s">
        <v>625</v>
      </c>
      <c r="I492" s="305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35">
        <f>VLOOKUP($H$492,$AO$427:$AP$429,2,FALSE)</f>
        <v>0</v>
      </c>
      <c r="AK494" s="303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53" t="s">
        <v>1724</v>
      </c>
      <c r="F498" s="3053"/>
      <c r="G498" s="3053"/>
      <c r="H498" s="3053"/>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927"/>
      <c r="AD498" s="927"/>
      <c r="AE498" s="927"/>
      <c r="AF498" s="3152" t="s">
        <v>1622</v>
      </c>
      <c r="AG498" s="3152"/>
      <c r="AH498" s="3152"/>
      <c r="AI498" s="3152"/>
      <c r="AJ498" s="3152"/>
      <c r="AK498" s="3152"/>
      <c r="AL498" s="3152"/>
      <c r="AM498" s="1026"/>
      <c r="AN498" s="1133"/>
      <c r="AT498" s="51"/>
      <c r="AU498" s="51"/>
      <c r="AV498" s="51"/>
      <c r="AW498" s="51"/>
      <c r="AX498" s="51"/>
      <c r="AY498" s="51"/>
      <c r="AZ498" s="51"/>
    </row>
    <row r="499" spans="1:81" s="1134" customFormat="1">
      <c r="A499" s="1060"/>
      <c r="B499" s="927"/>
      <c r="C499" s="1637"/>
      <c r="D499" s="1106"/>
      <c r="E499" s="3053"/>
      <c r="F499" s="3053"/>
      <c r="G499" s="3053"/>
      <c r="H499" s="3053"/>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3"/>
      <c r="F500" s="3053"/>
      <c r="G500" s="3053"/>
      <c r="H500" s="3053"/>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3"/>
      <c r="F501" s="3053"/>
      <c r="G501" s="3053"/>
      <c r="H501" s="3053"/>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53" t="s">
        <v>1725</v>
      </c>
      <c r="F503" s="3053"/>
      <c r="G503" s="3053"/>
      <c r="H503" s="3053"/>
      <c r="I503" s="3053"/>
      <c r="J503" s="3053"/>
      <c r="K503" s="3053"/>
      <c r="L503" s="3053"/>
      <c r="M503" s="3053"/>
      <c r="N503" s="3053"/>
      <c r="O503" s="3053"/>
      <c r="P503" s="3053"/>
      <c r="Q503" s="3053"/>
      <c r="R503" s="3053"/>
      <c r="S503" s="3053"/>
      <c r="T503" s="3053"/>
      <c r="U503" s="3053"/>
      <c r="V503" s="3053"/>
      <c r="W503" s="3053"/>
      <c r="X503" s="3053"/>
      <c r="Y503" s="3053"/>
      <c r="Z503" s="3053"/>
      <c r="AA503" s="3053"/>
      <c r="AB503" s="969"/>
      <c r="AC503" s="927"/>
      <c r="AD503" s="927"/>
      <c r="AE503" s="927"/>
      <c r="AF503" s="3152" t="s">
        <v>1686</v>
      </c>
      <c r="AG503" s="3152"/>
      <c r="AH503" s="3152"/>
      <c r="AI503" s="3152"/>
      <c r="AJ503" s="3152"/>
      <c r="AK503" s="3152"/>
      <c r="AL503" s="3152"/>
      <c r="AM503" s="1026"/>
      <c r="AN503" s="1133"/>
      <c r="AO503" s="126"/>
      <c r="AP503" s="51"/>
    </row>
    <row r="504" spans="1:81" s="1134" customFormat="1">
      <c r="A504" s="1060"/>
      <c r="B504" s="1006"/>
      <c r="C504" s="1637"/>
      <c r="D504" s="1106"/>
      <c r="E504" s="3053"/>
      <c r="F504" s="3053"/>
      <c r="G504" s="3053"/>
      <c r="H504" s="3053"/>
      <c r="I504" s="3053"/>
      <c r="J504" s="3053"/>
      <c r="K504" s="3053"/>
      <c r="L504" s="3053"/>
      <c r="M504" s="3053"/>
      <c r="N504" s="3053"/>
      <c r="O504" s="3053"/>
      <c r="P504" s="3053"/>
      <c r="Q504" s="3053"/>
      <c r="R504" s="3053"/>
      <c r="S504" s="3053"/>
      <c r="T504" s="3053"/>
      <c r="U504" s="3053"/>
      <c r="V504" s="3053"/>
      <c r="W504" s="3053"/>
      <c r="X504" s="3053"/>
      <c r="Y504" s="3053"/>
      <c r="Z504" s="3053"/>
      <c r="AA504" s="305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3"/>
      <c r="F505" s="3053"/>
      <c r="G505" s="3053"/>
      <c r="H505" s="3053"/>
      <c r="I505" s="3053"/>
      <c r="J505" s="3053"/>
      <c r="K505" s="3053"/>
      <c r="L505" s="3053"/>
      <c r="M505" s="3053"/>
      <c r="N505" s="3053"/>
      <c r="O505" s="3053"/>
      <c r="P505" s="3053"/>
      <c r="Q505" s="3053"/>
      <c r="R505" s="3053"/>
      <c r="S505" s="3053"/>
      <c r="T505" s="3053"/>
      <c r="U505" s="3053"/>
      <c r="V505" s="3053"/>
      <c r="W505" s="3053"/>
      <c r="X505" s="3053"/>
      <c r="Y505" s="3053"/>
      <c r="Z505" s="3053"/>
      <c r="AA505" s="305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3"/>
      <c r="F506" s="3053"/>
      <c r="G506" s="3053"/>
      <c r="H506" s="3053"/>
      <c r="I506" s="3053"/>
      <c r="J506" s="3053"/>
      <c r="K506" s="3053"/>
      <c r="L506" s="3053"/>
      <c r="M506" s="3053"/>
      <c r="N506" s="3053"/>
      <c r="O506" s="3053"/>
      <c r="P506" s="3053"/>
      <c r="Q506" s="3053"/>
      <c r="R506" s="3053"/>
      <c r="S506" s="3053"/>
      <c r="T506" s="3053"/>
      <c r="U506" s="3053"/>
      <c r="V506" s="3053"/>
      <c r="W506" s="3053"/>
      <c r="X506" s="3053"/>
      <c r="Y506" s="3053"/>
      <c r="Z506" s="3053"/>
      <c r="AA506" s="305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52" t="s">
        <v>625</v>
      </c>
      <c r="I508" s="305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35">
        <f>VLOOKUP($H$508,$AO$441:$AP$443,2,FALSE)</f>
        <v>0</v>
      </c>
      <c r="AK510" s="303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53" t="s">
        <v>1727</v>
      </c>
      <c r="F514" s="3053"/>
      <c r="G514" s="3053"/>
      <c r="H514" s="3053"/>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927"/>
      <c r="AD514" s="927"/>
      <c r="AE514" s="927"/>
      <c r="AF514" s="3152" t="s">
        <v>1686</v>
      </c>
      <c r="AG514" s="3152"/>
      <c r="AH514" s="3152"/>
      <c r="AI514" s="3152"/>
      <c r="AJ514" s="3152"/>
      <c r="AK514" s="3152"/>
      <c r="AL514" s="315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3"/>
      <c r="F515" s="3053"/>
      <c r="G515" s="3053"/>
      <c r="H515" s="3053"/>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53" t="s">
        <v>1728</v>
      </c>
      <c r="F517" s="3053"/>
      <c r="G517" s="3053"/>
      <c r="H517" s="3053"/>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927"/>
      <c r="AD517" s="927"/>
      <c r="AE517" s="927"/>
      <c r="AF517" s="3152" t="s">
        <v>1705</v>
      </c>
      <c r="AG517" s="3152"/>
      <c r="AH517" s="3152"/>
      <c r="AI517" s="3152"/>
      <c r="AJ517" s="3152"/>
      <c r="AK517" s="3152"/>
      <c r="AL517" s="315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3"/>
      <c r="F518" s="3053"/>
      <c r="G518" s="3053"/>
      <c r="H518" s="3053"/>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52" t="s">
        <v>724</v>
      </c>
      <c r="I520" s="305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35">
        <f>VLOOKUP($H$520,$AO$455:$AP$457,2,FALSE)</f>
        <v>2</v>
      </c>
      <c r="AK522" s="303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53" t="s">
        <v>2187</v>
      </c>
      <c r="F526" s="3053"/>
      <c r="G526" s="3053"/>
      <c r="H526" s="3053"/>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53"/>
      <c r="AD526" s="3053"/>
      <c r="AE526" s="927"/>
      <c r="AF526" s="3152" t="s">
        <v>1686</v>
      </c>
      <c r="AG526" s="3152"/>
      <c r="AH526" s="3152"/>
      <c r="AI526" s="3152"/>
      <c r="AJ526" s="3152"/>
      <c r="AK526" s="3152"/>
      <c r="AL526" s="3152"/>
      <c r="AM526" s="1031"/>
      <c r="AN526" s="1133"/>
    </row>
    <row r="527" spans="1:74" s="1134" customFormat="1" ht="13.7" customHeight="1">
      <c r="A527" s="1060"/>
      <c r="B527" s="1035"/>
      <c r="C527" s="1649"/>
      <c r="D527" s="1106"/>
      <c r="E527" s="3053"/>
      <c r="F527" s="3053"/>
      <c r="G527" s="3053"/>
      <c r="H527" s="3053"/>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53"/>
      <c r="AD527" s="3053"/>
      <c r="AE527" s="927"/>
      <c r="AF527" s="1596"/>
      <c r="AG527" s="1596"/>
      <c r="AH527" s="1596"/>
      <c r="AI527" s="1596"/>
      <c r="AJ527" s="1596"/>
      <c r="AK527" s="1596"/>
      <c r="AL527" s="1596"/>
      <c r="AM527" s="1031"/>
      <c r="AN527" s="1133"/>
    </row>
    <row r="528" spans="1:74" s="1134" customFormat="1">
      <c r="A528" s="1060"/>
      <c r="B528" s="1035"/>
      <c r="C528" s="1649"/>
      <c r="D528" s="1106"/>
      <c r="E528" s="3053"/>
      <c r="F528" s="3053"/>
      <c r="G528" s="3053"/>
      <c r="H528" s="3053"/>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53"/>
      <c r="AD528" s="305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53"/>
      <c r="F529" s="3053"/>
      <c r="G529" s="3053"/>
      <c r="H529" s="3053"/>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53"/>
      <c r="AD529" s="305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3" t="s">
        <v>2195</v>
      </c>
      <c r="F531" s="3153"/>
      <c r="G531" s="3153"/>
      <c r="H531" s="3153"/>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53"/>
      <c r="AD531" s="3153"/>
      <c r="AE531" s="927"/>
      <c r="AF531" s="3152" t="s">
        <v>1622</v>
      </c>
      <c r="AG531" s="3152"/>
      <c r="AH531" s="3152"/>
      <c r="AI531" s="3152"/>
      <c r="AJ531" s="3152"/>
      <c r="AK531" s="3152"/>
      <c r="AL531" s="3152"/>
      <c r="AM531" s="1031"/>
      <c r="AN531" s="1000"/>
    </row>
    <row r="532" spans="1:81" s="943" customFormat="1" ht="12.75" customHeight="1">
      <c r="A532" s="1060"/>
      <c r="B532" s="1035"/>
      <c r="C532" s="1649"/>
      <c r="D532" s="1106"/>
      <c r="E532" s="3153"/>
      <c r="F532" s="3153"/>
      <c r="G532" s="3153"/>
      <c r="H532" s="3153"/>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53"/>
      <c r="AD532" s="315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3"/>
      <c r="F533" s="3153"/>
      <c r="G533" s="3153"/>
      <c r="H533" s="3153"/>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53"/>
      <c r="AD533" s="315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3"/>
      <c r="F534" s="3153"/>
      <c r="G534" s="3153"/>
      <c r="H534" s="3153"/>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53"/>
      <c r="AD534" s="315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52" t="s">
        <v>625</v>
      </c>
      <c r="I536" s="305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35">
        <f>VLOOKUP($H$536,$AP$477:$AQ$479,2,FALSE)</f>
        <v>0</v>
      </c>
      <c r="AK538" s="3037"/>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53" t="s">
        <v>2186</v>
      </c>
      <c r="F542" s="3053"/>
      <c r="G542" s="3053"/>
      <c r="H542" s="3053"/>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53"/>
      <c r="AD542" s="3053"/>
      <c r="AE542" s="927"/>
      <c r="AF542" s="3152" t="s">
        <v>1732</v>
      </c>
      <c r="AG542" s="3152"/>
      <c r="AH542" s="3152"/>
      <c r="AI542" s="3152"/>
      <c r="AJ542" s="3152"/>
      <c r="AK542" s="3152"/>
      <c r="AL542" s="3152"/>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53"/>
      <c r="F543" s="3053"/>
      <c r="G543" s="3053"/>
      <c r="H543" s="3053"/>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53"/>
      <c r="AD543" s="305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3"/>
      <c r="F544" s="3053"/>
      <c r="G544" s="3053"/>
      <c r="H544" s="3053"/>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53"/>
      <c r="AD544" s="305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3"/>
      <c r="F545" s="3053"/>
      <c r="G545" s="3053"/>
      <c r="H545" s="3053"/>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53"/>
      <c r="AD545" s="305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52" t="s">
        <v>625</v>
      </c>
      <c r="I547" s="305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35">
        <f>VLOOKUP($H$547,$AO$541:$AP$542,2,FALSE)</f>
        <v>0</v>
      </c>
      <c r="AK549" s="303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35">
        <f>IF(($AJ$382+$AJ$401+$AJ$413+$AJ$448+$AJ$468+$AJ$482+$AJ$494+$AJ$510+$AJ$522+$AJ$538+AJ549)&gt;10,10,($AJ$382+$AJ$401+$AJ$413+$AJ$448+$AJ$468+$AJ$482+$AJ$494+$AJ$510+$AJ$522+$AJ$538+AJ549))</f>
        <v>10</v>
      </c>
      <c r="AL551" s="3036"/>
      <c r="AM551" s="303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35">
        <f>IF((AK320+AK551)&gt;20,20,(AK320+AK551))</f>
        <v>20</v>
      </c>
      <c r="AL553" s="3036"/>
      <c r="AM553" s="303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7" t="s">
        <v>1584</v>
      </c>
      <c r="AF556" s="3117"/>
      <c r="AG556" s="3117"/>
      <c r="AH556" s="3117"/>
      <c r="AI556" s="3117"/>
      <c r="AJ556" s="3117"/>
      <c r="AK556" s="311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4" t="s">
        <v>1737</v>
      </c>
      <c r="D558" s="3044"/>
      <c r="E558" s="3044"/>
      <c r="F558" s="3044"/>
      <c r="G558" s="3044"/>
      <c r="H558" s="3044"/>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44"/>
      <c r="AD558" s="3044"/>
      <c r="AE558" s="3044"/>
      <c r="AF558" s="3044"/>
      <c r="AG558" s="3044"/>
      <c r="AH558" s="3044"/>
      <c r="AI558" s="3044"/>
      <c r="AJ558" s="3044"/>
      <c r="AK558" s="1027"/>
      <c r="AL558" s="1027"/>
      <c r="AM558" s="1027"/>
      <c r="AN558" s="1000"/>
    </row>
    <row r="559" spans="1:81" s="943" customFormat="1" ht="12.75" customHeight="1">
      <c r="A559" s="1027"/>
      <c r="B559" s="1028"/>
      <c r="C559" s="3044"/>
      <c r="D559" s="3044"/>
      <c r="E559" s="3044"/>
      <c r="F559" s="3044"/>
      <c r="G559" s="3044"/>
      <c r="H559" s="3044"/>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44"/>
      <c r="AD559" s="3044"/>
      <c r="AE559" s="3044"/>
      <c r="AF559" s="3044"/>
      <c r="AG559" s="3044"/>
      <c r="AH559" s="3044"/>
      <c r="AI559" s="3044"/>
      <c r="AJ559" s="3044"/>
      <c r="AK559" s="1027"/>
      <c r="AL559" s="1027"/>
      <c r="AM559" s="1027"/>
      <c r="AN559" s="1000"/>
    </row>
    <row r="560" spans="1:81" s="943" customFormat="1" ht="12.75" customHeight="1">
      <c r="A560" s="1027"/>
      <c r="B560" s="1028"/>
      <c r="C560" s="3044"/>
      <c r="D560" s="3044"/>
      <c r="E560" s="3044"/>
      <c r="F560" s="3044"/>
      <c r="G560" s="3044"/>
      <c r="H560" s="3044"/>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44"/>
      <c r="AD560" s="3044"/>
      <c r="AE560" s="3044"/>
      <c r="AF560" s="3044"/>
      <c r="AG560" s="3044"/>
      <c r="AH560" s="3044"/>
      <c r="AI560" s="3044"/>
      <c r="AJ560" s="3044"/>
      <c r="AK560" s="1027"/>
      <c r="AL560" s="1027"/>
      <c r="AM560" s="1027"/>
      <c r="AN560" s="1000"/>
      <c r="AQ560" s="1135"/>
      <c r="AR560" s="1002"/>
    </row>
    <row r="561" spans="1:46" s="943" customFormat="1" ht="12.75" customHeight="1">
      <c r="A561" s="1027"/>
      <c r="B561" s="1118"/>
      <c r="C561" s="3044"/>
      <c r="D561" s="3044"/>
      <c r="E561" s="3044"/>
      <c r="F561" s="3044"/>
      <c r="G561" s="3044"/>
      <c r="H561" s="3044"/>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44"/>
      <c r="AD561" s="3044"/>
      <c r="AE561" s="3044"/>
      <c r="AF561" s="3044"/>
      <c r="AG561" s="3044"/>
      <c r="AH561" s="3044"/>
      <c r="AI561" s="3044"/>
      <c r="AJ561" s="3044"/>
      <c r="AK561" s="1027"/>
      <c r="AL561" s="1027"/>
      <c r="AM561" s="1027"/>
      <c r="AN561" s="1000"/>
      <c r="AQ561" s="1135"/>
      <c r="AR561" s="1002"/>
    </row>
    <row r="562" spans="1:46" s="943" customFormat="1" ht="12.4" customHeight="1">
      <c r="A562" s="1027"/>
      <c r="B562" s="1118"/>
      <c r="C562" s="3044"/>
      <c r="D562" s="3044"/>
      <c r="E562" s="3044"/>
      <c r="F562" s="3044"/>
      <c r="G562" s="3044"/>
      <c r="H562" s="3044"/>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44"/>
      <c r="AD562" s="3044"/>
      <c r="AE562" s="3044"/>
      <c r="AF562" s="3044"/>
      <c r="AG562" s="3044"/>
      <c r="AH562" s="3044"/>
      <c r="AI562" s="3044"/>
      <c r="AJ562" s="3044"/>
      <c r="AK562" s="1027"/>
      <c r="AL562" s="1027"/>
      <c r="AM562" s="1027"/>
      <c r="AN562" s="1000"/>
      <c r="AQ562" s="1135"/>
      <c r="AR562" s="1135"/>
    </row>
    <row r="563" spans="1:46" s="943" customFormat="1" ht="24.95" customHeight="1">
      <c r="A563" s="1027"/>
      <c r="B563" s="1118"/>
      <c r="C563" s="3044" t="s">
        <v>1738</v>
      </c>
      <c r="D563" s="3044"/>
      <c r="E563" s="3044"/>
      <c r="F563" s="3044"/>
      <c r="G563" s="3044"/>
      <c r="H563" s="3044"/>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44"/>
      <c r="AD563" s="3044"/>
      <c r="AE563" s="3044"/>
      <c r="AF563" s="3044"/>
      <c r="AG563" s="3044"/>
      <c r="AH563" s="3044"/>
      <c r="AI563" s="3044"/>
      <c r="AJ563" s="3044"/>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4" t="s">
        <v>2392</v>
      </c>
      <c r="D565" s="3044"/>
      <c r="E565" s="3044"/>
      <c r="F565" s="3044"/>
      <c r="G565" s="3044"/>
      <c r="H565" s="3044"/>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44"/>
      <c r="AD565" s="3044"/>
      <c r="AE565" s="3044"/>
      <c r="AF565" s="3044"/>
      <c r="AG565" s="3044"/>
      <c r="AH565" s="3044"/>
      <c r="AI565" s="3044"/>
      <c r="AJ565" s="3044"/>
      <c r="AK565" s="1027"/>
      <c r="AL565" s="1027"/>
      <c r="AM565" s="1027"/>
      <c r="AN565" s="1000"/>
      <c r="AQ565" s="1135"/>
      <c r="AR565" s="1135"/>
    </row>
    <row r="566" spans="1:46" s="943" customFormat="1" ht="30" customHeight="1">
      <c r="A566" s="1027"/>
      <c r="B566" s="1118"/>
      <c r="C566" s="3044"/>
      <c r="D566" s="3044"/>
      <c r="E566" s="3044"/>
      <c r="F566" s="3044"/>
      <c r="G566" s="3044"/>
      <c r="H566" s="3044"/>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44"/>
      <c r="AD566" s="3044"/>
      <c r="AE566" s="3044"/>
      <c r="AF566" s="3044"/>
      <c r="AG566" s="3044"/>
      <c r="AH566" s="3044"/>
      <c r="AI566" s="3044"/>
      <c r="AJ566" s="3044"/>
      <c r="AK566" s="1027"/>
      <c r="AL566" s="1027"/>
      <c r="AM566" s="1027"/>
      <c r="AN566" s="1000"/>
      <c r="AQ566" s="1002"/>
      <c r="AR566" s="1135"/>
    </row>
    <row r="567" spans="1:46" s="943" customFormat="1" ht="12.75" customHeight="1">
      <c r="A567" s="1027"/>
      <c r="B567" s="1118"/>
      <c r="C567" s="3044"/>
      <c r="D567" s="3044"/>
      <c r="E567" s="3044"/>
      <c r="F567" s="3044"/>
      <c r="G567" s="3044"/>
      <c r="H567" s="3044"/>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44"/>
      <c r="AD567" s="3044"/>
      <c r="AE567" s="3044"/>
      <c r="AF567" s="3044"/>
      <c r="AG567" s="3044"/>
      <c r="AH567" s="3044"/>
      <c r="AI567" s="3044"/>
      <c r="AJ567" s="3044"/>
      <c r="AK567" s="1027"/>
      <c r="AL567" s="1027"/>
      <c r="AM567" s="1027"/>
      <c r="AN567" s="1000"/>
      <c r="AQ567" s="1002"/>
      <c r="AR567" s="1135"/>
    </row>
    <row r="568" spans="1:46" s="943" customFormat="1" ht="12.75" customHeight="1">
      <c r="A568" s="1027"/>
      <c r="B568" s="1118"/>
      <c r="C568" s="3044" t="s">
        <v>1739</v>
      </c>
      <c r="D568" s="3044"/>
      <c r="E568" s="3044"/>
      <c r="F568" s="3044"/>
      <c r="G568" s="3044"/>
      <c r="H568" s="3044"/>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44"/>
      <c r="AD568" s="3044"/>
      <c r="AE568" s="3044"/>
      <c r="AF568" s="3044"/>
      <c r="AG568" s="3044"/>
      <c r="AH568" s="3044"/>
      <c r="AI568" s="3044"/>
      <c r="AJ568" s="3044"/>
      <c r="AK568" s="1027"/>
      <c r="AL568" s="1027"/>
      <c r="AM568" s="1027"/>
      <c r="AN568" s="1000"/>
      <c r="AQ568" s="1135"/>
      <c r="AR568" s="1135"/>
    </row>
    <row r="569" spans="1:46" s="943" customFormat="1" ht="12.75" customHeight="1">
      <c r="A569" s="1027"/>
      <c r="B569" s="1118"/>
      <c r="C569" s="3044"/>
      <c r="D569" s="3044"/>
      <c r="E569" s="3044"/>
      <c r="F569" s="3044"/>
      <c r="G569" s="3044"/>
      <c r="H569" s="3044"/>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44"/>
      <c r="AD569" s="3044"/>
      <c r="AE569" s="3044"/>
      <c r="AF569" s="3044"/>
      <c r="AG569" s="3044"/>
      <c r="AH569" s="3044"/>
      <c r="AI569" s="3044"/>
      <c r="AJ569" s="3044"/>
      <c r="AK569" s="1027"/>
      <c r="AL569" s="1027"/>
      <c r="AM569" s="1027"/>
      <c r="AN569" s="1000"/>
      <c r="AQ569" s="1135"/>
      <c r="AR569" s="1135"/>
    </row>
    <row r="570" spans="1:46" s="943" customFormat="1" ht="13.15" customHeight="1">
      <c r="A570" s="1027"/>
      <c r="B570" s="1118"/>
      <c r="C570" s="3044"/>
      <c r="D570" s="3044"/>
      <c r="E570" s="3044"/>
      <c r="F570" s="3044"/>
      <c r="G570" s="3044"/>
      <c r="H570" s="3044"/>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44"/>
      <c r="AD570" s="3044"/>
      <c r="AE570" s="3044"/>
      <c r="AF570" s="3044"/>
      <c r="AG570" s="3044"/>
      <c r="AH570" s="3044"/>
      <c r="AI570" s="3044"/>
      <c r="AJ570" s="3044"/>
      <c r="AK570" s="1027"/>
      <c r="AL570" s="1027"/>
      <c r="AM570" s="1027"/>
      <c r="AN570" s="1000"/>
      <c r="AQ570" s="1135"/>
      <c r="AR570" s="1135"/>
    </row>
    <row r="571" spans="1:46" s="943" customFormat="1" ht="12.75" customHeight="1">
      <c r="A571" s="1027"/>
      <c r="B571" s="1118"/>
      <c r="C571" s="3044"/>
      <c r="D571" s="3044"/>
      <c r="E571" s="3044"/>
      <c r="F571" s="3044"/>
      <c r="G571" s="3044"/>
      <c r="H571" s="3044"/>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44"/>
      <c r="AD571" s="3044"/>
      <c r="AE571" s="3044"/>
      <c r="AF571" s="3044"/>
      <c r="AG571" s="3044"/>
      <c r="AH571" s="3044"/>
      <c r="AI571" s="3044"/>
      <c r="AJ571" s="3044"/>
      <c r="AK571" s="1027"/>
      <c r="AL571" s="1027"/>
      <c r="AM571" s="1027"/>
      <c r="AN571" s="1000"/>
      <c r="AO571" s="1150"/>
      <c r="AP571" s="1150"/>
      <c r="AQ571" s="1135"/>
      <c r="AR571" s="1002"/>
    </row>
    <row r="572" spans="1:46" s="943" customFormat="1" ht="11.85" customHeight="1">
      <c r="A572" s="1027"/>
      <c r="B572" s="1118"/>
      <c r="C572" s="3044"/>
      <c r="D572" s="3044"/>
      <c r="E572" s="3044"/>
      <c r="F572" s="3044"/>
      <c r="G572" s="3044"/>
      <c r="H572" s="3044"/>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44"/>
      <c r="AD572" s="3044"/>
      <c r="AE572" s="3044"/>
      <c r="AF572" s="3044"/>
      <c r="AG572" s="3044"/>
      <c r="AH572" s="3044"/>
      <c r="AI572" s="3044"/>
      <c r="AJ572" s="3044"/>
      <c r="AK572" s="1027"/>
      <c r="AL572" s="1027"/>
      <c r="AM572" s="1027"/>
      <c r="AN572" s="1000"/>
      <c r="AO572" s="1151" t="s">
        <v>117</v>
      </c>
      <c r="AP572" s="1152">
        <f>IF(C596="Yes",5,0)</f>
        <v>5</v>
      </c>
      <c r="AQ572" s="1002"/>
      <c r="AR572" s="1002"/>
      <c r="AS572" s="932" t="s">
        <v>1740</v>
      </c>
    </row>
    <row r="573" spans="1:46" s="943" customFormat="1" ht="12.75" customHeight="1">
      <c r="A573" s="1027"/>
      <c r="B573" s="1118"/>
      <c r="C573" s="3044"/>
      <c r="D573" s="3044"/>
      <c r="E573" s="3044"/>
      <c r="F573" s="3044"/>
      <c r="G573" s="3044"/>
      <c r="H573" s="3044"/>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44"/>
      <c r="AD573" s="3044"/>
      <c r="AE573" s="3044"/>
      <c r="AF573" s="3044"/>
      <c r="AG573" s="3044"/>
      <c r="AH573" s="3044"/>
      <c r="AI573" s="3044"/>
      <c r="AJ573" s="3044"/>
      <c r="AK573" s="1027"/>
      <c r="AL573" s="1027"/>
      <c r="AM573" s="1027"/>
      <c r="AN573" s="1000"/>
      <c r="AO573" s="1151" t="s">
        <v>118</v>
      </c>
      <c r="AP573" s="1152">
        <f>IF(C604="Yes",5,0)</f>
        <v>0</v>
      </c>
      <c r="AQ573" s="1002"/>
      <c r="AR573" s="1002"/>
      <c r="AS573" s="3009">
        <f>IF(Application!D210="Non-Targeted",(SUM(AQ581+AQ590)),AS577)</f>
        <v>12</v>
      </c>
      <c r="AT573" s="3009"/>
    </row>
    <row r="574" spans="1:46" s="943" customFormat="1" ht="12.75" customHeight="1">
      <c r="A574" s="1027"/>
      <c r="B574" s="1118"/>
      <c r="C574" s="3044"/>
      <c r="D574" s="3044"/>
      <c r="E574" s="3044"/>
      <c r="F574" s="3044"/>
      <c r="G574" s="3044"/>
      <c r="H574" s="3044"/>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44"/>
      <c r="AD574" s="3044"/>
      <c r="AE574" s="3044"/>
      <c r="AF574" s="3044"/>
      <c r="AG574" s="3044"/>
      <c r="AH574" s="3044"/>
      <c r="AI574" s="3044"/>
      <c r="AJ574" s="3044"/>
      <c r="AK574" s="1027"/>
      <c r="AL574" s="1027"/>
      <c r="AM574" s="1027"/>
      <c r="AN574" s="1000"/>
      <c r="AO574" s="1151" t="s">
        <v>124</v>
      </c>
      <c r="AP574" s="1152">
        <f>IF(C612="Yes",7,0)</f>
        <v>7</v>
      </c>
      <c r="AS574" s="932" t="s">
        <v>1741</v>
      </c>
    </row>
    <row r="575" spans="1:46" s="943" customFormat="1" ht="12.75" customHeight="1">
      <c r="A575" s="1027"/>
      <c r="B575" s="1118"/>
      <c r="C575" s="3044"/>
      <c r="D575" s="3044"/>
      <c r="E575" s="3044"/>
      <c r="F575" s="3044"/>
      <c r="G575" s="3044"/>
      <c r="H575" s="3044"/>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44"/>
      <c r="AD575" s="3044"/>
      <c r="AE575" s="3044"/>
      <c r="AF575" s="3044"/>
      <c r="AG575" s="3044"/>
      <c r="AH575" s="3044"/>
      <c r="AI575" s="3044"/>
      <c r="AJ575" s="3044"/>
      <c r="AK575" s="1027"/>
      <c r="AL575" s="1027"/>
      <c r="AM575" s="1027"/>
      <c r="AN575" s="1000"/>
      <c r="AO575" s="1000"/>
      <c r="AP575" s="1152">
        <f>IF(C614="Yes",5,0)</f>
        <v>0</v>
      </c>
      <c r="AS575" s="3009">
        <f>IF(AND(AQ581&gt;0,AQ590&gt;0),(AQ581+AQ590)/2,0)</f>
        <v>11</v>
      </c>
      <c r="AT575" s="3009"/>
    </row>
    <row r="576" spans="1:46" s="943" customFormat="1" ht="12.75" customHeight="1">
      <c r="A576" s="1027"/>
      <c r="B576" s="1118"/>
      <c r="C576" s="3044"/>
      <c r="D576" s="3044"/>
      <c r="E576" s="3044"/>
      <c r="F576" s="3044"/>
      <c r="G576" s="3044"/>
      <c r="H576" s="3044"/>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44"/>
      <c r="AD576" s="3044"/>
      <c r="AE576" s="3044"/>
      <c r="AF576" s="3044"/>
      <c r="AG576" s="3044"/>
      <c r="AH576" s="3044"/>
      <c r="AI576" s="3044"/>
      <c r="AJ576" s="3044"/>
      <c r="AK576" s="1027"/>
      <c r="AL576" s="1027"/>
      <c r="AM576" s="1027"/>
      <c r="AN576" s="1000"/>
      <c r="AO576" s="1151" t="s">
        <v>615</v>
      </c>
      <c r="AP576" s="1152">
        <f>IF(C622="Yes",5,0)</f>
        <v>0</v>
      </c>
      <c r="AQ576" s="1002"/>
      <c r="AR576" s="1002"/>
      <c r="AS576" s="932" t="s">
        <v>2415</v>
      </c>
    </row>
    <row r="577" spans="1:81" s="943" customFormat="1" ht="12.75" customHeight="1">
      <c r="A577" s="1027"/>
      <c r="B577" s="1118"/>
      <c r="C577" s="3151" t="s">
        <v>1742</v>
      </c>
      <c r="D577" s="3151"/>
      <c r="E577" s="3151"/>
      <c r="F577" s="3151"/>
      <c r="G577" s="3151"/>
      <c r="H577" s="3151"/>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51"/>
      <c r="AD577" s="3151"/>
      <c r="AE577" s="3151"/>
      <c r="AF577" s="3151"/>
      <c r="AG577" s="3151"/>
      <c r="AH577" s="3151"/>
      <c r="AI577" s="3151"/>
      <c r="AJ577" s="3151"/>
      <c r="AK577" s="1027"/>
      <c r="AL577" s="1027"/>
      <c r="AM577" s="1027"/>
      <c r="AN577" s="1000"/>
      <c r="AO577" s="1000"/>
      <c r="AP577" s="1152">
        <f>IF(C624="Yes",3,0)</f>
        <v>0</v>
      </c>
      <c r="AS577" s="3009">
        <f>IF(AQ581=0,AQ590,AQ581)</f>
        <v>12</v>
      </c>
      <c r="AT577" s="3009"/>
    </row>
    <row r="578" spans="1:81" s="943" customFormat="1" ht="12.75" customHeight="1">
      <c r="A578" s="1027"/>
      <c r="B578" s="1118"/>
      <c r="C578" s="3151"/>
      <c r="D578" s="3151"/>
      <c r="E578" s="3151"/>
      <c r="F578" s="3151"/>
      <c r="G578" s="3151"/>
      <c r="H578" s="3151"/>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51"/>
      <c r="AD578" s="3151"/>
      <c r="AE578" s="3151"/>
      <c r="AF578" s="3151"/>
      <c r="AG578" s="3151"/>
      <c r="AH578" s="3151"/>
      <c r="AI578" s="3151"/>
      <c r="AJ578" s="3151"/>
      <c r="AK578" s="1027"/>
      <c r="AL578" s="1027"/>
      <c r="AM578" s="1027"/>
      <c r="AN578" s="1000"/>
      <c r="AO578" s="1151" t="s">
        <v>820</v>
      </c>
      <c r="AP578" s="1152">
        <f>IF(C627="Yes",5,0)</f>
        <v>0</v>
      </c>
    </row>
    <row r="579" spans="1:81" s="943" customFormat="1" ht="12.75" customHeight="1">
      <c r="A579" s="1027"/>
      <c r="B579" s="1118"/>
      <c r="C579" s="3151"/>
      <c r="D579" s="3151"/>
      <c r="E579" s="3151"/>
      <c r="F579" s="3151"/>
      <c r="G579" s="3151"/>
      <c r="H579" s="3151"/>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51"/>
      <c r="AD579" s="3151"/>
      <c r="AE579" s="3151"/>
      <c r="AF579" s="3151"/>
      <c r="AG579" s="3151"/>
      <c r="AH579" s="3151"/>
      <c r="AI579" s="3151"/>
      <c r="AJ579" s="3151"/>
      <c r="AK579" s="1027"/>
      <c r="AL579" s="1027"/>
      <c r="AM579" s="1027"/>
      <c r="AN579" s="1000"/>
      <c r="AO579" s="1151" t="s">
        <v>618</v>
      </c>
      <c r="AP579" s="1152">
        <f>IF(C636="Yes",5,0)</f>
        <v>0</v>
      </c>
    </row>
    <row r="580" spans="1:81" s="943" customFormat="1" ht="11.85" customHeight="1">
      <c r="A580" s="1027"/>
      <c r="B580" s="1118"/>
      <c r="C580" s="3151"/>
      <c r="D580" s="3151"/>
      <c r="E580" s="3151"/>
      <c r="F580" s="3151"/>
      <c r="G580" s="3151"/>
      <c r="H580" s="3151"/>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51"/>
      <c r="AD580" s="3151"/>
      <c r="AE580" s="3151"/>
      <c r="AF580" s="3151"/>
      <c r="AG580" s="3151"/>
      <c r="AH580" s="3151"/>
      <c r="AI580" s="3151"/>
      <c r="AJ580" s="3151"/>
      <c r="AK580" s="1027"/>
      <c r="AL580" s="1027"/>
      <c r="AM580" s="1027"/>
      <c r="AN580" s="1000"/>
      <c r="AO580" s="1153"/>
      <c r="AP580" s="1154">
        <f>IF(C638="Yes",3,0)</f>
        <v>0</v>
      </c>
    </row>
    <row r="581" spans="1:81" s="943" customFormat="1" ht="12.4" customHeight="1">
      <c r="A581" s="1027"/>
      <c r="B581" s="1118"/>
      <c r="C581" s="3151"/>
      <c r="D581" s="3151"/>
      <c r="E581" s="3151"/>
      <c r="F581" s="3151"/>
      <c r="G581" s="3151"/>
      <c r="H581" s="3151"/>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51"/>
      <c r="AD581" s="3151"/>
      <c r="AE581" s="3151"/>
      <c r="AF581" s="3151"/>
      <c r="AG581" s="3151"/>
      <c r="AH581" s="3151"/>
      <c r="AI581" s="3151"/>
      <c r="AJ581" s="3151"/>
      <c r="AK581" s="1027"/>
      <c r="AL581" s="1027"/>
      <c r="AM581" s="1027"/>
      <c r="AN581" s="1000"/>
      <c r="AO581" s="1155" t="s">
        <v>233</v>
      </c>
      <c r="AP581" s="1156">
        <f>SUM(AP572:AP580)</f>
        <v>12</v>
      </c>
      <c r="AQ581" s="3047">
        <f>IF(AP581&gt;0,AP581,0)</f>
        <v>12</v>
      </c>
      <c r="AR581" s="3047"/>
    </row>
    <row r="582" spans="1:81" s="943" customFormat="1" ht="12.75" customHeight="1">
      <c r="A582" s="1027"/>
      <c r="B582" s="1118"/>
      <c r="C582" s="3151"/>
      <c r="D582" s="3151"/>
      <c r="E582" s="3151"/>
      <c r="F582" s="3151"/>
      <c r="G582" s="3151"/>
      <c r="H582" s="3151"/>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51"/>
      <c r="AD582" s="3151"/>
      <c r="AE582" s="3151"/>
      <c r="AF582" s="3151"/>
      <c r="AG582" s="3151"/>
      <c r="AH582" s="3151"/>
      <c r="AI582" s="3151"/>
      <c r="AJ582" s="315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5</v>
      </c>
    </row>
    <row r="584" spans="1:81" s="943" customFormat="1" ht="12.75" customHeight="1">
      <c r="A584" s="1027"/>
      <c r="B584" s="1118"/>
      <c r="C584" s="3044" t="s">
        <v>1743</v>
      </c>
      <c r="D584" s="3044"/>
      <c r="E584" s="3044"/>
      <c r="F584" s="3044"/>
      <c r="G584" s="3044"/>
      <c r="H584" s="3044"/>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44"/>
      <c r="AD584" s="3044"/>
      <c r="AE584" s="3044"/>
      <c r="AF584" s="3044"/>
      <c r="AG584" s="3044"/>
      <c r="AH584" s="3044"/>
      <c r="AI584" s="3044"/>
      <c r="AJ584" s="3044"/>
      <c r="AK584" s="1027"/>
      <c r="AL584" s="1027"/>
      <c r="AM584" s="1027"/>
      <c r="AN584" s="1000"/>
      <c r="AO584" s="1151" t="s">
        <v>487</v>
      </c>
      <c r="AP584" s="1152">
        <f>IF(C657="Yes",5,0)</f>
        <v>0</v>
      </c>
    </row>
    <row r="585" spans="1:81" s="943" customFormat="1" ht="12.75" customHeight="1">
      <c r="A585" s="1027"/>
      <c r="B585" s="1118"/>
      <c r="C585" s="3044"/>
      <c r="D585" s="3044"/>
      <c r="E585" s="3044"/>
      <c r="F585" s="3044"/>
      <c r="G585" s="3044"/>
      <c r="H585" s="3044"/>
      <c r="I585" s="3044"/>
      <c r="J585" s="3044"/>
      <c r="K585" s="3044"/>
      <c r="L585" s="3044"/>
      <c r="M585" s="3044"/>
      <c r="N585" s="3044"/>
      <c r="O585" s="3044"/>
      <c r="P585" s="3044"/>
      <c r="Q585" s="3044"/>
      <c r="R585" s="3044"/>
      <c r="S585" s="3044"/>
      <c r="T585" s="3044"/>
      <c r="U585" s="3044"/>
      <c r="V585" s="3044"/>
      <c r="W585" s="3044"/>
      <c r="X585" s="3044"/>
      <c r="Y585" s="3044"/>
      <c r="Z585" s="3044"/>
      <c r="AA585" s="3044"/>
      <c r="AB585" s="3044"/>
      <c r="AC585" s="3044"/>
      <c r="AD585" s="3044"/>
      <c r="AE585" s="3044"/>
      <c r="AF585" s="3044"/>
      <c r="AG585" s="3044"/>
      <c r="AH585" s="3044"/>
      <c r="AI585" s="3044"/>
      <c r="AJ585" s="3044"/>
      <c r="AK585" s="1027"/>
      <c r="AL585" s="1027"/>
      <c r="AM585" s="1027"/>
      <c r="AN585" s="1000"/>
      <c r="AO585" s="1151" t="s">
        <v>493</v>
      </c>
      <c r="AP585" s="1152">
        <f>IF(C664="Yes",5,0)</f>
        <v>5</v>
      </c>
    </row>
    <row r="586" spans="1:81" s="943" customFormat="1" ht="68.099999999999994" customHeight="1">
      <c r="A586" s="1027"/>
      <c r="B586" s="1118"/>
      <c r="C586" s="3044"/>
      <c r="D586" s="3044"/>
      <c r="E586" s="3044"/>
      <c r="F586" s="3044"/>
      <c r="G586" s="3044"/>
      <c r="H586" s="3044"/>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44"/>
      <c r="AD586" s="3044"/>
      <c r="AE586" s="3044"/>
      <c r="AF586" s="3044"/>
      <c r="AG586" s="3044"/>
      <c r="AH586" s="3044"/>
      <c r="AI586" s="3044"/>
      <c r="AJ586" s="3044"/>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45">
        <f>'Service Amenities Budget'!J10</f>
        <v>39</v>
      </c>
      <c r="V588" s="3045"/>
      <c r="W588" s="3045"/>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46">
        <f>'Service Amenities Budget'!J9</f>
        <v>34</v>
      </c>
      <c r="V589" s="3046"/>
      <c r="W589" s="304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047">
        <f>IF(AP590&gt;0,AP590,0)</f>
        <v>10</v>
      </c>
      <c r="AR590" s="3047"/>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39" t="s">
        <v>1748</v>
      </c>
      <c r="G592" s="3039"/>
      <c r="H592" s="3039"/>
      <c r="I592" s="3039"/>
      <c r="J592" s="3039"/>
      <c r="K592" s="3039"/>
      <c r="L592" s="3039"/>
      <c r="M592" s="3039"/>
      <c r="N592" s="3039"/>
      <c r="O592" s="3039"/>
      <c r="P592" s="3039"/>
      <c r="Q592" s="3039"/>
      <c r="R592" s="3039"/>
      <c r="S592" s="3039"/>
      <c r="T592" s="3039"/>
      <c r="U592" s="3039"/>
      <c r="V592" s="3039"/>
      <c r="W592" s="3039"/>
      <c r="X592" s="3039"/>
      <c r="Y592" s="3039"/>
      <c r="Z592" s="3039"/>
      <c r="AA592" s="3039"/>
      <c r="AB592" s="3039"/>
      <c r="AC592" s="3039"/>
      <c r="AD592" s="3039"/>
      <c r="AE592" s="3039"/>
      <c r="AF592" s="303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0"/>
      <c r="G593" s="3040"/>
      <c r="H593" s="3040"/>
      <c r="I593" s="3040"/>
      <c r="J593" s="3040"/>
      <c r="K593" s="3040"/>
      <c r="L593" s="3040"/>
      <c r="M593" s="3040"/>
      <c r="N593" s="3040"/>
      <c r="O593" s="3040"/>
      <c r="P593" s="3040"/>
      <c r="Q593" s="3040"/>
      <c r="R593" s="3040"/>
      <c r="S593" s="3040"/>
      <c r="T593" s="3040"/>
      <c r="U593" s="3040"/>
      <c r="V593" s="3040"/>
      <c r="W593" s="3040"/>
      <c r="X593" s="3040"/>
      <c r="Y593" s="3040"/>
      <c r="Z593" s="3040"/>
      <c r="AA593" s="3040"/>
      <c r="AB593" s="3040"/>
      <c r="AC593" s="3040"/>
      <c r="AD593" s="3040"/>
      <c r="AE593" s="3040"/>
      <c r="AF593" s="3040"/>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0"/>
      <c r="G594" s="3040"/>
      <c r="H594" s="3040"/>
      <c r="I594" s="3040"/>
      <c r="J594" s="3040"/>
      <c r="K594" s="3040"/>
      <c r="L594" s="3040"/>
      <c r="M594" s="3040"/>
      <c r="N594" s="3040"/>
      <c r="O594" s="3040"/>
      <c r="P594" s="3040"/>
      <c r="Q594" s="3040"/>
      <c r="R594" s="3040"/>
      <c r="S594" s="3040"/>
      <c r="T594" s="3040"/>
      <c r="U594" s="3040"/>
      <c r="V594" s="3040"/>
      <c r="W594" s="3040"/>
      <c r="X594" s="3040"/>
      <c r="Y594" s="3040"/>
      <c r="Z594" s="3040"/>
      <c r="AA594" s="3040"/>
      <c r="AB594" s="3040"/>
      <c r="AC594" s="3040"/>
      <c r="AD594" s="3040"/>
      <c r="AE594" s="3040"/>
      <c r="AF594" s="3040"/>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0"/>
      <c r="G595" s="3040"/>
      <c r="H595" s="3040"/>
      <c r="I595" s="3040"/>
      <c r="J595" s="3040"/>
      <c r="K595" s="3040"/>
      <c r="L595" s="3040"/>
      <c r="M595" s="3040"/>
      <c r="N595" s="3040"/>
      <c r="O595" s="3040"/>
      <c r="P595" s="3040"/>
      <c r="Q595" s="3040"/>
      <c r="R595" s="3040"/>
      <c r="S595" s="3040"/>
      <c r="T595" s="3040"/>
      <c r="U595" s="3040"/>
      <c r="V595" s="3040"/>
      <c r="W595" s="3040"/>
      <c r="X595" s="3040"/>
      <c r="Y595" s="3040"/>
      <c r="Z595" s="3040"/>
      <c r="AA595" s="3040"/>
      <c r="AB595" s="3040"/>
      <c r="AC595" s="3040"/>
      <c r="AD595" s="3040"/>
      <c r="AE595" s="3040"/>
      <c r="AF595" s="3040"/>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8" t="s">
        <v>577</v>
      </c>
      <c r="D596" s="3049"/>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0" t="s">
        <v>1750</v>
      </c>
      <c r="AG596" s="3050"/>
      <c r="AH596" s="3050"/>
      <c r="AI596" s="3050"/>
      <c r="AJ596" s="3050"/>
      <c r="AK596" s="3050"/>
      <c r="AL596" s="305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39" t="s">
        <v>1751</v>
      </c>
      <c r="G599" s="3039"/>
      <c r="H599" s="3039"/>
      <c r="I599" s="3039"/>
      <c r="J599" s="3039"/>
      <c r="K599" s="3039"/>
      <c r="L599" s="3039"/>
      <c r="M599" s="3039"/>
      <c r="N599" s="3039"/>
      <c r="O599" s="3039"/>
      <c r="P599" s="3039"/>
      <c r="Q599" s="3039"/>
      <c r="R599" s="3039"/>
      <c r="S599" s="3039"/>
      <c r="T599" s="3039"/>
      <c r="U599" s="3039"/>
      <c r="V599" s="3039"/>
      <c r="W599" s="3039"/>
      <c r="X599" s="3039"/>
      <c r="Y599" s="3039"/>
      <c r="Z599" s="3039"/>
      <c r="AA599" s="3039"/>
      <c r="AB599" s="3039"/>
      <c r="AC599" s="3039"/>
      <c r="AD599" s="3039"/>
      <c r="AE599" s="3039"/>
      <c r="AF599" s="303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0"/>
      <c r="G600" s="3040"/>
      <c r="H600" s="3040"/>
      <c r="I600" s="3040"/>
      <c r="J600" s="3040"/>
      <c r="K600" s="3040"/>
      <c r="L600" s="3040"/>
      <c r="M600" s="3040"/>
      <c r="N600" s="3040"/>
      <c r="O600" s="3040"/>
      <c r="P600" s="3040"/>
      <c r="Q600" s="3040"/>
      <c r="R600" s="3040"/>
      <c r="S600" s="3040"/>
      <c r="T600" s="3040"/>
      <c r="U600" s="3040"/>
      <c r="V600" s="3040"/>
      <c r="W600" s="3040"/>
      <c r="X600" s="3040"/>
      <c r="Y600" s="3040"/>
      <c r="Z600" s="3040"/>
      <c r="AA600" s="3040"/>
      <c r="AB600" s="3040"/>
      <c r="AC600" s="3040"/>
      <c r="AD600" s="3040"/>
      <c r="AE600" s="3040"/>
      <c r="AF600" s="3040"/>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0"/>
      <c r="G601" s="3040"/>
      <c r="H601" s="3040"/>
      <c r="I601" s="3040"/>
      <c r="J601" s="3040"/>
      <c r="K601" s="3040"/>
      <c r="L601" s="3040"/>
      <c r="M601" s="3040"/>
      <c r="N601" s="3040"/>
      <c r="O601" s="3040"/>
      <c r="P601" s="3040"/>
      <c r="Q601" s="3040"/>
      <c r="R601" s="3040"/>
      <c r="S601" s="3040"/>
      <c r="T601" s="3040"/>
      <c r="U601" s="3040"/>
      <c r="V601" s="3040"/>
      <c r="W601" s="3040"/>
      <c r="X601" s="3040"/>
      <c r="Y601" s="3040"/>
      <c r="Z601" s="3040"/>
      <c r="AA601" s="3040"/>
      <c r="AB601" s="3040"/>
      <c r="AC601" s="3040"/>
      <c r="AD601" s="3040"/>
      <c r="AE601" s="3040"/>
      <c r="AF601" s="3040"/>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0"/>
      <c r="G602" s="3040"/>
      <c r="H602" s="3040"/>
      <c r="I602" s="3040"/>
      <c r="J602" s="3040"/>
      <c r="K602" s="3040"/>
      <c r="L602" s="3040"/>
      <c r="M602" s="3040"/>
      <c r="N602" s="3040"/>
      <c r="O602" s="3040"/>
      <c r="P602" s="3040"/>
      <c r="Q602" s="3040"/>
      <c r="R602" s="3040"/>
      <c r="S602" s="3040"/>
      <c r="T602" s="3040"/>
      <c r="U602" s="3040"/>
      <c r="V602" s="3040"/>
      <c r="W602" s="3040"/>
      <c r="X602" s="3040"/>
      <c r="Y602" s="3040"/>
      <c r="Z602" s="3040"/>
      <c r="AA602" s="3040"/>
      <c r="AB602" s="3040"/>
      <c r="AC602" s="3040"/>
      <c r="AD602" s="3040"/>
      <c r="AE602" s="3040"/>
      <c r="AF602" s="3040"/>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0"/>
      <c r="G603" s="3040"/>
      <c r="H603" s="3040"/>
      <c r="I603" s="3040"/>
      <c r="J603" s="3040"/>
      <c r="K603" s="3040"/>
      <c r="L603" s="3040"/>
      <c r="M603" s="3040"/>
      <c r="N603" s="3040"/>
      <c r="O603" s="3040"/>
      <c r="P603" s="3040"/>
      <c r="Q603" s="3040"/>
      <c r="R603" s="3040"/>
      <c r="S603" s="3040"/>
      <c r="T603" s="3040"/>
      <c r="U603" s="3040"/>
      <c r="V603" s="3040"/>
      <c r="W603" s="3040"/>
      <c r="X603" s="3040"/>
      <c r="Y603" s="3040"/>
      <c r="Z603" s="3040"/>
      <c r="AA603" s="3040"/>
      <c r="AB603" s="3040"/>
      <c r="AC603" s="3040"/>
      <c r="AD603" s="3040"/>
      <c r="AE603" s="3040"/>
      <c r="AF603" s="304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8" t="s">
        <v>625</v>
      </c>
      <c r="D604" s="3049"/>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0" t="s">
        <v>1750</v>
      </c>
      <c r="AG604" s="3050"/>
      <c r="AH604" s="3050"/>
      <c r="AI604" s="3050"/>
      <c r="AJ604" s="3050"/>
      <c r="AK604" s="3050"/>
      <c r="AL604" s="305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39" t="s">
        <v>1753</v>
      </c>
      <c r="G607" s="3039"/>
      <c r="H607" s="3039"/>
      <c r="I607" s="3039"/>
      <c r="J607" s="3039"/>
      <c r="K607" s="3039"/>
      <c r="L607" s="3039"/>
      <c r="M607" s="3039"/>
      <c r="N607" s="3039"/>
      <c r="O607" s="3039"/>
      <c r="P607" s="3039"/>
      <c r="Q607" s="3039"/>
      <c r="R607" s="3039"/>
      <c r="S607" s="3039"/>
      <c r="T607" s="3039"/>
      <c r="U607" s="3039"/>
      <c r="V607" s="3039"/>
      <c r="W607" s="3039"/>
      <c r="X607" s="3039"/>
      <c r="Y607" s="3039"/>
      <c r="Z607" s="3039"/>
      <c r="AA607" s="3039"/>
      <c r="AB607" s="3039"/>
      <c r="AC607" s="3039"/>
      <c r="AD607" s="3039"/>
      <c r="AE607" s="3039"/>
      <c r="AF607" s="303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0"/>
      <c r="G608" s="3040"/>
      <c r="H608" s="3040"/>
      <c r="I608" s="3040"/>
      <c r="J608" s="3040"/>
      <c r="K608" s="3040"/>
      <c r="L608" s="3040"/>
      <c r="M608" s="3040"/>
      <c r="N608" s="3040"/>
      <c r="O608" s="3040"/>
      <c r="P608" s="3040"/>
      <c r="Q608" s="3040"/>
      <c r="R608" s="3040"/>
      <c r="S608" s="3040"/>
      <c r="T608" s="3040"/>
      <c r="U608" s="3040"/>
      <c r="V608" s="3040"/>
      <c r="W608" s="3040"/>
      <c r="X608" s="3040"/>
      <c r="Y608" s="3040"/>
      <c r="Z608" s="3040"/>
      <c r="AA608" s="3040"/>
      <c r="AB608" s="3040"/>
      <c r="AC608" s="3040"/>
      <c r="AD608" s="3040"/>
      <c r="AE608" s="3040"/>
      <c r="AF608" s="304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0"/>
      <c r="G609" s="3040"/>
      <c r="H609" s="3040"/>
      <c r="I609" s="3040"/>
      <c r="J609" s="3040"/>
      <c r="K609" s="3040"/>
      <c r="L609" s="3040"/>
      <c r="M609" s="3040"/>
      <c r="N609" s="3040"/>
      <c r="O609" s="3040"/>
      <c r="P609" s="3040"/>
      <c r="Q609" s="3040"/>
      <c r="R609" s="3040"/>
      <c r="S609" s="3040"/>
      <c r="T609" s="3040"/>
      <c r="U609" s="3040"/>
      <c r="V609" s="3040"/>
      <c r="W609" s="3040"/>
      <c r="X609" s="3040"/>
      <c r="Y609" s="3040"/>
      <c r="Z609" s="3040"/>
      <c r="AA609" s="3040"/>
      <c r="AB609" s="3040"/>
      <c r="AC609" s="3040"/>
      <c r="AD609" s="3040"/>
      <c r="AE609" s="3040"/>
      <c r="AF609" s="304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0"/>
      <c r="G610" s="3040"/>
      <c r="H610" s="3040"/>
      <c r="I610" s="3040"/>
      <c r="J610" s="3040"/>
      <c r="K610" s="3040"/>
      <c r="L610" s="3040"/>
      <c r="M610" s="3040"/>
      <c r="N610" s="3040"/>
      <c r="O610" s="3040"/>
      <c r="P610" s="3040"/>
      <c r="Q610" s="3040"/>
      <c r="R610" s="3040"/>
      <c r="S610" s="3040"/>
      <c r="T610" s="3040"/>
      <c r="U610" s="3040"/>
      <c r="V610" s="3040"/>
      <c r="W610" s="3040"/>
      <c r="X610" s="3040"/>
      <c r="Y610" s="3040"/>
      <c r="Z610" s="3040"/>
      <c r="AA610" s="3040"/>
      <c r="AB610" s="3040"/>
      <c r="AC610" s="3040"/>
      <c r="AD610" s="3040"/>
      <c r="AE610" s="3040"/>
      <c r="AF610" s="304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0"/>
      <c r="G611" s="3040"/>
      <c r="H611" s="3040"/>
      <c r="I611" s="3040"/>
      <c r="J611" s="3040"/>
      <c r="K611" s="3040"/>
      <c r="L611" s="3040"/>
      <c r="M611" s="3040"/>
      <c r="N611" s="3040"/>
      <c r="O611" s="3040"/>
      <c r="P611" s="3040"/>
      <c r="Q611" s="3040"/>
      <c r="R611" s="3040"/>
      <c r="S611" s="3040"/>
      <c r="T611" s="3040"/>
      <c r="U611" s="3040"/>
      <c r="V611" s="3040"/>
      <c r="W611" s="3040"/>
      <c r="X611" s="3040"/>
      <c r="Y611" s="3040"/>
      <c r="Z611" s="3040"/>
      <c r="AA611" s="3040"/>
      <c r="AB611" s="3040"/>
      <c r="AC611" s="3040"/>
      <c r="AD611" s="3040"/>
      <c r="AE611" s="3040"/>
      <c r="AF611" s="304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8" t="s">
        <v>577</v>
      </c>
      <c r="D612" s="3049"/>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0" t="s">
        <v>1755</v>
      </c>
      <c r="AG612" s="3050"/>
      <c r="AH612" s="3050"/>
      <c r="AI612" s="3050"/>
      <c r="AJ612" s="3050"/>
      <c r="AK612" s="3050"/>
      <c r="AL612" s="305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8" t="s">
        <v>625</v>
      </c>
      <c r="D614" s="3049"/>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0" t="s">
        <v>1750</v>
      </c>
      <c r="AG614" s="3050"/>
      <c r="AH614" s="3050"/>
      <c r="AI614" s="3050"/>
      <c r="AJ614" s="3050"/>
      <c r="AK614" s="3050"/>
      <c r="AL614" s="305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39" t="s">
        <v>1759</v>
      </c>
      <c r="G618" s="3039"/>
      <c r="H618" s="3039"/>
      <c r="I618" s="3039"/>
      <c r="J618" s="3039"/>
      <c r="K618" s="3039"/>
      <c r="L618" s="3039"/>
      <c r="M618" s="3039"/>
      <c r="N618" s="3039"/>
      <c r="O618" s="3039"/>
      <c r="P618" s="3039"/>
      <c r="Q618" s="3039"/>
      <c r="R618" s="3039"/>
      <c r="S618" s="3039"/>
      <c r="T618" s="3039"/>
      <c r="U618" s="3039"/>
      <c r="V618" s="3039"/>
      <c r="W618" s="3039"/>
      <c r="X618" s="3039"/>
      <c r="Y618" s="3039"/>
      <c r="Z618" s="3039"/>
      <c r="AA618" s="3039"/>
      <c r="AB618" s="3039"/>
      <c r="AC618" s="3039"/>
      <c r="AD618" s="3039"/>
      <c r="AE618" s="3039"/>
      <c r="AF618" s="303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0"/>
      <c r="G619" s="3040"/>
      <c r="H619" s="3040"/>
      <c r="I619" s="3040"/>
      <c r="J619" s="3040"/>
      <c r="K619" s="3040"/>
      <c r="L619" s="3040"/>
      <c r="M619" s="3040"/>
      <c r="N619" s="3040"/>
      <c r="O619" s="3040"/>
      <c r="P619" s="3040"/>
      <c r="Q619" s="3040"/>
      <c r="R619" s="3040"/>
      <c r="S619" s="3040"/>
      <c r="T619" s="3040"/>
      <c r="U619" s="3040"/>
      <c r="V619" s="3040"/>
      <c r="W619" s="3040"/>
      <c r="X619" s="3040"/>
      <c r="Y619" s="3040"/>
      <c r="Z619" s="3040"/>
      <c r="AA619" s="3040"/>
      <c r="AB619" s="3040"/>
      <c r="AC619" s="3040"/>
      <c r="AD619" s="3040"/>
      <c r="AE619" s="3040"/>
      <c r="AF619" s="304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0"/>
      <c r="G620" s="3040"/>
      <c r="H620" s="3040"/>
      <c r="I620" s="3040"/>
      <c r="J620" s="3040"/>
      <c r="K620" s="3040"/>
      <c r="L620" s="3040"/>
      <c r="M620" s="3040"/>
      <c r="N620" s="3040"/>
      <c r="O620" s="3040"/>
      <c r="P620" s="3040"/>
      <c r="Q620" s="3040"/>
      <c r="R620" s="3040"/>
      <c r="S620" s="3040"/>
      <c r="T620" s="3040"/>
      <c r="U620" s="3040"/>
      <c r="V620" s="3040"/>
      <c r="W620" s="3040"/>
      <c r="X620" s="3040"/>
      <c r="Y620" s="3040"/>
      <c r="Z620" s="3040"/>
      <c r="AA620" s="3040"/>
      <c r="AB620" s="3040"/>
      <c r="AC620" s="3040"/>
      <c r="AD620" s="3040"/>
      <c r="AE620" s="3040"/>
      <c r="AF620" s="304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0"/>
      <c r="G621" s="3040"/>
      <c r="H621" s="3040"/>
      <c r="I621" s="3040"/>
      <c r="J621" s="3040"/>
      <c r="K621" s="3040"/>
      <c r="L621" s="3040"/>
      <c r="M621" s="3040"/>
      <c r="N621" s="3040"/>
      <c r="O621" s="3040"/>
      <c r="P621" s="3040"/>
      <c r="Q621" s="3040"/>
      <c r="R621" s="3040"/>
      <c r="S621" s="3040"/>
      <c r="T621" s="3040"/>
      <c r="U621" s="3040"/>
      <c r="V621" s="3040"/>
      <c r="W621" s="3040"/>
      <c r="X621" s="3040"/>
      <c r="Y621" s="3040"/>
      <c r="Z621" s="3040"/>
      <c r="AA621" s="3040"/>
      <c r="AB621" s="3040"/>
      <c r="AC621" s="3040"/>
      <c r="AD621" s="3040"/>
      <c r="AE621" s="3040"/>
      <c r="AF621" s="304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8" t="s">
        <v>625</v>
      </c>
      <c r="D622" s="3049"/>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0" t="s">
        <v>1750</v>
      </c>
      <c r="AG622" s="3050"/>
      <c r="AH622" s="3050"/>
      <c r="AI622" s="3050"/>
      <c r="AJ622" s="3050"/>
      <c r="AK622" s="3050"/>
      <c r="AL622" s="305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8" t="s">
        <v>625</v>
      </c>
      <c r="D624" s="3049"/>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0" t="s">
        <v>1762</v>
      </c>
      <c r="AG624" s="3050"/>
      <c r="AH624" s="3050"/>
      <c r="AI624" s="3050"/>
      <c r="AJ624" s="3050"/>
      <c r="AK624" s="3050"/>
      <c r="AL624" s="305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8" t="s">
        <v>625</v>
      </c>
      <c r="D627" s="3049"/>
      <c r="E627" s="1174" t="s">
        <v>1763</v>
      </c>
      <c r="F627" s="3039" t="s">
        <v>1764</v>
      </c>
      <c r="G627" s="3039"/>
      <c r="H627" s="3039"/>
      <c r="I627" s="3039"/>
      <c r="J627" s="3039"/>
      <c r="K627" s="3039"/>
      <c r="L627" s="3039"/>
      <c r="M627" s="3039"/>
      <c r="N627" s="3039"/>
      <c r="O627" s="3039"/>
      <c r="P627" s="3039"/>
      <c r="Q627" s="3039"/>
      <c r="R627" s="3039"/>
      <c r="S627" s="3039"/>
      <c r="T627" s="3039"/>
      <c r="U627" s="3039"/>
      <c r="V627" s="3039"/>
      <c r="W627" s="3039"/>
      <c r="X627" s="3039"/>
      <c r="Y627" s="3039"/>
      <c r="Z627" s="3039"/>
      <c r="AA627" s="3039"/>
      <c r="AB627" s="3039"/>
      <c r="AC627" s="3039"/>
      <c r="AD627" s="3039"/>
      <c r="AE627" s="303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0"/>
      <c r="G628" s="3040"/>
      <c r="H628" s="3040"/>
      <c r="I628" s="3040"/>
      <c r="J628" s="3040"/>
      <c r="K628" s="3040"/>
      <c r="L628" s="3040"/>
      <c r="M628" s="3040"/>
      <c r="N628" s="3040"/>
      <c r="O628" s="3040"/>
      <c r="P628" s="3040"/>
      <c r="Q628" s="3040"/>
      <c r="R628" s="3040"/>
      <c r="S628" s="3040"/>
      <c r="T628" s="3040"/>
      <c r="U628" s="3040"/>
      <c r="V628" s="3040"/>
      <c r="W628" s="3040"/>
      <c r="X628" s="3040"/>
      <c r="Y628" s="3040"/>
      <c r="Z628" s="3040"/>
      <c r="AA628" s="3040"/>
      <c r="AB628" s="3040"/>
      <c r="AC628" s="3040"/>
      <c r="AD628" s="3040"/>
      <c r="AE628" s="3040"/>
      <c r="AF628" s="3147" t="s">
        <v>1750</v>
      </c>
      <c r="AG628" s="3147"/>
      <c r="AH628" s="3147"/>
      <c r="AI628" s="3147"/>
      <c r="AJ628" s="3147"/>
      <c r="AK628" s="3147"/>
      <c r="AL628" s="3148"/>
      <c r="AM628" s="1134"/>
      <c r="AN628" s="1000"/>
      <c r="BS628" s="1134"/>
      <c r="BT628" s="1134"/>
      <c r="BY628" s="1134"/>
      <c r="BZ628" s="1134"/>
      <c r="CA628" s="1134"/>
      <c r="CB628" s="1134"/>
      <c r="CC628" s="1134"/>
    </row>
    <row r="629" spans="1:81" s="943" customFormat="1" ht="12.75" customHeight="1">
      <c r="A629" s="927"/>
      <c r="B629" s="51"/>
      <c r="C629" s="1192"/>
      <c r="D629" s="112"/>
      <c r="E629" s="1146"/>
      <c r="F629" s="3040"/>
      <c r="G629" s="3040"/>
      <c r="H629" s="3040"/>
      <c r="I629" s="3040"/>
      <c r="J629" s="3040"/>
      <c r="K629" s="3040"/>
      <c r="L629" s="3040"/>
      <c r="M629" s="3040"/>
      <c r="N629" s="3040"/>
      <c r="O629" s="3040"/>
      <c r="P629" s="3040"/>
      <c r="Q629" s="3040"/>
      <c r="R629" s="3040"/>
      <c r="S629" s="3040"/>
      <c r="T629" s="3040"/>
      <c r="U629" s="3040"/>
      <c r="V629" s="3040"/>
      <c r="W629" s="3040"/>
      <c r="X629" s="3040"/>
      <c r="Y629" s="3040"/>
      <c r="Z629" s="3040"/>
      <c r="AA629" s="3040"/>
      <c r="AB629" s="3040"/>
      <c r="AC629" s="3040"/>
      <c r="AD629" s="3040"/>
      <c r="AE629" s="304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5" t="s">
        <v>1766</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11"/>
      <c r="AG632" s="1211"/>
      <c r="AH632" s="1211"/>
      <c r="AI632" s="1211"/>
      <c r="AJ632" s="1211"/>
      <c r="AK632" s="1211"/>
      <c r="AL632" s="1212"/>
      <c r="AM632" s="1134"/>
    </row>
    <row r="633" spans="1:81">
      <c r="A633" s="927"/>
      <c r="C633" s="1192"/>
      <c r="D633" s="112"/>
      <c r="E633" s="1146"/>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13"/>
      <c r="AG633" s="991"/>
      <c r="AH633" s="1025"/>
      <c r="AI633" s="1025"/>
      <c r="AJ633" s="1025"/>
      <c r="AK633" s="1025"/>
      <c r="AL633" s="1193"/>
      <c r="AM633" s="1134"/>
    </row>
    <row r="634" spans="1:81" s="943" customFormat="1" ht="12.75" customHeight="1">
      <c r="A634" s="927"/>
      <c r="B634" s="51"/>
      <c r="C634" s="1192"/>
      <c r="D634" s="112"/>
      <c r="E634" s="1146"/>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5"/>
      <c r="AG634" s="1025"/>
      <c r="AH634" s="1025"/>
      <c r="AI634" s="1025"/>
      <c r="AJ634" s="1025"/>
      <c r="AK634" s="1025"/>
      <c r="AL634" s="1193"/>
      <c r="AM634" s="1134"/>
      <c r="AN634" s="1000"/>
    </row>
    <row r="635" spans="1:81" s="943" customFormat="1" ht="12.75" customHeight="1">
      <c r="A635" s="927"/>
      <c r="B635" s="51"/>
      <c r="C635" s="1201"/>
      <c r="D635" s="1025"/>
      <c r="E635" s="1025"/>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5"/>
      <c r="AG635" s="1025"/>
      <c r="AH635" s="1025"/>
      <c r="AI635" s="1025"/>
      <c r="AJ635" s="1025"/>
      <c r="AK635" s="1025"/>
      <c r="AL635" s="1193"/>
      <c r="AM635" s="1134"/>
      <c r="AN635" s="1000"/>
    </row>
    <row r="636" spans="1:81" s="943" customFormat="1" ht="12.75" customHeight="1">
      <c r="A636" s="927"/>
      <c r="B636" s="51"/>
      <c r="C636" s="3048" t="s">
        <v>625</v>
      </c>
      <c r="D636" s="3049"/>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7" t="s">
        <v>1750</v>
      </c>
      <c r="AG636" s="3147"/>
      <c r="AH636" s="3147"/>
      <c r="AI636" s="3147"/>
      <c r="AJ636" s="3147"/>
      <c r="AK636" s="3147"/>
      <c r="AL636" s="314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8" t="s">
        <v>625</v>
      </c>
      <c r="D638" s="3049"/>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7" t="s">
        <v>1762</v>
      </c>
      <c r="AG638" s="3147"/>
      <c r="AH638" s="3147"/>
      <c r="AI638" s="3147"/>
      <c r="AJ638" s="3147"/>
      <c r="AK638" s="3147"/>
      <c r="AL638" s="314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39" t="s">
        <v>1771</v>
      </c>
      <c r="G642" s="3039"/>
      <c r="H642" s="3039"/>
      <c r="I642" s="3039"/>
      <c r="J642" s="3039"/>
      <c r="K642" s="3039"/>
      <c r="L642" s="3039"/>
      <c r="M642" s="3039"/>
      <c r="N642" s="3039"/>
      <c r="O642" s="3039"/>
      <c r="P642" s="3039"/>
      <c r="Q642" s="3039"/>
      <c r="R642" s="3039"/>
      <c r="S642" s="3039"/>
      <c r="T642" s="3039"/>
      <c r="U642" s="3039"/>
      <c r="V642" s="3039"/>
      <c r="W642" s="3039"/>
      <c r="X642" s="3039"/>
      <c r="Y642" s="3039"/>
      <c r="Z642" s="3039"/>
      <c r="AA642" s="3039"/>
      <c r="AB642" s="3039"/>
      <c r="AC642" s="3039"/>
      <c r="AD642" s="3039"/>
      <c r="AE642" s="303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0"/>
      <c r="G643" s="3040"/>
      <c r="H643" s="3040"/>
      <c r="I643" s="3040"/>
      <c r="J643" s="3040"/>
      <c r="K643" s="3040"/>
      <c r="L643" s="3040"/>
      <c r="M643" s="3040"/>
      <c r="N643" s="3040"/>
      <c r="O643" s="3040"/>
      <c r="P643" s="3040"/>
      <c r="Q643" s="3040"/>
      <c r="R643" s="3040"/>
      <c r="S643" s="3040"/>
      <c r="T643" s="3040"/>
      <c r="U643" s="3040"/>
      <c r="V643" s="3040"/>
      <c r="W643" s="3040"/>
      <c r="X643" s="3040"/>
      <c r="Y643" s="3040"/>
      <c r="Z643" s="3040"/>
      <c r="AA643" s="3040"/>
      <c r="AB643" s="3040"/>
      <c r="AC643" s="3040"/>
      <c r="AD643" s="3040"/>
      <c r="AE643" s="3040"/>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40"/>
      <c r="G644" s="3040"/>
      <c r="H644" s="3040"/>
      <c r="I644" s="3040"/>
      <c r="J644" s="3040"/>
      <c r="K644" s="3040"/>
      <c r="L644" s="3040"/>
      <c r="M644" s="3040"/>
      <c r="N644" s="3040"/>
      <c r="O644" s="3040"/>
      <c r="P644" s="3040"/>
      <c r="Q644" s="3040"/>
      <c r="R644" s="3040"/>
      <c r="S644" s="3040"/>
      <c r="T644" s="3040"/>
      <c r="U644" s="3040"/>
      <c r="V644" s="3040"/>
      <c r="W644" s="3040"/>
      <c r="X644" s="3040"/>
      <c r="Y644" s="3040"/>
      <c r="Z644" s="3040"/>
      <c r="AA644" s="3040"/>
      <c r="AB644" s="3040"/>
      <c r="AC644" s="3040"/>
      <c r="AD644" s="3040"/>
      <c r="AE644" s="3040"/>
      <c r="AF644" s="1025"/>
      <c r="AG644" s="1025"/>
      <c r="AH644" s="1025"/>
      <c r="AI644" s="1025"/>
      <c r="AJ644" s="1025"/>
      <c r="AK644" s="1025"/>
      <c r="AL644" s="1193"/>
      <c r="AM644" s="1134"/>
      <c r="AN644" s="1000"/>
      <c r="AO644" s="1025"/>
      <c r="AP644" s="1025"/>
    </row>
    <row r="645" spans="1:60" s="943" customFormat="1" ht="12.75" customHeight="1">
      <c r="A645" s="927"/>
      <c r="B645" s="51"/>
      <c r="C645" s="3048" t="s">
        <v>577</v>
      </c>
      <c r="D645" s="3049"/>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7" t="s">
        <v>1750</v>
      </c>
      <c r="AG645" s="3147"/>
      <c r="AH645" s="3147"/>
      <c r="AI645" s="3147"/>
      <c r="AJ645" s="3147"/>
      <c r="AK645" s="3147"/>
      <c r="AL645" s="314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039" t="s">
        <v>1774</v>
      </c>
      <c r="G648" s="3039"/>
      <c r="H648" s="3039"/>
      <c r="I648" s="3039"/>
      <c r="J648" s="3039"/>
      <c r="K648" s="3039"/>
      <c r="L648" s="3039"/>
      <c r="M648" s="3039"/>
      <c r="N648" s="3039"/>
      <c r="O648" s="3039"/>
      <c r="P648" s="3039"/>
      <c r="Q648" s="3039"/>
      <c r="R648" s="3039"/>
      <c r="S648" s="3039"/>
      <c r="T648" s="3039"/>
      <c r="U648" s="3039"/>
      <c r="V648" s="3039"/>
      <c r="W648" s="3039"/>
      <c r="X648" s="3039"/>
      <c r="Y648" s="3039"/>
      <c r="Z648" s="3039"/>
      <c r="AA648" s="3039"/>
      <c r="AB648" s="3039"/>
      <c r="AC648" s="3039"/>
      <c r="AD648" s="3039"/>
      <c r="AE648" s="3039"/>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0"/>
      <c r="G649" s="3040"/>
      <c r="H649" s="3040"/>
      <c r="I649" s="3040"/>
      <c r="J649" s="3040"/>
      <c r="K649" s="3040"/>
      <c r="L649" s="3040"/>
      <c r="M649" s="3040"/>
      <c r="N649" s="3040"/>
      <c r="O649" s="3040"/>
      <c r="P649" s="3040"/>
      <c r="Q649" s="3040"/>
      <c r="R649" s="3040"/>
      <c r="S649" s="3040"/>
      <c r="T649" s="3040"/>
      <c r="U649" s="3040"/>
      <c r="V649" s="3040"/>
      <c r="W649" s="3040"/>
      <c r="X649" s="3040"/>
      <c r="Y649" s="3040"/>
      <c r="Z649" s="3040"/>
      <c r="AA649" s="3040"/>
      <c r="AB649" s="3040"/>
      <c r="AC649" s="3040"/>
      <c r="AD649" s="3040"/>
      <c r="AE649" s="304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0"/>
      <c r="G650" s="3040"/>
      <c r="H650" s="3040"/>
      <c r="I650" s="3040"/>
      <c r="J650" s="3040"/>
      <c r="K650" s="3040"/>
      <c r="L650" s="3040"/>
      <c r="M650" s="3040"/>
      <c r="N650" s="3040"/>
      <c r="O650" s="3040"/>
      <c r="P650" s="3040"/>
      <c r="Q650" s="3040"/>
      <c r="R650" s="3040"/>
      <c r="S650" s="3040"/>
      <c r="T650" s="3040"/>
      <c r="U650" s="3040"/>
      <c r="V650" s="3040"/>
      <c r="W650" s="3040"/>
      <c r="X650" s="3040"/>
      <c r="Y650" s="3040"/>
      <c r="Z650" s="3040"/>
      <c r="AA650" s="3040"/>
      <c r="AB650" s="3040"/>
      <c r="AC650" s="3040"/>
      <c r="AD650" s="3040"/>
      <c r="AE650" s="304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0"/>
      <c r="G651" s="3040"/>
      <c r="H651" s="3040"/>
      <c r="I651" s="3040"/>
      <c r="J651" s="3040"/>
      <c r="K651" s="3040"/>
      <c r="L651" s="3040"/>
      <c r="M651" s="3040"/>
      <c r="N651" s="3040"/>
      <c r="O651" s="3040"/>
      <c r="P651" s="3040"/>
      <c r="Q651" s="3040"/>
      <c r="R651" s="3040"/>
      <c r="S651" s="3040"/>
      <c r="T651" s="3040"/>
      <c r="U651" s="3040"/>
      <c r="V651" s="3040"/>
      <c r="W651" s="3040"/>
      <c r="X651" s="3040"/>
      <c r="Y651" s="3040"/>
      <c r="Z651" s="3040"/>
      <c r="AA651" s="3040"/>
      <c r="AB651" s="3040"/>
      <c r="AC651" s="3040"/>
      <c r="AD651" s="3040"/>
      <c r="AE651" s="304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0"/>
      <c r="G652" s="3040"/>
      <c r="H652" s="3040"/>
      <c r="I652" s="3040"/>
      <c r="J652" s="3040"/>
      <c r="K652" s="3040"/>
      <c r="L652" s="3040"/>
      <c r="M652" s="3040"/>
      <c r="N652" s="3040"/>
      <c r="O652" s="3040"/>
      <c r="P652" s="3040"/>
      <c r="Q652" s="3040"/>
      <c r="R652" s="3040"/>
      <c r="S652" s="3040"/>
      <c r="T652" s="3040"/>
      <c r="U652" s="3040"/>
      <c r="V652" s="3040"/>
      <c r="W652" s="3040"/>
      <c r="X652" s="3040"/>
      <c r="Y652" s="3040"/>
      <c r="Z652" s="3040"/>
      <c r="AA652" s="3040"/>
      <c r="AB652" s="3040"/>
      <c r="AC652" s="3040"/>
      <c r="AD652" s="3040"/>
      <c r="AE652" s="304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0"/>
      <c r="G653" s="3040"/>
      <c r="H653" s="3040"/>
      <c r="I653" s="3040"/>
      <c r="J653" s="3040"/>
      <c r="K653" s="3040"/>
      <c r="L653" s="3040"/>
      <c r="M653" s="3040"/>
      <c r="N653" s="3040"/>
      <c r="O653" s="3040"/>
      <c r="P653" s="3040"/>
      <c r="Q653" s="3040"/>
      <c r="R653" s="3040"/>
      <c r="S653" s="3040"/>
      <c r="T653" s="3040"/>
      <c r="U653" s="3040"/>
      <c r="V653" s="3040"/>
      <c r="W653" s="3040"/>
      <c r="X653" s="3040"/>
      <c r="Y653" s="3040"/>
      <c r="Z653" s="3040"/>
      <c r="AA653" s="3040"/>
      <c r="AB653" s="3040"/>
      <c r="AC653" s="3040"/>
      <c r="AD653" s="3040"/>
      <c r="AE653" s="3040"/>
      <c r="AF653" s="1224"/>
      <c r="AG653" s="1224"/>
      <c r="AH653" s="1224"/>
      <c r="AI653" s="1224"/>
      <c r="AJ653" s="1224"/>
      <c r="AK653" s="1224"/>
      <c r="AL653" s="1225"/>
      <c r="AM653" s="1134"/>
      <c r="AN653" s="1000"/>
    </row>
    <row r="654" spans="1:60" s="943" customFormat="1" ht="12.75" customHeight="1">
      <c r="A654" s="927"/>
      <c r="B654" s="51"/>
      <c r="C654" s="1226"/>
      <c r="D654" s="1191"/>
      <c r="E654" s="1178"/>
      <c r="F654" s="3040"/>
      <c r="G654" s="3040"/>
      <c r="H654" s="3040"/>
      <c r="I654" s="3040"/>
      <c r="J654" s="3040"/>
      <c r="K654" s="3040"/>
      <c r="L654" s="3040"/>
      <c r="M654" s="3040"/>
      <c r="N654" s="3040"/>
      <c r="O654" s="3040"/>
      <c r="P654" s="3040"/>
      <c r="Q654" s="3040"/>
      <c r="R654" s="3040"/>
      <c r="S654" s="3040"/>
      <c r="T654" s="3040"/>
      <c r="U654" s="3040"/>
      <c r="V654" s="3040"/>
      <c r="W654" s="3040"/>
      <c r="X654" s="3040"/>
      <c r="Y654" s="3040"/>
      <c r="Z654" s="3040"/>
      <c r="AA654" s="3040"/>
      <c r="AB654" s="3040"/>
      <c r="AC654" s="3040"/>
      <c r="AD654" s="3040"/>
      <c r="AE654" s="3040"/>
      <c r="AF654" s="1224"/>
      <c r="AG654" s="1224"/>
      <c r="AH654" s="1224"/>
      <c r="AI654" s="1224"/>
      <c r="AJ654" s="1224"/>
      <c r="AK654" s="1224"/>
      <c r="AL654" s="1225"/>
      <c r="AM654" s="1134"/>
      <c r="AN654" s="1000"/>
    </row>
    <row r="655" spans="1:60" s="943" customFormat="1" ht="12.75" customHeight="1">
      <c r="A655" s="927"/>
      <c r="B655" s="51"/>
      <c r="C655" s="1226"/>
      <c r="D655" s="1191"/>
      <c r="E655" s="1178"/>
      <c r="F655" s="3040"/>
      <c r="G655" s="3040"/>
      <c r="H655" s="3040"/>
      <c r="I655" s="3040"/>
      <c r="J655" s="3040"/>
      <c r="K655" s="3040"/>
      <c r="L655" s="3040"/>
      <c r="M655" s="3040"/>
      <c r="N655" s="3040"/>
      <c r="O655" s="3040"/>
      <c r="P655" s="3040"/>
      <c r="Q655" s="3040"/>
      <c r="R655" s="3040"/>
      <c r="S655" s="3040"/>
      <c r="T655" s="3040"/>
      <c r="U655" s="3040"/>
      <c r="V655" s="3040"/>
      <c r="W655" s="3040"/>
      <c r="X655" s="3040"/>
      <c r="Y655" s="3040"/>
      <c r="Z655" s="3040"/>
      <c r="AA655" s="3040"/>
      <c r="AB655" s="3040"/>
      <c r="AC655" s="3040"/>
      <c r="AD655" s="3040"/>
      <c r="AE655" s="3040"/>
      <c r="AF655" s="1224"/>
      <c r="AG655" s="1224"/>
      <c r="AH655" s="1224"/>
      <c r="AI655" s="1224"/>
      <c r="AJ655" s="1224"/>
      <c r="AK655" s="1224"/>
      <c r="AL655" s="1225"/>
      <c r="AM655" s="1134"/>
      <c r="AN655" s="1000"/>
    </row>
    <row r="656" spans="1:60" s="943" customFormat="1" ht="17.25" customHeight="1">
      <c r="A656" s="927"/>
      <c r="B656" s="51"/>
      <c r="C656" s="1226"/>
      <c r="D656" s="1191"/>
      <c r="E656" s="1178"/>
      <c r="F656" s="3040"/>
      <c r="G656" s="3040"/>
      <c r="H656" s="3040"/>
      <c r="I656" s="3040"/>
      <c r="J656" s="3040"/>
      <c r="K656" s="3040"/>
      <c r="L656" s="3040"/>
      <c r="M656" s="3040"/>
      <c r="N656" s="3040"/>
      <c r="O656" s="3040"/>
      <c r="P656" s="3040"/>
      <c r="Q656" s="3040"/>
      <c r="R656" s="3040"/>
      <c r="S656" s="3040"/>
      <c r="T656" s="3040"/>
      <c r="U656" s="3040"/>
      <c r="V656" s="3040"/>
      <c r="W656" s="3040"/>
      <c r="X656" s="3040"/>
      <c r="Y656" s="3040"/>
      <c r="Z656" s="3040"/>
      <c r="AA656" s="3040"/>
      <c r="AB656" s="3040"/>
      <c r="AC656" s="3040"/>
      <c r="AD656" s="3040"/>
      <c r="AE656" s="3040"/>
      <c r="AF656" s="1025"/>
      <c r="AG656" s="1025"/>
      <c r="AH656" s="1025"/>
      <c r="AI656" s="1025"/>
      <c r="AJ656" s="1025"/>
      <c r="AK656" s="1025"/>
      <c r="AL656" s="1193"/>
      <c r="AM656" s="1134"/>
      <c r="AN656" s="1000"/>
    </row>
    <row r="657" spans="1:54" s="943" customFormat="1" ht="12.75" customHeight="1">
      <c r="A657" s="927"/>
      <c r="B657" s="51"/>
      <c r="C657" s="3048" t="s">
        <v>625</v>
      </c>
      <c r="D657" s="3049"/>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7" t="s">
        <v>1750</v>
      </c>
      <c r="AG657" s="3147"/>
      <c r="AH657" s="3147"/>
      <c r="AI657" s="3147"/>
      <c r="AJ657" s="3147"/>
      <c r="AK657" s="3147"/>
      <c r="AL657" s="314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39" t="s">
        <v>1777</v>
      </c>
      <c r="G660" s="3039"/>
      <c r="H660" s="3039"/>
      <c r="I660" s="3039"/>
      <c r="J660" s="3039"/>
      <c r="K660" s="3039"/>
      <c r="L660" s="3039"/>
      <c r="M660" s="3039"/>
      <c r="N660" s="3039"/>
      <c r="O660" s="3039"/>
      <c r="P660" s="3039"/>
      <c r="Q660" s="3039"/>
      <c r="R660" s="3039"/>
      <c r="S660" s="3039"/>
      <c r="T660" s="3039"/>
      <c r="U660" s="3039"/>
      <c r="V660" s="3039"/>
      <c r="W660" s="3039"/>
      <c r="X660" s="3039"/>
      <c r="Y660" s="3039"/>
      <c r="Z660" s="3039"/>
      <c r="AA660" s="3039"/>
      <c r="AB660" s="3039"/>
      <c r="AC660" s="3039"/>
      <c r="AD660" s="3039"/>
      <c r="AE660" s="3039"/>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0"/>
      <c r="G661" s="3040"/>
      <c r="H661" s="3040"/>
      <c r="I661" s="3040"/>
      <c r="J661" s="3040"/>
      <c r="K661" s="3040"/>
      <c r="L661" s="3040"/>
      <c r="M661" s="3040"/>
      <c r="N661" s="3040"/>
      <c r="O661" s="3040"/>
      <c r="P661" s="3040"/>
      <c r="Q661" s="3040"/>
      <c r="R661" s="3040"/>
      <c r="S661" s="3040"/>
      <c r="T661" s="3040"/>
      <c r="U661" s="3040"/>
      <c r="V661" s="3040"/>
      <c r="W661" s="3040"/>
      <c r="X661" s="3040"/>
      <c r="Y661" s="3040"/>
      <c r="Z661" s="3040"/>
      <c r="AA661" s="3040"/>
      <c r="AB661" s="3040"/>
      <c r="AC661" s="3040"/>
      <c r="AD661" s="3040"/>
      <c r="AE661" s="3040"/>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40"/>
      <c r="G662" s="3040"/>
      <c r="H662" s="3040"/>
      <c r="I662" s="3040"/>
      <c r="J662" s="3040"/>
      <c r="K662" s="3040"/>
      <c r="L662" s="3040"/>
      <c r="M662" s="3040"/>
      <c r="N662" s="3040"/>
      <c r="O662" s="3040"/>
      <c r="P662" s="3040"/>
      <c r="Q662" s="3040"/>
      <c r="R662" s="3040"/>
      <c r="S662" s="3040"/>
      <c r="T662" s="3040"/>
      <c r="U662" s="3040"/>
      <c r="V662" s="3040"/>
      <c r="W662" s="3040"/>
      <c r="X662" s="3040"/>
      <c r="Y662" s="3040"/>
      <c r="Z662" s="3040"/>
      <c r="AA662" s="3040"/>
      <c r="AB662" s="3040"/>
      <c r="AC662" s="3040"/>
      <c r="AD662" s="3040"/>
      <c r="AE662" s="3040"/>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40"/>
      <c r="G663" s="3040"/>
      <c r="H663" s="3040"/>
      <c r="I663" s="3040"/>
      <c r="J663" s="3040"/>
      <c r="K663" s="3040"/>
      <c r="L663" s="3040"/>
      <c r="M663" s="3040"/>
      <c r="N663" s="3040"/>
      <c r="O663" s="3040"/>
      <c r="P663" s="3040"/>
      <c r="Q663" s="3040"/>
      <c r="R663" s="3040"/>
      <c r="S663" s="3040"/>
      <c r="T663" s="3040"/>
      <c r="U663" s="3040"/>
      <c r="V663" s="3040"/>
      <c r="W663" s="3040"/>
      <c r="X663" s="3040"/>
      <c r="Y663" s="3040"/>
      <c r="Z663" s="3040"/>
      <c r="AA663" s="3040"/>
      <c r="AB663" s="3040"/>
      <c r="AC663" s="3040"/>
      <c r="AD663" s="3040"/>
      <c r="AE663" s="3040"/>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48" t="s">
        <v>577</v>
      </c>
      <c r="D664" s="3049"/>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7" t="s">
        <v>1750</v>
      </c>
      <c r="AG664" s="3147"/>
      <c r="AH664" s="3147"/>
      <c r="AI664" s="3147"/>
      <c r="AJ664" s="3147"/>
      <c r="AK664" s="3147"/>
      <c r="AL664" s="3148"/>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9" t="s">
        <v>625</v>
      </c>
      <c r="D668" s="3150"/>
      <c r="E668" s="1174" t="s">
        <v>1786</v>
      </c>
      <c r="F668" s="3039" t="s">
        <v>1787</v>
      </c>
      <c r="G668" s="3039"/>
      <c r="H668" s="3039"/>
      <c r="I668" s="3039"/>
      <c r="J668" s="3039"/>
      <c r="K668" s="3039"/>
      <c r="L668" s="3039"/>
      <c r="M668" s="3039"/>
      <c r="N668" s="3039"/>
      <c r="O668" s="3039"/>
      <c r="P668" s="3039"/>
      <c r="Q668" s="3039"/>
      <c r="R668" s="3039"/>
      <c r="S668" s="3039"/>
      <c r="T668" s="3039"/>
      <c r="U668" s="3039"/>
      <c r="V668" s="3039"/>
      <c r="W668" s="3039"/>
      <c r="X668" s="3039"/>
      <c r="Y668" s="3039"/>
      <c r="Z668" s="3039"/>
      <c r="AA668" s="3039"/>
      <c r="AB668" s="3039"/>
      <c r="AC668" s="3039"/>
      <c r="AD668" s="3039"/>
      <c r="AE668" s="3039"/>
      <c r="AF668" s="3143" t="s">
        <v>1750</v>
      </c>
      <c r="AG668" s="3143"/>
      <c r="AH668" s="3143"/>
      <c r="AI668" s="3143"/>
      <c r="AJ668" s="3143"/>
      <c r="AK668" s="3143"/>
      <c r="AL668" s="3144"/>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0"/>
      <c r="G669" s="3040"/>
      <c r="H669" s="3040"/>
      <c r="I669" s="3040"/>
      <c r="J669" s="3040"/>
      <c r="K669" s="3040"/>
      <c r="L669" s="3040"/>
      <c r="M669" s="3040"/>
      <c r="N669" s="3040"/>
      <c r="O669" s="3040"/>
      <c r="P669" s="3040"/>
      <c r="Q669" s="3040"/>
      <c r="R669" s="3040"/>
      <c r="S669" s="3040"/>
      <c r="T669" s="3040"/>
      <c r="U669" s="3040"/>
      <c r="V669" s="3040"/>
      <c r="W669" s="3040"/>
      <c r="X669" s="3040"/>
      <c r="Y669" s="3040"/>
      <c r="Z669" s="3040"/>
      <c r="AA669" s="3040"/>
      <c r="AB669" s="3040"/>
      <c r="AC669" s="3040"/>
      <c r="AD669" s="3040"/>
      <c r="AE669" s="3040"/>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48" t="s">
        <v>625</v>
      </c>
      <c r="D672" s="3049"/>
      <c r="E672" s="1174" t="s">
        <v>1792</v>
      </c>
      <c r="F672" s="3039" t="s">
        <v>1793</v>
      </c>
      <c r="G672" s="3039"/>
      <c r="H672" s="3039"/>
      <c r="I672" s="3039"/>
      <c r="J672" s="3039"/>
      <c r="K672" s="3039"/>
      <c r="L672" s="3039"/>
      <c r="M672" s="3039"/>
      <c r="N672" s="3039"/>
      <c r="O672" s="3039"/>
      <c r="P672" s="3039"/>
      <c r="Q672" s="3039"/>
      <c r="R672" s="3039"/>
      <c r="S672" s="3039"/>
      <c r="T672" s="3039"/>
      <c r="U672" s="3039"/>
      <c r="V672" s="3039"/>
      <c r="W672" s="3039"/>
      <c r="X672" s="3039"/>
      <c r="Y672" s="3039"/>
      <c r="Z672" s="3039"/>
      <c r="AA672" s="3039"/>
      <c r="AB672" s="3039"/>
      <c r="AC672" s="3039"/>
      <c r="AD672" s="3039"/>
      <c r="AE672" s="3039"/>
      <c r="AF672" s="3143" t="s">
        <v>1750</v>
      </c>
      <c r="AG672" s="3143"/>
      <c r="AH672" s="3143"/>
      <c r="AI672" s="3143"/>
      <c r="AJ672" s="3143"/>
      <c r="AK672" s="3143"/>
      <c r="AL672" s="3144"/>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40"/>
      <c r="G673" s="3040"/>
      <c r="H673" s="3040"/>
      <c r="I673" s="3040"/>
      <c r="J673" s="3040"/>
      <c r="K673" s="3040"/>
      <c r="L673" s="3040"/>
      <c r="M673" s="3040"/>
      <c r="N673" s="3040"/>
      <c r="O673" s="3040"/>
      <c r="P673" s="3040"/>
      <c r="Q673" s="3040"/>
      <c r="R673" s="3040"/>
      <c r="S673" s="3040"/>
      <c r="T673" s="3040"/>
      <c r="U673" s="3040"/>
      <c r="V673" s="3040"/>
      <c r="W673" s="3040"/>
      <c r="X673" s="3040"/>
      <c r="Y673" s="3040"/>
      <c r="Z673" s="3040"/>
      <c r="AA673" s="3040"/>
      <c r="AB673" s="3040"/>
      <c r="AC673" s="3040"/>
      <c r="AD673" s="3040"/>
      <c r="AE673" s="304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0"/>
      <c r="G674" s="3040"/>
      <c r="H674" s="3040"/>
      <c r="I674" s="3040"/>
      <c r="J674" s="3040"/>
      <c r="K674" s="3040"/>
      <c r="L674" s="3040"/>
      <c r="M674" s="3040"/>
      <c r="N674" s="3040"/>
      <c r="O674" s="3040"/>
      <c r="P674" s="3040"/>
      <c r="Q674" s="3040"/>
      <c r="R674" s="3040"/>
      <c r="S674" s="3040"/>
      <c r="T674" s="3040"/>
      <c r="U674" s="3040"/>
      <c r="V674" s="3040"/>
      <c r="W674" s="3040"/>
      <c r="X674" s="3040"/>
      <c r="Y674" s="3040"/>
      <c r="Z674" s="3040"/>
      <c r="AA674" s="3040"/>
      <c r="AB674" s="3040"/>
      <c r="AC674" s="3040"/>
      <c r="AD674" s="3040"/>
      <c r="AE674" s="3040"/>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5" t="s">
        <v>1796</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8"/>
      <c r="AH677" s="1173"/>
      <c r="AI677" s="1173"/>
      <c r="AJ677" s="1173"/>
      <c r="AK677" s="1173"/>
      <c r="AL677" s="1209"/>
      <c r="AM677" s="1134"/>
      <c r="AN677" s="1000"/>
    </row>
    <row r="678" spans="1:54" s="943" customFormat="1" ht="12.75" customHeight="1">
      <c r="A678" s="927"/>
      <c r="B678" s="51"/>
      <c r="C678" s="1192"/>
      <c r="D678" s="112"/>
      <c r="E678" s="1146"/>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5"/>
      <c r="AH678" s="1025"/>
      <c r="AI678" s="1025"/>
      <c r="AJ678" s="1025"/>
      <c r="AK678" s="1025"/>
      <c r="AL678" s="1193"/>
      <c r="AM678" s="1134"/>
      <c r="AN678" s="1000"/>
    </row>
    <row r="679" spans="1:54" s="943" customFormat="1" ht="12.75" customHeight="1">
      <c r="A679" s="927"/>
      <c r="B679" s="51"/>
      <c r="C679" s="1201"/>
      <c r="D679" s="1025"/>
      <c r="E679" s="1025"/>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5"/>
      <c r="AH679" s="1025"/>
      <c r="AI679" s="1025"/>
      <c r="AJ679" s="1025"/>
      <c r="AK679" s="1025"/>
      <c r="AL679" s="1193"/>
      <c r="AM679" s="1134"/>
      <c r="AN679" s="1000"/>
    </row>
    <row r="680" spans="1:54" s="943" customFormat="1" ht="12.75" customHeight="1">
      <c r="A680" s="927"/>
      <c r="B680" s="51"/>
      <c r="C680" s="1201"/>
      <c r="D680" s="1025"/>
      <c r="E680" s="1025"/>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5"/>
      <c r="AH680" s="1025"/>
      <c r="AI680" s="1025"/>
      <c r="AJ680" s="1025"/>
      <c r="AK680" s="1025"/>
      <c r="AL680" s="1193"/>
      <c r="AM680" s="1134"/>
      <c r="AN680" s="1000"/>
    </row>
    <row r="681" spans="1:54" s="943" customFormat="1" ht="12.75" customHeight="1">
      <c r="A681" s="927"/>
      <c r="B681" s="51"/>
      <c r="C681" s="3048" t="s">
        <v>625</v>
      </c>
      <c r="D681" s="3049"/>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0" t="s">
        <v>1750</v>
      </c>
      <c r="AG681" s="3050"/>
      <c r="AH681" s="3050"/>
      <c r="AI681" s="3050"/>
      <c r="AJ681" s="3050"/>
      <c r="AK681" s="3050"/>
      <c r="AL681" s="305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35">
        <f>IF(Application!D213="N/A",AS573,AS575)</f>
        <v>11</v>
      </c>
      <c r="AL684" s="3036"/>
      <c r="AM684" s="303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8" t="s">
        <v>1800</v>
      </c>
      <c r="AF687" s="3038"/>
      <c r="AG687" s="3038"/>
      <c r="AH687" s="3038"/>
      <c r="AI687" s="3038"/>
      <c r="AJ687" s="3038"/>
      <c r="AK687" s="3038"/>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24" t="s">
        <v>625</v>
      </c>
      <c r="D693" s="3125"/>
      <c r="E693" s="1248" t="s">
        <v>539</v>
      </c>
      <c r="F693" s="3133" t="s">
        <v>1806</v>
      </c>
      <c r="G693" s="3133"/>
      <c r="H693" s="3133"/>
      <c r="I693" s="3133"/>
      <c r="J693" s="3133"/>
      <c r="K693" s="3133"/>
      <c r="L693" s="3133"/>
      <c r="M693" s="3133"/>
      <c r="N693" s="3133"/>
      <c r="O693" s="3133"/>
      <c r="P693" s="3133"/>
      <c r="Q693" s="3133"/>
      <c r="R693" s="3133"/>
      <c r="S693" s="3133"/>
      <c r="T693" s="3133"/>
      <c r="U693" s="3133"/>
      <c r="V693" s="3133"/>
      <c r="W693" s="3133"/>
      <c r="X693" s="3133"/>
      <c r="Y693" s="3133"/>
      <c r="Z693" s="3133"/>
      <c r="AA693" s="3133"/>
      <c r="AB693" s="3133"/>
      <c r="AC693" s="3133"/>
      <c r="AD693" s="3133"/>
      <c r="AE693" s="3133"/>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4"/>
      <c r="G694" s="3134"/>
      <c r="H694" s="3134"/>
      <c r="I694" s="3134"/>
      <c r="J694" s="3134"/>
      <c r="K694" s="3134"/>
      <c r="L694" s="3134"/>
      <c r="M694" s="3134"/>
      <c r="N694" s="3134"/>
      <c r="O694" s="3134"/>
      <c r="P694" s="3134"/>
      <c r="Q694" s="3134"/>
      <c r="R694" s="3134"/>
      <c r="S694" s="3134"/>
      <c r="T694" s="3134"/>
      <c r="U694" s="3134"/>
      <c r="V694" s="3134"/>
      <c r="W694" s="3134"/>
      <c r="X694" s="3134"/>
      <c r="Y694" s="3134"/>
      <c r="Z694" s="3134"/>
      <c r="AA694" s="3134"/>
      <c r="AB694" s="3134"/>
      <c r="AC694" s="3134"/>
      <c r="AD694" s="3134"/>
      <c r="AE694" s="3134"/>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39" t="s">
        <v>625</v>
      </c>
      <c r="G695" s="3139"/>
      <c r="H695" s="3139"/>
      <c r="I695" s="3139"/>
      <c r="J695" s="3139"/>
      <c r="K695" s="3139"/>
      <c r="L695" s="3139"/>
      <c r="M695" s="3139"/>
      <c r="N695" s="3139"/>
      <c r="O695" s="3139"/>
      <c r="P695" s="3139"/>
      <c r="Q695" s="3139"/>
      <c r="R695" s="3139"/>
      <c r="S695" s="3139"/>
      <c r="T695" s="3139"/>
      <c r="U695" s="3139"/>
      <c r="V695" s="3139"/>
      <c r="W695" s="3139"/>
      <c r="X695" s="3139"/>
      <c r="Y695" s="3139"/>
      <c r="Z695" s="3139"/>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0" t="s">
        <v>577</v>
      </c>
      <c r="D697" s="3141"/>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3" t="s">
        <v>625</v>
      </c>
      <c r="W700" s="3043"/>
      <c r="X700" s="3043"/>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3" t="s">
        <v>625</v>
      </c>
      <c r="W702" s="3043"/>
      <c r="X702" s="3043"/>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3" t="s">
        <v>625</v>
      </c>
      <c r="W707" s="3043"/>
      <c r="X707" s="3043"/>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27"/>
      <c r="E710" s="3127"/>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3" t="s">
        <v>625</v>
      </c>
      <c r="W711" s="3043"/>
      <c r="X711" s="3043"/>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3" t="s">
        <v>625</v>
      </c>
      <c r="W713" s="3043"/>
      <c r="X713" s="3043"/>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4" t="s">
        <v>625</v>
      </c>
      <c r="D716" s="3125"/>
      <c r="E716" s="1248" t="s">
        <v>539</v>
      </c>
      <c r="F716" s="3133" t="s">
        <v>1806</v>
      </c>
      <c r="G716" s="3133"/>
      <c r="H716" s="3133"/>
      <c r="I716" s="3133"/>
      <c r="J716" s="3133"/>
      <c r="K716" s="3133"/>
      <c r="L716" s="3133"/>
      <c r="M716" s="3133"/>
      <c r="N716" s="3133"/>
      <c r="O716" s="3133"/>
      <c r="P716" s="3133"/>
      <c r="Q716" s="3133"/>
      <c r="R716" s="3133"/>
      <c r="S716" s="3133"/>
      <c r="T716" s="3133"/>
      <c r="U716" s="3133"/>
      <c r="V716" s="3133"/>
      <c r="W716" s="3133"/>
      <c r="X716" s="3133"/>
      <c r="Y716" s="3133"/>
      <c r="Z716" s="3133"/>
      <c r="AA716" s="3133"/>
      <c r="AB716" s="3133"/>
      <c r="AC716" s="3133"/>
      <c r="AD716" s="3133"/>
      <c r="AE716" s="313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4"/>
      <c r="G717" s="3134"/>
      <c r="H717" s="3134"/>
      <c r="I717" s="3134"/>
      <c r="J717" s="3134"/>
      <c r="K717" s="3134"/>
      <c r="L717" s="3134"/>
      <c r="M717" s="3134"/>
      <c r="N717" s="3134"/>
      <c r="O717" s="3134"/>
      <c r="P717" s="3134"/>
      <c r="Q717" s="3134"/>
      <c r="R717" s="3134"/>
      <c r="S717" s="3134"/>
      <c r="T717" s="3134"/>
      <c r="U717" s="3134"/>
      <c r="V717" s="3134"/>
      <c r="W717" s="3134"/>
      <c r="X717" s="3134"/>
      <c r="Y717" s="3134"/>
      <c r="Z717" s="3134"/>
      <c r="AA717" s="3134"/>
      <c r="AB717" s="3134"/>
      <c r="AC717" s="3134"/>
      <c r="AD717" s="3134"/>
      <c r="AE717" s="313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5" t="s">
        <v>625</v>
      </c>
      <c r="G718" s="3135"/>
      <c r="H718" s="3135"/>
      <c r="I718" s="3135"/>
      <c r="J718" s="3135"/>
      <c r="K718" s="3135"/>
      <c r="L718" s="3135"/>
      <c r="M718" s="3135"/>
      <c r="N718" s="3135"/>
      <c r="O718" s="3135"/>
      <c r="P718" s="3135"/>
      <c r="Q718" s="3135"/>
      <c r="R718" s="3135"/>
      <c r="S718" s="3135"/>
      <c r="T718" s="3135"/>
      <c r="U718" s="3135"/>
      <c r="V718" s="3135"/>
      <c r="W718" s="3135"/>
      <c r="X718" s="3135"/>
      <c r="Y718" s="3135"/>
      <c r="Z718" s="3135"/>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4" t="s">
        <v>625</v>
      </c>
      <c r="D720" s="3125"/>
      <c r="E720" s="1248" t="s">
        <v>797</v>
      </c>
      <c r="F720" s="3136" t="s">
        <v>1828</v>
      </c>
      <c r="G720" s="3136"/>
      <c r="H720" s="3136"/>
      <c r="I720" s="3136"/>
      <c r="J720" s="3136"/>
      <c r="K720" s="3136"/>
      <c r="L720" s="3136"/>
      <c r="M720" s="3136"/>
      <c r="N720" s="3136"/>
      <c r="O720" s="3136"/>
      <c r="P720" s="3136"/>
      <c r="Q720" s="3136"/>
      <c r="R720" s="3136"/>
      <c r="S720" s="3136"/>
      <c r="T720" s="3136"/>
      <c r="U720" s="3136"/>
      <c r="V720" s="3136"/>
      <c r="W720" s="3136"/>
      <c r="X720" s="3136"/>
      <c r="Y720" s="3136"/>
      <c r="Z720" s="3136"/>
      <c r="AA720" s="3136"/>
      <c r="AB720" s="3136"/>
      <c r="AC720" s="3136"/>
      <c r="AD720" s="3136"/>
      <c r="AE720" s="313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7"/>
      <c r="G721" s="3137"/>
      <c r="H721" s="3137"/>
      <c r="I721" s="3137"/>
      <c r="J721" s="3137"/>
      <c r="K721" s="3137"/>
      <c r="L721" s="3137"/>
      <c r="M721" s="3137"/>
      <c r="N721" s="3137"/>
      <c r="O721" s="3137"/>
      <c r="P721" s="3137"/>
      <c r="Q721" s="3137"/>
      <c r="R721" s="3137"/>
      <c r="S721" s="3137"/>
      <c r="T721" s="3137"/>
      <c r="U721" s="3137"/>
      <c r="V721" s="3137"/>
      <c r="W721" s="3137"/>
      <c r="X721" s="3137"/>
      <c r="Y721" s="3137"/>
      <c r="Z721" s="3137"/>
      <c r="AA721" s="3137"/>
      <c r="AB721" s="3137"/>
      <c r="AC721" s="3137"/>
      <c r="AD721" s="3137"/>
      <c r="AE721" s="313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8" t="s">
        <v>625</v>
      </c>
      <c r="G723" s="3138"/>
      <c r="H723" s="313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4" t="s">
        <v>625</v>
      </c>
      <c r="D725" s="3125"/>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6"/>
      <c r="D727" s="3127"/>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8" t="s">
        <v>625</v>
      </c>
      <c r="H728" s="3128"/>
      <c r="I728" s="3128"/>
      <c r="J728" s="3128"/>
      <c r="K728" s="3128"/>
      <c r="L728" s="3128"/>
      <c r="M728" s="3128"/>
      <c r="N728" s="3128"/>
      <c r="O728" s="3128"/>
      <c r="P728" s="3128"/>
      <c r="Q728" s="3128"/>
      <c r="R728" s="3128"/>
      <c r="S728" s="3128"/>
      <c r="T728" s="3128"/>
      <c r="U728" s="3128"/>
      <c r="V728" s="3128"/>
      <c r="W728" s="3128"/>
      <c r="X728" s="3128"/>
      <c r="Y728" s="3128"/>
      <c r="Z728" s="3128"/>
      <c r="AA728" s="3128"/>
      <c r="AB728" s="3128"/>
      <c r="AC728" s="3128"/>
      <c r="AD728" s="3128"/>
      <c r="AE728" s="3128"/>
      <c r="AF728" s="312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9" t="s">
        <v>625</v>
      </c>
      <c r="D730" s="3130"/>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9" t="s">
        <v>625</v>
      </c>
      <c r="D734" s="3130"/>
      <c r="E734" s="1025"/>
      <c r="F734" s="1290" t="s">
        <v>1836</v>
      </c>
      <c r="G734" s="3131" t="s">
        <v>1837</v>
      </c>
      <c r="H734" s="3131"/>
      <c r="I734" s="3131"/>
      <c r="J734" s="3131"/>
      <c r="K734" s="3131"/>
      <c r="L734" s="3131"/>
      <c r="M734" s="3131"/>
      <c r="N734" s="3131"/>
      <c r="O734" s="3131"/>
      <c r="P734" s="3131"/>
      <c r="Q734" s="3131"/>
      <c r="R734" s="3131"/>
      <c r="S734" s="3131"/>
      <c r="T734" s="3131"/>
      <c r="U734" s="3131"/>
      <c r="V734" s="3131"/>
      <c r="W734" s="3131"/>
      <c r="X734" s="3131"/>
      <c r="Y734" s="3131"/>
      <c r="Z734" s="3131"/>
      <c r="AA734" s="3131"/>
      <c r="AB734" s="3131"/>
      <c r="AC734" s="3131"/>
      <c r="AD734" s="3131"/>
      <c r="AE734" s="3131"/>
      <c r="AF734" s="3131"/>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2"/>
      <c r="H735" s="3132"/>
      <c r="I735" s="3132"/>
      <c r="J735" s="3132"/>
      <c r="K735" s="3132"/>
      <c r="L735" s="3132"/>
      <c r="M735" s="3132"/>
      <c r="N735" s="3132"/>
      <c r="O735" s="3132"/>
      <c r="P735" s="3132"/>
      <c r="Q735" s="3132"/>
      <c r="R735" s="3132"/>
      <c r="S735" s="3132"/>
      <c r="T735" s="3132"/>
      <c r="U735" s="3132"/>
      <c r="V735" s="3132"/>
      <c r="W735" s="3132"/>
      <c r="X735" s="3132"/>
      <c r="Y735" s="3132"/>
      <c r="Z735" s="3132"/>
      <c r="AA735" s="3132"/>
      <c r="AB735" s="3132"/>
      <c r="AC735" s="3132"/>
      <c r="AD735" s="3132"/>
      <c r="AE735" s="3132"/>
      <c r="AF735" s="313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3" t="s">
        <v>625</v>
      </c>
      <c r="D738" s="3114"/>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5" t="s">
        <v>625</v>
      </c>
      <c r="G739" s="3115"/>
      <c r="H739" s="3115"/>
      <c r="I739" s="3115"/>
      <c r="J739" s="3115"/>
      <c r="K739" s="3115"/>
      <c r="L739" s="3115"/>
      <c r="M739" s="3115"/>
      <c r="N739" s="3115"/>
      <c r="O739" s="3115"/>
      <c r="P739" s="3115"/>
      <c r="Q739" s="3115"/>
      <c r="R739" s="3115"/>
      <c r="S739" s="3115"/>
      <c r="T739" s="3115"/>
      <c r="U739" s="3115"/>
      <c r="V739" s="3115"/>
      <c r="W739" s="3115"/>
      <c r="X739" s="3115"/>
      <c r="Y739" s="3115"/>
      <c r="Z739" s="3115"/>
      <c r="AA739" s="3115"/>
      <c r="AB739" s="3115"/>
      <c r="AC739" s="3115"/>
      <c r="AD739" s="3115"/>
      <c r="AE739" s="3115"/>
      <c r="AF739" s="311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6"/>
      <c r="G740" s="3116"/>
      <c r="H740" s="3116"/>
      <c r="I740" s="3116"/>
      <c r="J740" s="3116"/>
      <c r="K740" s="3116"/>
      <c r="L740" s="3116"/>
      <c r="M740" s="3116"/>
      <c r="N740" s="3116"/>
      <c r="O740" s="3116"/>
      <c r="P740" s="3116"/>
      <c r="Q740" s="3116"/>
      <c r="R740" s="3116"/>
      <c r="S740" s="3116"/>
      <c r="T740" s="3116"/>
      <c r="U740" s="3116"/>
      <c r="V740" s="3116"/>
      <c r="W740" s="3116"/>
      <c r="X740" s="3116"/>
      <c r="Y740" s="3116"/>
      <c r="Z740" s="3116"/>
      <c r="AA740" s="3116"/>
      <c r="AB740" s="3116"/>
      <c r="AC740" s="3116"/>
      <c r="AD740" s="3116"/>
      <c r="AE740" s="3116"/>
      <c r="AF740" s="311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35">
        <f>SUM(AG694:AG739)</f>
        <v>0</v>
      </c>
      <c r="AL750" s="3036"/>
      <c r="AM750" s="303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7" t="s">
        <v>1851</v>
      </c>
      <c r="AF753" s="3117"/>
      <c r="AG753" s="3117"/>
      <c r="AH753" s="3117"/>
      <c r="AI753" s="3117"/>
      <c r="AJ753" s="3117"/>
      <c r="AK753" s="3117"/>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9" t="s">
        <v>625</v>
      </c>
      <c r="D756" s="3049"/>
      <c r="E756" s="944"/>
      <c r="F756" s="3118" t="s">
        <v>1852</v>
      </c>
      <c r="G756" s="3119"/>
      <c r="H756" s="3119"/>
      <c r="I756" s="3119"/>
      <c r="J756" s="3119"/>
      <c r="K756" s="3119"/>
      <c r="L756" s="3119"/>
      <c r="M756" s="3119"/>
      <c r="N756" s="3119"/>
      <c r="O756" s="3119"/>
      <c r="P756" s="3119"/>
      <c r="Q756" s="3119"/>
      <c r="R756" s="3119"/>
      <c r="S756" s="3119"/>
      <c r="T756" s="3119"/>
      <c r="U756" s="3119"/>
      <c r="V756" s="3119"/>
      <c r="W756" s="3119"/>
      <c r="X756" s="3119"/>
      <c r="Y756" s="3119"/>
      <c r="Z756" s="3119"/>
      <c r="AA756" s="3119"/>
      <c r="AB756" s="3119"/>
      <c r="AC756" s="3119"/>
      <c r="AD756" s="3119"/>
      <c r="AE756" s="3119"/>
      <c r="AF756" s="3119"/>
      <c r="AG756" s="3119"/>
      <c r="AH756" s="3119"/>
      <c r="AI756" s="3119"/>
      <c r="AJ756" s="3119"/>
      <c r="AK756" s="3119"/>
      <c r="AL756" s="3120"/>
      <c r="AM756" s="1005"/>
      <c r="AN756" s="1000"/>
    </row>
    <row r="757" spans="1:49" s="943" customFormat="1" ht="12.75" customHeight="1">
      <c r="A757" s="1012"/>
      <c r="B757" s="1012"/>
      <c r="C757" s="944"/>
      <c r="D757" s="944"/>
      <c r="E757" s="944"/>
      <c r="F757" s="3121"/>
      <c r="G757" s="3122"/>
      <c r="H757" s="3122"/>
      <c r="I757" s="3122"/>
      <c r="J757" s="3122"/>
      <c r="K757" s="3122"/>
      <c r="L757" s="3122"/>
      <c r="M757" s="3122"/>
      <c r="N757" s="3122"/>
      <c r="O757" s="3122"/>
      <c r="P757" s="3122"/>
      <c r="Q757" s="3122"/>
      <c r="R757" s="3122"/>
      <c r="S757" s="3122"/>
      <c r="T757" s="3122"/>
      <c r="U757" s="3122"/>
      <c r="V757" s="3122"/>
      <c r="W757" s="3122"/>
      <c r="X757" s="3122"/>
      <c r="Y757" s="3122"/>
      <c r="Z757" s="3122"/>
      <c r="AA757" s="3122"/>
      <c r="AB757" s="3122"/>
      <c r="AC757" s="3122"/>
      <c r="AD757" s="3122"/>
      <c r="AE757" s="3122"/>
      <c r="AF757" s="3122"/>
      <c r="AG757" s="3122"/>
      <c r="AH757" s="3122"/>
      <c r="AI757" s="3122"/>
      <c r="AJ757" s="3122"/>
      <c r="AK757" s="3122"/>
      <c r="AL757" s="312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9" t="s">
        <v>577</v>
      </c>
      <c r="D759" s="3049"/>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7" t="s">
        <v>1854</v>
      </c>
      <c r="G760" s="3028"/>
      <c r="H760" s="3028"/>
      <c r="I760" s="3028"/>
      <c r="J760" s="3028"/>
      <c r="K760" s="3028"/>
      <c r="L760" s="3028"/>
      <c r="M760" s="3028"/>
      <c r="N760" s="3028"/>
      <c r="O760" s="3028"/>
      <c r="P760" s="3028"/>
      <c r="Q760" s="3028"/>
      <c r="R760" s="3028"/>
      <c r="S760" s="3028"/>
      <c r="T760" s="3028"/>
      <c r="U760" s="3028"/>
      <c r="V760" s="3028"/>
      <c r="W760" s="3028"/>
      <c r="X760" s="3028"/>
      <c r="Y760" s="3028"/>
      <c r="Z760" s="3028"/>
      <c r="AA760" s="3028"/>
      <c r="AB760" s="3028"/>
      <c r="AC760" s="3028"/>
      <c r="AD760" s="3028"/>
      <c r="AE760" s="3028"/>
      <c r="AF760" s="3028"/>
      <c r="AG760" s="3028"/>
      <c r="AH760" s="3028"/>
      <c r="AI760" s="3028"/>
      <c r="AJ760" s="3028"/>
      <c r="AK760" s="3028"/>
      <c r="AL760" s="3029"/>
      <c r="AM760" s="1005"/>
      <c r="AN760" s="1000"/>
      <c r="AS760" s="1483"/>
      <c r="AT760" s="1483"/>
      <c r="AU760" s="1483"/>
      <c r="AV760" s="1483"/>
      <c r="AW760" s="1483"/>
    </row>
    <row r="761" spans="1:49" s="943" customFormat="1" ht="12.75" customHeight="1">
      <c r="A761" s="1026"/>
      <c r="B761" s="1305"/>
      <c r="C761" s="1305"/>
      <c r="D761" s="1305"/>
      <c r="E761" s="1305"/>
      <c r="F761" s="3027"/>
      <c r="G761" s="3028"/>
      <c r="H761" s="3028"/>
      <c r="I761" s="3028"/>
      <c r="J761" s="3028"/>
      <c r="K761" s="3028"/>
      <c r="L761" s="3028"/>
      <c r="M761" s="3028"/>
      <c r="N761" s="3028"/>
      <c r="O761" s="3028"/>
      <c r="P761" s="3028"/>
      <c r="Q761" s="3028"/>
      <c r="R761" s="3028"/>
      <c r="S761" s="3028"/>
      <c r="T761" s="3028"/>
      <c r="U761" s="3028"/>
      <c r="V761" s="3028"/>
      <c r="W761" s="3028"/>
      <c r="X761" s="3028"/>
      <c r="Y761" s="3028"/>
      <c r="Z761" s="3028"/>
      <c r="AA761" s="3028"/>
      <c r="AB761" s="3028"/>
      <c r="AC761" s="3028"/>
      <c r="AD761" s="3028"/>
      <c r="AE761" s="3028"/>
      <c r="AF761" s="3028"/>
      <c r="AG761" s="3028"/>
      <c r="AH761" s="3028"/>
      <c r="AI761" s="3028"/>
      <c r="AJ761" s="3028"/>
      <c r="AK761" s="3028"/>
      <c r="AL761" s="3029"/>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7" t="s">
        <v>1856</v>
      </c>
      <c r="G763" s="3028"/>
      <c r="H763" s="3028"/>
      <c r="I763" s="3028"/>
      <c r="J763" s="3028"/>
      <c r="K763" s="3028"/>
      <c r="L763" s="3028"/>
      <c r="M763" s="3028"/>
      <c r="N763" s="3028"/>
      <c r="O763" s="3028"/>
      <c r="P763" s="3028"/>
      <c r="Q763" s="3028"/>
      <c r="R763" s="3028"/>
      <c r="S763" s="3028"/>
      <c r="T763" s="3028"/>
      <c r="U763" s="3028"/>
      <c r="V763" s="3028"/>
      <c r="W763" s="3028"/>
      <c r="X763" s="3028"/>
      <c r="Y763" s="3028"/>
      <c r="Z763" s="3028"/>
      <c r="AA763" s="3028"/>
      <c r="AB763" s="3028"/>
      <c r="AC763" s="3028"/>
      <c r="AD763" s="3028"/>
      <c r="AE763" s="3028"/>
      <c r="AF763" s="3028"/>
      <c r="AG763" s="3028"/>
      <c r="AH763" s="3028"/>
      <c r="AI763" s="3028"/>
      <c r="AJ763" s="3028"/>
      <c r="AK763" s="3028"/>
      <c r="AL763" s="1314"/>
      <c r="AM763" s="1005"/>
      <c r="AN763" s="1000"/>
      <c r="AT763" s="1089"/>
      <c r="AU763" s="1089"/>
      <c r="AV763" s="1089"/>
    </row>
    <row r="764" spans="1:49" s="943" customFormat="1" ht="12.75" customHeight="1">
      <c r="A764" s="1026"/>
      <c r="B764" s="1305"/>
      <c r="C764" s="1305"/>
      <c r="D764" s="1305"/>
      <c r="E764" s="1305"/>
      <c r="F764" s="3030"/>
      <c r="G764" s="3031"/>
      <c r="H764" s="3031"/>
      <c r="I764" s="3031"/>
      <c r="J764" s="3031"/>
      <c r="K764" s="3031"/>
      <c r="L764" s="3031"/>
      <c r="M764" s="3031"/>
      <c r="N764" s="3031"/>
      <c r="O764" s="3031"/>
      <c r="P764" s="3031"/>
      <c r="Q764" s="3031"/>
      <c r="R764" s="3031"/>
      <c r="S764" s="3031"/>
      <c r="T764" s="3031"/>
      <c r="U764" s="3031"/>
      <c r="V764" s="3031"/>
      <c r="W764" s="3031"/>
      <c r="X764" s="3031"/>
      <c r="Y764" s="3031"/>
      <c r="Z764" s="3031"/>
      <c r="AA764" s="3031"/>
      <c r="AB764" s="3031"/>
      <c r="AC764" s="3031"/>
      <c r="AD764" s="3031"/>
      <c r="AE764" s="3031"/>
      <c r="AF764" s="3031"/>
      <c r="AG764" s="3031"/>
      <c r="AH764" s="3031"/>
      <c r="AI764" s="3031"/>
      <c r="AJ764" s="3031"/>
      <c r="AK764" s="303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1">
        <f>Application!AJ975</f>
        <v>22633009</v>
      </c>
      <c r="AQ765" s="3021"/>
      <c r="AR765" s="3021"/>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2">
        <f>'Sources and Uses Budget'!S107+'Sources and Uses Budget'!T107</f>
        <v>31657341</v>
      </c>
      <c r="AG766" s="3032"/>
      <c r="AH766" s="3032"/>
      <c r="AI766" s="3032"/>
      <c r="AJ766" s="3032"/>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3">
        <f>AP774</f>
        <v>45447322.199999996</v>
      </c>
      <c r="AG767" s="3033"/>
      <c r="AH767" s="3033"/>
      <c r="AI767" s="3033"/>
      <c r="AJ767" s="3033"/>
      <c r="AK767" s="1005"/>
      <c r="AL767" s="1005"/>
      <c r="AM767" s="1005"/>
      <c r="AN767" s="1000"/>
      <c r="AP767" s="3021">
        <f>Application!AJ1024</f>
        <v>0</v>
      </c>
      <c r="AQ767" s="3021"/>
      <c r="AR767" s="302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4">
        <f>ROUNDDOWN(IF(C759="YES",((1-(AF766/AF767))*2),(1-(AF766/AF767))),2)</f>
        <v>0.6</v>
      </c>
      <c r="AG768" s="3034"/>
      <c r="AH768" s="3034"/>
      <c r="AI768" s="3034"/>
      <c r="AJ768" s="3034"/>
      <c r="AK768" s="1005"/>
      <c r="AL768" s="1005"/>
      <c r="AM768" s="1005"/>
      <c r="AN768" s="1000"/>
      <c r="AP768" s="3022">
        <f>Application!AJ1028</f>
        <v>25348970.080000002</v>
      </c>
      <c r="AQ768" s="3022"/>
      <c r="AR768" s="302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1">
        <f>IF(((AP767+AP768)/AP765)&gt;0.8,0.8,((AP767+AP768)/AP765))</f>
        <v>0.8</v>
      </c>
      <c r="AQ769" s="3041"/>
      <c r="AR769" s="3041"/>
    </row>
    <row r="770" spans="1:44" s="943" customFormat="1" ht="12.75" customHeight="1">
      <c r="A770" s="1048"/>
      <c r="B770" s="3093" t="s">
        <v>1859</v>
      </c>
      <c r="C770" s="3094"/>
      <c r="D770" s="3094"/>
      <c r="E770" s="3094"/>
      <c r="F770" s="3094"/>
      <c r="G770" s="3094"/>
      <c r="H770" s="3094"/>
      <c r="I770" s="3094"/>
      <c r="J770" s="3094"/>
      <c r="K770" s="3094"/>
      <c r="L770" s="3094"/>
      <c r="M770" s="3094"/>
      <c r="N770" s="3094"/>
      <c r="O770" s="3094"/>
      <c r="P770" s="3094"/>
      <c r="Q770" s="3094"/>
      <c r="R770" s="3094"/>
      <c r="S770" s="3094"/>
      <c r="T770" s="3094"/>
      <c r="U770" s="3094"/>
      <c r="V770" s="3094"/>
      <c r="W770" s="3094"/>
      <c r="X770" s="3094"/>
      <c r="Y770" s="3094"/>
      <c r="Z770" s="3094"/>
      <c r="AA770" s="3094"/>
      <c r="AB770" s="3094"/>
      <c r="AC770" s="3094"/>
      <c r="AD770" s="3094"/>
      <c r="AE770" s="3094"/>
      <c r="AF770" s="3094"/>
      <c r="AG770" s="3094"/>
      <c r="AH770" s="3094"/>
      <c r="AI770" s="3094"/>
      <c r="AJ770" s="3095"/>
      <c r="AK770" s="1005"/>
      <c r="AL770" s="1005"/>
      <c r="AM770" s="1005"/>
      <c r="AN770" s="1000"/>
    </row>
    <row r="771" spans="1:44" s="943" customFormat="1" ht="12.75" customHeight="1">
      <c r="A771" s="1048"/>
      <c r="B771" s="3096"/>
      <c r="C771" s="3097"/>
      <c r="D771" s="3097"/>
      <c r="E771" s="3097"/>
      <c r="F771" s="3097"/>
      <c r="G771" s="3097"/>
      <c r="H771" s="3097"/>
      <c r="I771" s="3097"/>
      <c r="J771" s="3097"/>
      <c r="K771" s="3097"/>
      <c r="L771" s="3097"/>
      <c r="M771" s="3097"/>
      <c r="N771" s="3097"/>
      <c r="O771" s="3097"/>
      <c r="P771" s="3097"/>
      <c r="Q771" s="3097"/>
      <c r="R771" s="3097"/>
      <c r="S771" s="3097"/>
      <c r="T771" s="3097"/>
      <c r="U771" s="3097"/>
      <c r="V771" s="3097"/>
      <c r="W771" s="3097"/>
      <c r="X771" s="3097"/>
      <c r="Y771" s="3097"/>
      <c r="Z771" s="3097"/>
      <c r="AA771" s="3097"/>
      <c r="AB771" s="3097"/>
      <c r="AC771" s="3097"/>
      <c r="AD771" s="3097"/>
      <c r="AE771" s="3097"/>
      <c r="AF771" s="3097"/>
      <c r="AG771" s="3097"/>
      <c r="AH771" s="3097"/>
      <c r="AI771" s="3097"/>
      <c r="AJ771" s="3098"/>
      <c r="AK771" s="1005"/>
      <c r="AL771" s="1005"/>
      <c r="AM771" s="1005"/>
      <c r="AN771" s="1000"/>
      <c r="AP771" s="3021">
        <f>AP772-AP767-AP768</f>
        <v>27340914.999999996</v>
      </c>
      <c r="AQ771" s="3042"/>
      <c r="AR771" s="3042"/>
    </row>
    <row r="772" spans="1:44" s="943" customFormat="1" ht="12.75" customHeight="1">
      <c r="A772" s="1048"/>
      <c r="B772" s="3099"/>
      <c r="C772" s="3100"/>
      <c r="D772" s="3100"/>
      <c r="E772" s="3100"/>
      <c r="F772" s="3100"/>
      <c r="G772" s="3100"/>
      <c r="H772" s="3100"/>
      <c r="I772" s="3100"/>
      <c r="J772" s="3100"/>
      <c r="K772" s="3100"/>
      <c r="L772" s="3100"/>
      <c r="M772" s="3100"/>
      <c r="N772" s="3100"/>
      <c r="O772" s="3100"/>
      <c r="P772" s="3100"/>
      <c r="Q772" s="3100"/>
      <c r="R772" s="3100"/>
      <c r="S772" s="3100"/>
      <c r="T772" s="3100"/>
      <c r="U772" s="3100"/>
      <c r="V772" s="3100"/>
      <c r="W772" s="3100"/>
      <c r="X772" s="3100"/>
      <c r="Y772" s="3100"/>
      <c r="Z772" s="3100"/>
      <c r="AA772" s="3100"/>
      <c r="AB772" s="3100"/>
      <c r="AC772" s="3100"/>
      <c r="AD772" s="3100"/>
      <c r="AE772" s="3100"/>
      <c r="AF772" s="3100"/>
      <c r="AG772" s="3100"/>
      <c r="AH772" s="3100"/>
      <c r="AI772" s="3100"/>
      <c r="AJ772" s="3101"/>
      <c r="AK772" s="1005"/>
      <c r="AL772" s="1005"/>
      <c r="AM772" s="1005"/>
      <c r="AN772" s="1000"/>
      <c r="AP772" s="3021">
        <f>Application!AJ1032</f>
        <v>52689885.079999998</v>
      </c>
      <c r="AQ772" s="3021"/>
      <c r="AR772" s="302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2">
        <f>IF(AF768=0,0,IF((AF768*100)&gt;12,12,(AF768*100)))</f>
        <v>12</v>
      </c>
      <c r="AL774" s="3102"/>
      <c r="AM774" s="3103"/>
      <c r="AN774" s="1000"/>
      <c r="AP774" s="3010">
        <f>AP771+(AP765*AP769)</f>
        <v>45447322.199999996</v>
      </c>
      <c r="AQ774" s="3011"/>
      <c r="AR774" s="301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4" t="s">
        <v>1861</v>
      </c>
      <c r="B777" s="3105"/>
      <c r="C777" s="3105"/>
      <c r="D777" s="3105"/>
      <c r="E777" s="3105"/>
      <c r="F777" s="3105"/>
      <c r="G777" s="3105"/>
      <c r="H777" s="3105"/>
      <c r="I777" s="3105"/>
      <c r="J777" s="3105"/>
      <c r="K777" s="3105"/>
      <c r="L777" s="3105"/>
      <c r="M777" s="3105"/>
      <c r="N777" s="3105"/>
      <c r="O777" s="3105"/>
      <c r="P777" s="3105"/>
      <c r="Q777" s="3105"/>
      <c r="R777" s="3105"/>
      <c r="S777" s="3105"/>
      <c r="T777" s="3105"/>
      <c r="U777" s="3105"/>
      <c r="V777" s="3105"/>
      <c r="W777" s="3105"/>
      <c r="X777" s="3105"/>
      <c r="Y777" s="3105"/>
      <c r="Z777" s="3105"/>
      <c r="AA777" s="3105"/>
      <c r="AB777" s="3105"/>
      <c r="AC777" s="3105"/>
      <c r="AD777" s="3105"/>
      <c r="AE777" s="3105"/>
      <c r="AF777" s="3105"/>
      <c r="AG777" s="3105"/>
      <c r="AH777" s="3105"/>
      <c r="AI777" s="3105"/>
      <c r="AJ777" s="3105"/>
      <c r="AK777" s="3105"/>
      <c r="AL777" s="3105"/>
      <c r="AM777" s="3105"/>
    </row>
    <row r="778" spans="1:44">
      <c r="A778" s="3106"/>
      <c r="B778" s="3106"/>
      <c r="C778" s="3106"/>
      <c r="D778" s="3106"/>
      <c r="E778" s="3106"/>
      <c r="F778" s="3106"/>
      <c r="G778" s="3106"/>
      <c r="H778" s="3106"/>
      <c r="I778" s="3106"/>
      <c r="J778" s="3106"/>
      <c r="K778" s="3106"/>
      <c r="L778" s="3106"/>
      <c r="M778" s="3106"/>
      <c r="N778" s="3106"/>
      <c r="O778" s="3106"/>
      <c r="P778" s="3106"/>
      <c r="Q778" s="3106"/>
      <c r="R778" s="3106"/>
      <c r="S778" s="3106"/>
      <c r="T778" s="3106"/>
      <c r="U778" s="3106"/>
      <c r="V778" s="3106"/>
      <c r="W778" s="3106"/>
      <c r="X778" s="3106"/>
      <c r="Y778" s="3106"/>
      <c r="Z778" s="3106"/>
      <c r="AA778" s="3106"/>
      <c r="AB778" s="3106"/>
      <c r="AC778" s="3106"/>
      <c r="AD778" s="3106"/>
      <c r="AE778" s="3106"/>
      <c r="AF778" s="3106"/>
      <c r="AG778" s="3106"/>
      <c r="AH778" s="3106"/>
      <c r="AI778" s="3106"/>
      <c r="AJ778" s="3106"/>
      <c r="AK778" s="3106"/>
      <c r="AL778" s="3106"/>
      <c r="AM778" s="310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8"/>
      <c r="B780" s="3038"/>
      <c r="C780" s="3038"/>
      <c r="D780" s="3038"/>
      <c r="E780" s="3038"/>
      <c r="F780" s="3038"/>
      <c r="G780" s="3038"/>
      <c r="H780" s="3038"/>
      <c r="I780" s="3038"/>
      <c r="J780" s="3038"/>
      <c r="K780" s="3038"/>
      <c r="L780" s="3038"/>
      <c r="M780" s="3038"/>
      <c r="N780" s="3038"/>
      <c r="O780" s="3038"/>
      <c r="P780" s="3038"/>
      <c r="Q780" s="3038"/>
      <c r="R780" s="3038"/>
      <c r="S780" s="3038"/>
      <c r="T780" s="3038"/>
      <c r="U780" s="3038"/>
      <c r="V780" s="3038"/>
      <c r="W780" s="3038"/>
      <c r="X780" s="3038"/>
      <c r="Y780" s="3038"/>
      <c r="Z780" s="3038"/>
      <c r="AA780" s="3038"/>
      <c r="AB780" s="3038"/>
      <c r="AC780" s="3038"/>
      <c r="AD780" s="3038"/>
      <c r="AE780" s="3038"/>
      <c r="AF780" s="3038"/>
      <c r="AG780" s="3038"/>
      <c r="AH780" s="3038"/>
      <c r="AI780" s="3038"/>
      <c r="AJ780" s="3038"/>
      <c r="AK780" s="3038"/>
      <c r="AL780" s="3038"/>
      <c r="AM780" s="3038"/>
      <c r="AO780" s="1227"/>
      <c r="AP780" s="1320"/>
      <c r="AQ780" s="1319"/>
    </row>
    <row r="781" spans="1:44">
      <c r="A781" s="3038"/>
      <c r="B781" s="3038"/>
      <c r="C781" s="3038"/>
      <c r="D781" s="3038"/>
      <c r="E781" s="3038"/>
      <c r="F781" s="3038"/>
      <c r="G781" s="3038"/>
      <c r="H781" s="3038"/>
      <c r="I781" s="3038"/>
      <c r="J781" s="3038"/>
      <c r="K781" s="3038"/>
      <c r="L781" s="3038"/>
      <c r="M781" s="3038"/>
      <c r="N781" s="3038"/>
      <c r="O781" s="3038"/>
      <c r="P781" s="3038"/>
      <c r="Q781" s="3038"/>
      <c r="R781" s="3038"/>
      <c r="S781" s="3038"/>
      <c r="T781" s="3038"/>
      <c r="U781" s="3038"/>
      <c r="V781" s="3038"/>
      <c r="W781" s="3038"/>
      <c r="X781" s="3038"/>
      <c r="Y781" s="3038"/>
      <c r="Z781" s="3038"/>
      <c r="AA781" s="3038"/>
      <c r="AB781" s="3038"/>
      <c r="AC781" s="3038"/>
      <c r="AD781" s="3038"/>
      <c r="AE781" s="3038"/>
      <c r="AF781" s="3038"/>
      <c r="AG781" s="3038"/>
      <c r="AH781" s="3038"/>
      <c r="AI781" s="3038"/>
      <c r="AJ781" s="3038"/>
      <c r="AK781" s="3038"/>
      <c r="AL781" s="3038"/>
      <c r="AM781" s="303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7" t="s">
        <v>1862</v>
      </c>
      <c r="U782" s="3108"/>
      <c r="V782" s="3108"/>
      <c r="W782" s="3108"/>
      <c r="X782" s="3108"/>
      <c r="Y782" s="3109"/>
      <c r="Z782" s="3107" t="s">
        <v>1863</v>
      </c>
      <c r="AA782" s="3108"/>
      <c r="AB782" s="3108"/>
      <c r="AC782" s="3108"/>
      <c r="AD782" s="3108"/>
      <c r="AE782" s="3109"/>
      <c r="AF782" s="3107" t="s">
        <v>1864</v>
      </c>
      <c r="AG782" s="3108"/>
      <c r="AH782" s="3108"/>
      <c r="AI782" s="3108"/>
      <c r="AJ782" s="3108"/>
      <c r="AK782" s="310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0"/>
      <c r="U783" s="3111"/>
      <c r="V783" s="3111"/>
      <c r="W783" s="3111"/>
      <c r="X783" s="3111"/>
      <c r="Y783" s="3112"/>
      <c r="Z783" s="3110"/>
      <c r="AA783" s="3111"/>
      <c r="AB783" s="3111"/>
      <c r="AC783" s="3111"/>
      <c r="AD783" s="3111"/>
      <c r="AE783" s="3112"/>
      <c r="AF783" s="3110"/>
      <c r="AG783" s="3111"/>
      <c r="AH783" s="3111"/>
      <c r="AI783" s="3111"/>
      <c r="AJ783" s="3111"/>
      <c r="AK783" s="3112"/>
      <c r="AL783" s="1322"/>
      <c r="AM783" s="1216"/>
      <c r="AO783" s="1320"/>
      <c r="AP783" s="1319"/>
      <c r="AQ783" s="1319"/>
    </row>
    <row r="784" spans="1:44">
      <c r="A784" s="1323" t="s">
        <v>797</v>
      </c>
      <c r="B784" s="3061" t="s">
        <v>1562</v>
      </c>
      <c r="C784" s="3061"/>
      <c r="D784" s="3061"/>
      <c r="E784" s="3061"/>
      <c r="F784" s="3061"/>
      <c r="G784" s="3061"/>
      <c r="H784" s="3061"/>
      <c r="I784" s="3061"/>
      <c r="J784" s="3061"/>
      <c r="K784" s="3061"/>
      <c r="L784" s="3061"/>
      <c r="M784" s="3061"/>
      <c r="N784" s="3061"/>
      <c r="O784" s="3061"/>
      <c r="P784" s="3061"/>
      <c r="Q784" s="3061"/>
      <c r="R784" s="3061"/>
      <c r="S784" s="3062"/>
      <c r="T784" s="3092">
        <f>AK51</f>
        <v>0</v>
      </c>
      <c r="U784" s="3065"/>
      <c r="V784" s="3065"/>
      <c r="W784" s="3065"/>
      <c r="X784" s="3065"/>
      <c r="Y784" s="3066"/>
      <c r="Z784" s="3064">
        <v>20</v>
      </c>
      <c r="AA784" s="3065"/>
      <c r="AB784" s="3065"/>
      <c r="AC784" s="3065"/>
      <c r="AD784" s="3065"/>
      <c r="AE784" s="3066"/>
      <c r="AF784" s="3067">
        <f>IF(T784&gt;Z784,Z784,T784)</f>
        <v>0</v>
      </c>
      <c r="AG784" s="3067"/>
      <c r="AH784" s="3067"/>
      <c r="AI784" s="3067"/>
      <c r="AJ784" s="3067"/>
      <c r="AK784" s="3067"/>
      <c r="AL784" s="1322"/>
      <c r="AM784" s="1216"/>
      <c r="AO784" s="1319"/>
      <c r="AP784" s="1319"/>
      <c r="AQ784" s="1319"/>
    </row>
    <row r="785" spans="1:81">
      <c r="A785" s="1323" t="s">
        <v>1830</v>
      </c>
      <c r="B785" s="3061" t="s">
        <v>1583</v>
      </c>
      <c r="C785" s="3061"/>
      <c r="D785" s="3061"/>
      <c r="E785" s="3061"/>
      <c r="F785" s="3061"/>
      <c r="G785" s="3061"/>
      <c r="H785" s="3061"/>
      <c r="I785" s="3061"/>
      <c r="J785" s="3061"/>
      <c r="K785" s="3061"/>
      <c r="L785" s="3061"/>
      <c r="M785" s="3061"/>
      <c r="N785" s="3061"/>
      <c r="O785" s="3061"/>
      <c r="P785" s="3061"/>
      <c r="Q785" s="3061"/>
      <c r="R785" s="3061"/>
      <c r="S785" s="3062"/>
      <c r="T785" s="3092">
        <f>AK72</f>
        <v>10</v>
      </c>
      <c r="U785" s="3065"/>
      <c r="V785" s="3065"/>
      <c r="W785" s="3065"/>
      <c r="X785" s="3065"/>
      <c r="Y785" s="3066"/>
      <c r="Z785" s="3064">
        <v>10</v>
      </c>
      <c r="AA785" s="3065"/>
      <c r="AB785" s="3065"/>
      <c r="AC785" s="3065"/>
      <c r="AD785" s="3065"/>
      <c r="AE785" s="3066"/>
      <c r="AF785" s="3067">
        <f>IF(T785&gt;Z785,Z785,T785)</f>
        <v>10</v>
      </c>
      <c r="AG785" s="3067"/>
      <c r="AH785" s="3067"/>
      <c r="AI785" s="3067"/>
      <c r="AJ785" s="3067"/>
      <c r="AK785" s="3067"/>
      <c r="AL785" s="1322"/>
      <c r="AM785" s="1216"/>
      <c r="AO785" s="1319"/>
      <c r="AP785" s="1319"/>
      <c r="AQ785" s="1319"/>
    </row>
    <row r="786" spans="1:81">
      <c r="A786" s="1323" t="s">
        <v>1839</v>
      </c>
      <c r="B786" s="3061" t="s">
        <v>1593</v>
      </c>
      <c r="C786" s="3061"/>
      <c r="D786" s="3061"/>
      <c r="E786" s="3061"/>
      <c r="F786" s="3061"/>
      <c r="G786" s="3061"/>
      <c r="H786" s="3061"/>
      <c r="I786" s="3061"/>
      <c r="J786" s="3061"/>
      <c r="K786" s="3061"/>
      <c r="L786" s="3061"/>
      <c r="M786" s="3061"/>
      <c r="N786" s="3061"/>
      <c r="O786" s="3061"/>
      <c r="P786" s="3061"/>
      <c r="Q786" s="3061"/>
      <c r="R786" s="3061"/>
      <c r="S786" s="3062"/>
      <c r="T786" s="3092">
        <f>AK97</f>
        <v>20</v>
      </c>
      <c r="U786" s="3065"/>
      <c r="V786" s="3065"/>
      <c r="W786" s="3065"/>
      <c r="X786" s="3065"/>
      <c r="Y786" s="3066"/>
      <c r="Z786" s="3064">
        <v>20</v>
      </c>
      <c r="AA786" s="3065"/>
      <c r="AB786" s="3065"/>
      <c r="AC786" s="3065"/>
      <c r="AD786" s="3065"/>
      <c r="AE786" s="3066"/>
      <c r="AF786" s="3067">
        <f>IF(T786&gt;Z786,Z786,T786)</f>
        <v>20</v>
      </c>
      <c r="AG786" s="3067"/>
      <c r="AH786" s="3067"/>
      <c r="AI786" s="3067"/>
      <c r="AJ786" s="3067"/>
      <c r="AK786" s="3067"/>
      <c r="AL786" s="1322"/>
      <c r="AM786" s="1216"/>
      <c r="AO786" s="1319"/>
      <c r="AP786" s="1319"/>
      <c r="AQ786" s="1319"/>
    </row>
    <row r="787" spans="1:81">
      <c r="A787" s="1323" t="s">
        <v>1865</v>
      </c>
      <c r="B787" s="3061" t="s">
        <v>1603</v>
      </c>
      <c r="C787" s="3061"/>
      <c r="D787" s="3061"/>
      <c r="E787" s="3061"/>
      <c r="F787" s="3061"/>
      <c r="G787" s="3061"/>
      <c r="H787" s="3061"/>
      <c r="I787" s="3061"/>
      <c r="J787" s="3061"/>
      <c r="K787" s="3061"/>
      <c r="L787" s="3061"/>
      <c r="M787" s="3061"/>
      <c r="N787" s="3061"/>
      <c r="O787" s="3061"/>
      <c r="P787" s="3061"/>
      <c r="Q787" s="3061"/>
      <c r="R787" s="3061"/>
      <c r="S787" s="3062"/>
      <c r="T787" s="3092">
        <f>AK131</f>
        <v>10</v>
      </c>
      <c r="U787" s="3065"/>
      <c r="V787" s="3065"/>
      <c r="W787" s="3065"/>
      <c r="X787" s="3065"/>
      <c r="Y787" s="3066"/>
      <c r="Z787" s="3064">
        <v>10</v>
      </c>
      <c r="AA787" s="3065"/>
      <c r="AB787" s="3065"/>
      <c r="AC787" s="3065"/>
      <c r="AD787" s="3065"/>
      <c r="AE787" s="3066"/>
      <c r="AF787" s="3067">
        <f>IF(T787&gt;Z787,Z787,T787)</f>
        <v>10</v>
      </c>
      <c r="AG787" s="3067"/>
      <c r="AH787" s="3067"/>
      <c r="AI787" s="3067"/>
      <c r="AJ787" s="3067"/>
      <c r="AK787" s="3067"/>
      <c r="AL787" s="1322"/>
      <c r="AM787" s="1216"/>
      <c r="AO787" s="1319"/>
      <c r="AP787" s="1319"/>
      <c r="AQ787" s="1319"/>
    </row>
    <row r="788" spans="1:81">
      <c r="A788" s="1325" t="s">
        <v>1866</v>
      </c>
      <c r="B788" s="3061" t="s">
        <v>1867</v>
      </c>
      <c r="C788" s="3061"/>
      <c r="D788" s="3061"/>
      <c r="E788" s="3061"/>
      <c r="F788" s="3061"/>
      <c r="G788" s="3061"/>
      <c r="H788" s="3061"/>
      <c r="I788" s="3061"/>
      <c r="J788" s="3061"/>
      <c r="K788" s="3061"/>
      <c r="L788" s="3061"/>
      <c r="M788" s="3061"/>
      <c r="N788" s="3061"/>
      <c r="O788" s="3061"/>
      <c r="P788" s="3061"/>
      <c r="Q788" s="3061"/>
      <c r="R788" s="3061"/>
      <c r="S788" s="3062"/>
      <c r="T788" s="3063">
        <f>SUM(T789:Y790)</f>
        <v>10</v>
      </c>
      <c r="U788" s="3063"/>
      <c r="V788" s="3063"/>
      <c r="W788" s="3063"/>
      <c r="X788" s="3063"/>
      <c r="Y788" s="3063"/>
      <c r="Z788" s="3067">
        <v>10</v>
      </c>
      <c r="AA788" s="3067"/>
      <c r="AB788" s="3067"/>
      <c r="AC788" s="3067"/>
      <c r="AD788" s="3067"/>
      <c r="AE788" s="3067"/>
      <c r="AF788" s="3067">
        <f>IF(T788&gt;Z788,Z788,T788)</f>
        <v>10</v>
      </c>
      <c r="AG788" s="3067"/>
      <c r="AH788" s="3067"/>
      <c r="AI788" s="3067"/>
      <c r="AJ788" s="3067"/>
      <c r="AK788" s="3067"/>
      <c r="AL788" s="1322"/>
      <c r="AM788" s="1216"/>
    </row>
    <row r="789" spans="1:81">
      <c r="A789" s="926"/>
      <c r="B789" s="1009"/>
      <c r="C789" s="3068" t="s">
        <v>1868</v>
      </c>
      <c r="D789" s="3068"/>
      <c r="E789" s="3068"/>
      <c r="F789" s="3068"/>
      <c r="G789" s="3068"/>
      <c r="H789" s="3068"/>
      <c r="I789" s="3068"/>
      <c r="J789" s="3068"/>
      <c r="K789" s="3068"/>
      <c r="L789" s="3068"/>
      <c r="M789" s="3068"/>
      <c r="N789" s="3068"/>
      <c r="O789" s="3068"/>
      <c r="P789" s="3068"/>
      <c r="Q789" s="3068"/>
      <c r="R789" s="3068"/>
      <c r="S789" s="3069"/>
      <c r="T789" s="3070">
        <f>AJ149</f>
        <v>7</v>
      </c>
      <c r="U789" s="3070"/>
      <c r="V789" s="3070"/>
      <c r="W789" s="3070"/>
      <c r="X789" s="3070"/>
      <c r="Y789" s="3070"/>
      <c r="Z789" s="3071">
        <v>7</v>
      </c>
      <c r="AA789" s="3071"/>
      <c r="AB789" s="3071"/>
      <c r="AC789" s="3071"/>
      <c r="AD789" s="3071"/>
      <c r="AE789" s="3071"/>
      <c r="AF789" s="3072"/>
      <c r="AG789" s="3072"/>
      <c r="AH789" s="3072"/>
      <c r="AI789" s="3072"/>
      <c r="AJ789" s="3072"/>
      <c r="AK789" s="3072"/>
      <c r="AL789" s="1322"/>
      <c r="AM789" s="1216"/>
    </row>
    <row r="790" spans="1:81">
      <c r="A790" s="1326"/>
      <c r="B790" s="1009"/>
      <c r="C790" s="3068" t="s">
        <v>1869</v>
      </c>
      <c r="D790" s="3068"/>
      <c r="E790" s="3068"/>
      <c r="F790" s="3068"/>
      <c r="G790" s="3068"/>
      <c r="H790" s="3068"/>
      <c r="I790" s="3068"/>
      <c r="J790" s="3068"/>
      <c r="K790" s="3068"/>
      <c r="L790" s="3068"/>
      <c r="M790" s="3068"/>
      <c r="N790" s="3068"/>
      <c r="O790" s="3068"/>
      <c r="P790" s="3068"/>
      <c r="Q790" s="3068"/>
      <c r="R790" s="3068"/>
      <c r="S790" s="3069"/>
      <c r="T790" s="3070">
        <f>AJ163</f>
        <v>3</v>
      </c>
      <c r="U790" s="3070"/>
      <c r="V790" s="3070"/>
      <c r="W790" s="3070"/>
      <c r="X790" s="3070"/>
      <c r="Y790" s="3070"/>
      <c r="Z790" s="3071">
        <v>3</v>
      </c>
      <c r="AA790" s="3071"/>
      <c r="AB790" s="3071"/>
      <c r="AC790" s="3071"/>
      <c r="AD790" s="3071"/>
      <c r="AE790" s="3071"/>
      <c r="AF790" s="3072"/>
      <c r="AG790" s="3072"/>
      <c r="AH790" s="3072"/>
      <c r="AI790" s="3072"/>
      <c r="AJ790" s="3072"/>
      <c r="AK790" s="3072"/>
      <c r="AL790" s="1322"/>
      <c r="AM790" s="1216"/>
      <c r="AO790" s="943"/>
    </row>
    <row r="791" spans="1:81">
      <c r="A791" s="1325" t="s">
        <v>1631</v>
      </c>
      <c r="B791" s="3061" t="s">
        <v>1870</v>
      </c>
      <c r="C791" s="3061"/>
      <c r="D791" s="3061"/>
      <c r="E791" s="3061"/>
      <c r="F791" s="3061"/>
      <c r="G791" s="3061"/>
      <c r="H791" s="3061"/>
      <c r="I791" s="3061"/>
      <c r="J791" s="3061"/>
      <c r="K791" s="3061"/>
      <c r="L791" s="3061"/>
      <c r="M791" s="3061"/>
      <c r="N791" s="3061"/>
      <c r="O791" s="3061"/>
      <c r="P791" s="3061"/>
      <c r="Q791" s="3061"/>
      <c r="R791" s="3061"/>
      <c r="S791" s="3062"/>
      <c r="T791" s="3063">
        <f>AK174</f>
        <v>10</v>
      </c>
      <c r="U791" s="3063"/>
      <c r="V791" s="3063"/>
      <c r="W791" s="3063"/>
      <c r="X791" s="3063"/>
      <c r="Y791" s="3063"/>
      <c r="Z791" s="3067">
        <v>10</v>
      </c>
      <c r="AA791" s="3067"/>
      <c r="AB791" s="3067"/>
      <c r="AC791" s="3067"/>
      <c r="AD791" s="3067"/>
      <c r="AE791" s="3067"/>
      <c r="AF791" s="3067">
        <f>IF(T791&gt;Z791,Z791,T791)</f>
        <v>10</v>
      </c>
      <c r="AG791" s="3067"/>
      <c r="AH791" s="3067"/>
      <c r="AI791" s="3067"/>
      <c r="AJ791" s="3067"/>
      <c r="AK791" s="3067"/>
      <c r="AL791" s="1322"/>
      <c r="AM791" s="1216"/>
    </row>
    <row r="792" spans="1:81">
      <c r="A792" s="1323" t="s">
        <v>1640</v>
      </c>
      <c r="B792" s="3061" t="s">
        <v>1641</v>
      </c>
      <c r="C792" s="3061"/>
      <c r="D792" s="3061"/>
      <c r="E792" s="3061"/>
      <c r="F792" s="3061"/>
      <c r="G792" s="3061"/>
      <c r="H792" s="3061"/>
      <c r="I792" s="3061"/>
      <c r="J792" s="3061"/>
      <c r="K792" s="3061"/>
      <c r="L792" s="3061"/>
      <c r="M792" s="3061"/>
      <c r="N792" s="3061"/>
      <c r="O792" s="3061"/>
      <c r="P792" s="3061"/>
      <c r="Q792" s="3061"/>
      <c r="R792" s="3061"/>
      <c r="S792" s="3062"/>
      <c r="T792" s="3063">
        <f>AK256</f>
        <v>8</v>
      </c>
      <c r="U792" s="3063"/>
      <c r="V792" s="3063"/>
      <c r="W792" s="3063"/>
      <c r="X792" s="3063"/>
      <c r="Y792" s="3063"/>
      <c r="Z792" s="3064">
        <v>8</v>
      </c>
      <c r="AA792" s="3065"/>
      <c r="AB792" s="3065"/>
      <c r="AC792" s="3065"/>
      <c r="AD792" s="3065"/>
      <c r="AE792" s="3066"/>
      <c r="AF792" s="3067">
        <f>IF(T792&gt;Z792,Z792,T792)</f>
        <v>8</v>
      </c>
      <c r="AG792" s="3067"/>
      <c r="AH792" s="3067"/>
      <c r="AI792" s="3067"/>
      <c r="AJ792" s="3067"/>
      <c r="AK792" s="3067"/>
      <c r="AL792" s="1322"/>
      <c r="AM792" s="1216"/>
    </row>
    <row r="793" spans="1:81" s="925" customFormat="1" hidden="1">
      <c r="A793" s="1325" t="s">
        <v>623</v>
      </c>
      <c r="B793" s="3061" t="s">
        <v>1871</v>
      </c>
      <c r="C793" s="3061"/>
      <c r="D793" s="3061"/>
      <c r="E793" s="3061"/>
      <c r="F793" s="3061"/>
      <c r="G793" s="3061"/>
      <c r="H793" s="3061"/>
      <c r="I793" s="3061"/>
      <c r="J793" s="3061"/>
      <c r="K793" s="3061"/>
      <c r="L793" s="3061"/>
      <c r="M793" s="3061"/>
      <c r="N793" s="3061"/>
      <c r="O793" s="3061"/>
      <c r="P793" s="3061"/>
      <c r="Q793" s="3061"/>
      <c r="R793" s="3061"/>
      <c r="S793" s="3062"/>
      <c r="T793" s="3063">
        <f>IF(AK750&gt;5,5,AK750)</f>
        <v>0</v>
      </c>
      <c r="U793" s="3063"/>
      <c r="V793" s="3063"/>
      <c r="W793" s="3063"/>
      <c r="X793" s="3063"/>
      <c r="Y793" s="3063"/>
      <c r="Z793" s="3067">
        <v>5</v>
      </c>
      <c r="AA793" s="3067"/>
      <c r="AB793" s="3067"/>
      <c r="AC793" s="3067"/>
      <c r="AD793" s="3067"/>
      <c r="AE793" s="3067"/>
      <c r="AF793" s="3067">
        <f>IF(T793&gt;Z793,5,T793)</f>
        <v>0</v>
      </c>
      <c r="AG793" s="3067"/>
      <c r="AH793" s="3067"/>
      <c r="AI793" s="3067"/>
      <c r="AJ793" s="3067"/>
      <c r="AK793" s="306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1" t="s">
        <v>1872</v>
      </c>
      <c r="C794" s="3061"/>
      <c r="D794" s="3061"/>
      <c r="E794" s="3061"/>
      <c r="F794" s="3061"/>
      <c r="G794" s="3061"/>
      <c r="H794" s="3061"/>
      <c r="I794" s="3061"/>
      <c r="J794" s="3061"/>
      <c r="K794" s="3061"/>
      <c r="L794" s="3061"/>
      <c r="M794" s="3061"/>
      <c r="N794" s="3061"/>
      <c r="O794" s="3061"/>
      <c r="P794" s="3061"/>
      <c r="Q794" s="3061"/>
      <c r="R794" s="3061"/>
      <c r="S794" s="3062"/>
      <c r="T794" s="3063">
        <f>AK267</f>
        <v>10</v>
      </c>
      <c r="U794" s="3063"/>
      <c r="V794" s="3063"/>
      <c r="W794" s="3063"/>
      <c r="X794" s="3063"/>
      <c r="Y794" s="3063"/>
      <c r="Z794" s="3067">
        <v>10</v>
      </c>
      <c r="AA794" s="3067"/>
      <c r="AB794" s="3067"/>
      <c r="AC794" s="3067"/>
      <c r="AD794" s="3067"/>
      <c r="AE794" s="3067"/>
      <c r="AF794" s="3073">
        <f>IF(T794&gt;Z794,Z794,T794)</f>
        <v>10</v>
      </c>
      <c r="AG794" s="3074"/>
      <c r="AH794" s="3074"/>
      <c r="AI794" s="3074"/>
      <c r="AJ794" s="3074"/>
      <c r="AK794" s="307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1" t="s">
        <v>1651</v>
      </c>
      <c r="C795" s="3061"/>
      <c r="D795" s="3061"/>
      <c r="E795" s="3061"/>
      <c r="F795" s="3061"/>
      <c r="G795" s="3061"/>
      <c r="H795" s="3061"/>
      <c r="I795" s="3061"/>
      <c r="J795" s="3061"/>
      <c r="K795" s="3061"/>
      <c r="L795" s="3061"/>
      <c r="M795" s="3061"/>
      <c r="N795" s="3061"/>
      <c r="O795" s="3061"/>
      <c r="P795" s="3061"/>
      <c r="Q795" s="3061"/>
      <c r="R795" s="3061"/>
      <c r="S795" s="3062"/>
      <c r="T795" s="3063">
        <f>AK553</f>
        <v>20</v>
      </c>
      <c r="U795" s="3063"/>
      <c r="V795" s="3063"/>
      <c r="W795" s="3063"/>
      <c r="X795" s="3063"/>
      <c r="Y795" s="3063"/>
      <c r="Z795" s="3073">
        <v>20</v>
      </c>
      <c r="AA795" s="3074"/>
      <c r="AB795" s="3074"/>
      <c r="AC795" s="3074"/>
      <c r="AD795" s="3074"/>
      <c r="AE795" s="3075"/>
      <c r="AF795" s="3073">
        <f>IF(T795&gt;Z795,Z795,T795)</f>
        <v>20</v>
      </c>
      <c r="AG795" s="3076"/>
      <c r="AH795" s="3076"/>
      <c r="AI795" s="3076"/>
      <c r="AJ795" s="3076"/>
      <c r="AK795" s="307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0">
        <f>AK320</f>
        <v>20</v>
      </c>
      <c r="U796" s="3070"/>
      <c r="V796" s="3070"/>
      <c r="W796" s="3070"/>
      <c r="X796" s="3070"/>
      <c r="Y796" s="3070"/>
      <c r="Z796" s="3035">
        <v>20</v>
      </c>
      <c r="AA796" s="3036"/>
      <c r="AB796" s="3036"/>
      <c r="AC796" s="3036"/>
      <c r="AD796" s="3036"/>
      <c r="AE796" s="3037"/>
      <c r="AF796" s="3072"/>
      <c r="AG796" s="3072"/>
      <c r="AH796" s="3072"/>
      <c r="AI796" s="3072"/>
      <c r="AJ796" s="3072"/>
      <c r="AK796" s="307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0">
        <f>AK551</f>
        <v>10</v>
      </c>
      <c r="U797" s="3070"/>
      <c r="V797" s="3070"/>
      <c r="W797" s="3070"/>
      <c r="X797" s="3070"/>
      <c r="Y797" s="3070"/>
      <c r="Z797" s="3035">
        <v>10</v>
      </c>
      <c r="AA797" s="3036"/>
      <c r="AB797" s="3036"/>
      <c r="AC797" s="3036"/>
      <c r="AD797" s="3036"/>
      <c r="AE797" s="3037"/>
      <c r="AF797" s="3072"/>
      <c r="AG797" s="3072"/>
      <c r="AH797" s="3072"/>
      <c r="AI797" s="3072"/>
      <c r="AJ797" s="3072"/>
      <c r="AK797" s="307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1" t="s">
        <v>907</v>
      </c>
      <c r="C798" s="3061"/>
      <c r="D798" s="3061"/>
      <c r="E798" s="3061"/>
      <c r="F798" s="3061"/>
      <c r="G798" s="3061"/>
      <c r="H798" s="3061"/>
      <c r="I798" s="3061"/>
      <c r="J798" s="3061"/>
      <c r="K798" s="3061"/>
      <c r="L798" s="3061"/>
      <c r="M798" s="3061"/>
      <c r="N798" s="3061"/>
      <c r="O798" s="3061"/>
      <c r="P798" s="3061"/>
      <c r="Q798" s="3061"/>
      <c r="R798" s="3061"/>
      <c r="S798" s="3062"/>
      <c r="T798" s="3063">
        <f>AK684</f>
        <v>11</v>
      </c>
      <c r="U798" s="3063"/>
      <c r="V798" s="3063"/>
      <c r="W798" s="3063"/>
      <c r="X798" s="3063"/>
      <c r="Y798" s="3063"/>
      <c r="Z798" s="3073">
        <v>10</v>
      </c>
      <c r="AA798" s="3074"/>
      <c r="AB798" s="3074"/>
      <c r="AC798" s="3074"/>
      <c r="AD798" s="3074"/>
      <c r="AE798" s="3075"/>
      <c r="AF798" s="3067">
        <f>IF(T798&gt;Z798,Z798,T798)</f>
        <v>10</v>
      </c>
      <c r="AG798" s="3067"/>
      <c r="AH798" s="3067"/>
      <c r="AI798" s="3067"/>
      <c r="AJ798" s="3067"/>
      <c r="AK798" s="306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1" t="s">
        <v>1850</v>
      </c>
      <c r="C799" s="3061"/>
      <c r="D799" s="3061"/>
      <c r="E799" s="3061"/>
      <c r="F799" s="3061"/>
      <c r="G799" s="3061"/>
      <c r="H799" s="3061"/>
      <c r="I799" s="3061"/>
      <c r="J799" s="3061"/>
      <c r="K799" s="3061"/>
      <c r="L799" s="3061"/>
      <c r="M799" s="3061"/>
      <c r="N799" s="3061"/>
      <c r="O799" s="3061"/>
      <c r="P799" s="3061"/>
      <c r="Q799" s="3061"/>
      <c r="R799" s="3061"/>
      <c r="S799" s="3062"/>
      <c r="T799" s="3063">
        <f>AK774</f>
        <v>12</v>
      </c>
      <c r="U799" s="3063"/>
      <c r="V799" s="3063"/>
      <c r="W799" s="3063"/>
      <c r="X799" s="3063"/>
      <c r="Y799" s="3063"/>
      <c r="Z799" s="3073">
        <v>12</v>
      </c>
      <c r="AA799" s="3074"/>
      <c r="AB799" s="3074"/>
      <c r="AC799" s="3074"/>
      <c r="AD799" s="3074"/>
      <c r="AE799" s="3075"/>
      <c r="AF799" s="3067">
        <f>IF(T799&gt;Z799,Z799,T799)</f>
        <v>12</v>
      </c>
      <c r="AG799" s="3067"/>
      <c r="AH799" s="3067"/>
      <c r="AI799" s="3067"/>
      <c r="AJ799" s="3067"/>
      <c r="AK799" s="306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8" t="s">
        <v>1875</v>
      </c>
      <c r="B800" s="3061"/>
      <c r="C800" s="3061"/>
      <c r="D800" s="3061"/>
      <c r="E800" s="3061"/>
      <c r="F800" s="3061"/>
      <c r="G800" s="3061"/>
      <c r="H800" s="3061"/>
      <c r="I800" s="3061"/>
      <c r="J800" s="3061"/>
      <c r="K800" s="3061"/>
      <c r="L800" s="3061"/>
      <c r="M800" s="3061"/>
      <c r="N800" s="3061"/>
      <c r="O800" s="3061"/>
      <c r="P800" s="3061"/>
      <c r="Q800" s="3061"/>
      <c r="R800" s="3061"/>
      <c r="S800" s="3062"/>
      <c r="T800" s="3079"/>
      <c r="U800" s="3079"/>
      <c r="V800" s="3079"/>
      <c r="W800" s="3079"/>
      <c r="X800" s="3079"/>
      <c r="Y800" s="3079"/>
      <c r="Z800" s="3071" t="s">
        <v>1876</v>
      </c>
      <c r="AA800" s="3071"/>
      <c r="AB800" s="3071"/>
      <c r="AC800" s="3071"/>
      <c r="AD800" s="3071"/>
      <c r="AE800" s="3071"/>
      <c r="AF800" s="3073">
        <f>IF(T800&gt;0,T800,0)</f>
        <v>0</v>
      </c>
      <c r="AG800" s="3074"/>
      <c r="AH800" s="3074"/>
      <c r="AI800" s="3074"/>
      <c r="AJ800" s="3074"/>
      <c r="AK800" s="307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80" t="s">
        <v>1877</v>
      </c>
      <c r="B801" s="3081"/>
      <c r="C801" s="3081"/>
      <c r="D801" s="3081"/>
      <c r="E801" s="3081"/>
      <c r="F801" s="3081"/>
      <c r="G801" s="3081"/>
      <c r="H801" s="3081"/>
      <c r="I801" s="3081"/>
      <c r="J801" s="3081"/>
      <c r="K801" s="3081"/>
      <c r="L801" s="3081"/>
      <c r="M801" s="3081"/>
      <c r="N801" s="3081"/>
      <c r="O801" s="3081"/>
      <c r="P801" s="3081"/>
      <c r="Q801" s="3081"/>
      <c r="R801" s="3081"/>
      <c r="S801" s="3081"/>
      <c r="T801" s="3081"/>
      <c r="U801" s="3081"/>
      <c r="V801" s="3081"/>
      <c r="W801" s="3081"/>
      <c r="X801" s="3081"/>
      <c r="Y801" s="3081"/>
      <c r="Z801" s="3081"/>
      <c r="AA801" s="3081"/>
      <c r="AB801" s="3081"/>
      <c r="AC801" s="3081"/>
      <c r="AD801" s="3081"/>
      <c r="AE801" s="3082"/>
      <c r="AF801" s="3086">
        <f>SUM(AF784:AK799)-AF800</f>
        <v>120</v>
      </c>
      <c r="AG801" s="3087"/>
      <c r="AH801" s="3087"/>
      <c r="AI801" s="3087"/>
      <c r="AJ801" s="3087"/>
      <c r="AK801" s="308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3"/>
      <c r="B802" s="3084"/>
      <c r="C802" s="3084"/>
      <c r="D802" s="3084"/>
      <c r="E802" s="3084"/>
      <c r="F802" s="3084"/>
      <c r="G802" s="3084"/>
      <c r="H802" s="3084"/>
      <c r="I802" s="3084"/>
      <c r="J802" s="3084"/>
      <c r="K802" s="3084"/>
      <c r="L802" s="3084"/>
      <c r="M802" s="3084"/>
      <c r="N802" s="3084"/>
      <c r="O802" s="3084"/>
      <c r="P802" s="3084"/>
      <c r="Q802" s="3084"/>
      <c r="R802" s="3084"/>
      <c r="S802" s="3084"/>
      <c r="T802" s="3084"/>
      <c r="U802" s="3084"/>
      <c r="V802" s="3084"/>
      <c r="W802" s="3084"/>
      <c r="X802" s="3084"/>
      <c r="Y802" s="3084"/>
      <c r="Z802" s="3084"/>
      <c r="AA802" s="3084"/>
      <c r="AB802" s="3084"/>
      <c r="AC802" s="3084"/>
      <c r="AD802" s="3084"/>
      <c r="AE802" s="3085"/>
      <c r="AF802" s="3089"/>
      <c r="AG802" s="3090"/>
      <c r="AH802" s="3090"/>
      <c r="AI802" s="3090"/>
      <c r="AJ802" s="3090"/>
      <c r="AK802" s="309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Vianney Ruvalcaba</cp:lastModifiedBy>
  <cp:lastPrinted>2021-05-07T00:02:33Z</cp:lastPrinted>
  <dcterms:created xsi:type="dcterms:W3CDTF">2007-12-27T18:26:28Z</dcterms:created>
  <dcterms:modified xsi:type="dcterms:W3CDTF">2021-05-18T18:07:00Z</dcterms:modified>
</cp:coreProperties>
</file>