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S:\Ventana al Sur - San Diego - Santiago\3.3 CDLAC\Ready For Review\Reviewed\"/>
    </mc:Choice>
  </mc:AlternateContent>
  <xr:revisionPtr revIDLastSave="0" documentId="13_ncr:1_{A7E20FAC-9859-4C87-A293-68E31D3E50B1}" xr6:coauthVersionLast="46" xr6:coauthVersionMax="46" xr10:uidLastSave="{00000000-0000-0000-0000-000000000000}"/>
  <bookViews>
    <workbookView xWindow="2868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09" i="3" l="1"/>
  <c r="G16" i="22"/>
  <c r="E48" i="7"/>
  <c r="Z811" i="3"/>
  <c r="AO641" i="3"/>
  <c r="AM567" i="3"/>
  <c r="AM564" i="3"/>
  <c r="AC884" i="3" l="1"/>
  <c r="AC886" i="3"/>
  <c r="AC888" i="3"/>
  <c r="AB50" i="15" l="1"/>
  <c r="H658" i="3" l="1"/>
  <c r="AD1036" i="3" l="1"/>
  <c r="Z580" i="3"/>
  <c r="Z579" i="3"/>
  <c r="O731" i="3"/>
  <c r="O730" i="3"/>
  <c r="O732" i="3"/>
  <c r="O728" i="3"/>
  <c r="O729" i="3"/>
  <c r="AI62" i="7"/>
  <c r="AK62" i="7"/>
  <c r="AM62" i="7"/>
  <c r="AO62" i="7"/>
  <c r="AQ62" i="7"/>
  <c r="AS62" i="7"/>
  <c r="AU62" i="7"/>
  <c r="AW62" i="7"/>
  <c r="AY62" i="7"/>
  <c r="BA62" i="7"/>
  <c r="BC62" i="7"/>
  <c r="BE62" i="7"/>
  <c r="BG62" i="7"/>
  <c r="BI62" i="7"/>
  <c r="BK62" i="7"/>
  <c r="BM62" i="7"/>
  <c r="BO62" i="7"/>
  <c r="BQ62" i="7"/>
  <c r="BS62" i="7"/>
  <c r="BU62" i="7"/>
  <c r="BW62" i="7"/>
  <c r="BY62" i="7"/>
  <c r="CA62" i="7"/>
  <c r="CC62" i="7"/>
  <c r="CE62" i="7"/>
  <c r="CG62" i="7"/>
  <c r="CI62" i="7"/>
  <c r="CK62" i="7"/>
  <c r="CM62" i="7"/>
  <c r="CO62" i="7"/>
  <c r="CQ62" i="7"/>
  <c r="CS62" i="7"/>
  <c r="CU62" i="7"/>
  <c r="CW62" i="7"/>
  <c r="CY62" i="7"/>
  <c r="DA62" i="7"/>
  <c r="DC62" i="7"/>
  <c r="DE62" i="7"/>
  <c r="DG62" i="7"/>
  <c r="DI62" i="7"/>
  <c r="DK62" i="7"/>
  <c r="DM62" i="7"/>
  <c r="DO62" i="7"/>
  <c r="DQ62" i="7"/>
  <c r="DS62" i="7"/>
  <c r="DU62" i="7"/>
  <c r="DW62" i="7"/>
  <c r="DY62" i="7"/>
  <c r="EA62" i="7"/>
  <c r="EC62" i="7"/>
  <c r="EE62" i="7"/>
  <c r="EG62" i="7"/>
  <c r="EI62" i="7"/>
  <c r="EK62" i="7"/>
  <c r="EM62" i="7"/>
  <c r="EO62" i="7"/>
  <c r="EQ62" i="7"/>
  <c r="ES62" i="7"/>
  <c r="EU62" i="7"/>
  <c r="EW62" i="7"/>
  <c r="EY62" i="7"/>
  <c r="FA62" i="7"/>
  <c r="FC62" i="7"/>
  <c r="FE62" i="7"/>
  <c r="FG62" i="7"/>
  <c r="FI62" i="7"/>
  <c r="FK62" i="7"/>
  <c r="FM62" i="7"/>
  <c r="FO62" i="7"/>
  <c r="FQ62" i="7"/>
  <c r="FS62" i="7"/>
  <c r="FU62" i="7"/>
  <c r="FW62" i="7"/>
  <c r="FY62" i="7"/>
  <c r="GA62" i="7"/>
  <c r="GC62" i="7"/>
  <c r="GE62" i="7"/>
  <c r="GG62" i="7"/>
  <c r="GI62" i="7"/>
  <c r="GK62" i="7"/>
  <c r="GM62" i="7"/>
  <c r="GO62" i="7"/>
  <c r="GQ62" i="7"/>
  <c r="GS62" i="7"/>
  <c r="GU62" i="7"/>
  <c r="GW62" i="7"/>
  <c r="GY62" i="7"/>
  <c r="HA62" i="7"/>
  <c r="HC62" i="7"/>
  <c r="HE62" i="7"/>
  <c r="HG62" i="7"/>
  <c r="HI62" i="7"/>
  <c r="HK62" i="7"/>
  <c r="HM62" i="7"/>
  <c r="HO62" i="7"/>
  <c r="HQ62" i="7"/>
  <c r="HS62" i="7"/>
  <c r="HU62" i="7"/>
  <c r="HW62" i="7"/>
  <c r="HY62" i="7"/>
  <c r="IA62" i="7"/>
  <c r="IC62" i="7"/>
  <c r="IE62" i="7"/>
  <c r="IG62" i="7"/>
  <c r="II62" i="7"/>
  <c r="IK62" i="7"/>
  <c r="IM62" i="7"/>
  <c r="IO62" i="7"/>
  <c r="IQ62" i="7"/>
  <c r="IS62" i="7"/>
  <c r="IU62" i="7"/>
  <c r="IW62" i="7"/>
  <c r="IY62" i="7"/>
  <c r="JA62" i="7"/>
  <c r="JC62" i="7"/>
  <c r="JE62" i="7"/>
  <c r="JG62" i="7"/>
  <c r="JI62" i="7"/>
  <c r="JK62" i="7"/>
  <c r="JM62" i="7"/>
  <c r="JO62" i="7"/>
  <c r="JQ62" i="7"/>
  <c r="JS62" i="7"/>
  <c r="JU62" i="7"/>
  <c r="JW62" i="7"/>
  <c r="JY62" i="7"/>
  <c r="KA62" i="7"/>
  <c r="KC62" i="7"/>
  <c r="KE62" i="7"/>
  <c r="KG62" i="7"/>
  <c r="KI62" i="7"/>
  <c r="KK62" i="7"/>
  <c r="KM62" i="7"/>
  <c r="KO62" i="7"/>
  <c r="KQ62" i="7"/>
  <c r="KS62" i="7"/>
  <c r="KU62" i="7"/>
  <c r="KW62" i="7"/>
  <c r="KY62" i="7"/>
  <c r="LA62" i="7"/>
  <c r="LC62" i="7"/>
  <c r="LE62" i="7"/>
  <c r="LG62" i="7"/>
  <c r="LI62" i="7"/>
  <c r="LK62" i="7"/>
  <c r="LM62" i="7"/>
  <c r="LO62" i="7"/>
  <c r="LQ62" i="7"/>
  <c r="LS62" i="7"/>
  <c r="LU62" i="7"/>
  <c r="LW62" i="7"/>
  <c r="LY62" i="7"/>
  <c r="MA62" i="7"/>
  <c r="MC62" i="7"/>
  <c r="ME62" i="7"/>
  <c r="MG62" i="7"/>
  <c r="MI62" i="7"/>
  <c r="MK62" i="7"/>
  <c r="MM62" i="7"/>
  <c r="MO62" i="7"/>
  <c r="MQ62" i="7"/>
  <c r="MS62" i="7"/>
  <c r="MU62" i="7"/>
  <c r="MW62" i="7"/>
  <c r="MY62" i="7"/>
  <c r="NA62" i="7"/>
  <c r="NC62" i="7"/>
  <c r="NE62" i="7"/>
  <c r="NG62" i="7"/>
  <c r="NI62" i="7"/>
  <c r="NK62" i="7"/>
  <c r="NM62" i="7"/>
  <c r="NO62" i="7"/>
  <c r="NQ62" i="7"/>
  <c r="NS62" i="7"/>
  <c r="NU62" i="7"/>
  <c r="NW62" i="7"/>
  <c r="NY62" i="7"/>
  <c r="OA62" i="7"/>
  <c r="OC62" i="7"/>
  <c r="OE62" i="7"/>
  <c r="OG62" i="7"/>
  <c r="OI62" i="7"/>
  <c r="OK62" i="7"/>
  <c r="OM62" i="7"/>
  <c r="OO62" i="7"/>
  <c r="OQ62" i="7"/>
  <c r="OS62" i="7"/>
  <c r="OU62" i="7"/>
  <c r="OW62" i="7"/>
  <c r="OY62" i="7"/>
  <c r="PA62" i="7"/>
  <c r="PC62" i="7"/>
  <c r="PE62" i="7"/>
  <c r="PG62" i="7"/>
  <c r="PI62" i="7"/>
  <c r="PK62" i="7"/>
  <c r="PM62" i="7"/>
  <c r="PO62" i="7"/>
  <c r="PQ62" i="7"/>
  <c r="PS62" i="7"/>
  <c r="PU62" i="7"/>
  <c r="PW62" i="7"/>
  <c r="PY62" i="7"/>
  <c r="QA62" i="7"/>
  <c r="QC62" i="7"/>
  <c r="QE62" i="7"/>
  <c r="QG62" i="7"/>
  <c r="QI62" i="7"/>
  <c r="QK62" i="7"/>
  <c r="QM62" i="7"/>
  <c r="QO62" i="7"/>
  <c r="QQ62" i="7"/>
  <c r="QS62" i="7"/>
  <c r="QU62" i="7"/>
  <c r="QW62" i="7"/>
  <c r="QY62" i="7"/>
  <c r="RA62" i="7"/>
  <c r="RC62" i="7"/>
  <c r="RE62" i="7"/>
  <c r="RG62" i="7"/>
  <c r="RI62" i="7"/>
  <c r="RK62" i="7"/>
  <c r="RM62" i="7"/>
  <c r="RO62" i="7"/>
  <c r="RQ62" i="7"/>
  <c r="RS62" i="7"/>
  <c r="RU62" i="7"/>
  <c r="RW62" i="7"/>
  <c r="RY62" i="7"/>
  <c r="SA62" i="7"/>
  <c r="SC62" i="7"/>
  <c r="SE62" i="7"/>
  <c r="SG62" i="7"/>
  <c r="SI62" i="7"/>
  <c r="SK62" i="7"/>
  <c r="SM62" i="7"/>
  <c r="SO62" i="7"/>
  <c r="SQ62" i="7"/>
  <c r="SS62" i="7"/>
  <c r="SU62" i="7"/>
  <c r="SW62" i="7"/>
  <c r="SY62" i="7"/>
  <c r="TA62" i="7"/>
  <c r="TC62" i="7"/>
  <c r="TE62" i="7"/>
  <c r="TG62" i="7"/>
  <c r="TI62" i="7"/>
  <c r="TK62" i="7"/>
  <c r="TM62" i="7"/>
  <c r="TO62" i="7"/>
  <c r="TQ62" i="7"/>
  <c r="TS62" i="7"/>
  <c r="TU62" i="7"/>
  <c r="TW62" i="7"/>
  <c r="TY62" i="7"/>
  <c r="UA62" i="7"/>
  <c r="UC62" i="7"/>
  <c r="UE62" i="7"/>
  <c r="UG62" i="7"/>
  <c r="UI62" i="7"/>
  <c r="UK62" i="7"/>
  <c r="UM62" i="7"/>
  <c r="UO62" i="7"/>
  <c r="UQ62" i="7"/>
  <c r="US62" i="7"/>
  <c r="UU62" i="7"/>
  <c r="UW62" i="7"/>
  <c r="UY62" i="7"/>
  <c r="VA62" i="7"/>
  <c r="VC62" i="7"/>
  <c r="VE62" i="7"/>
  <c r="VG62" i="7"/>
  <c r="VI62" i="7"/>
  <c r="VK62" i="7"/>
  <c r="VM62" i="7"/>
  <c r="VO62" i="7"/>
  <c r="VQ62" i="7"/>
  <c r="VS62" i="7"/>
  <c r="VU62" i="7"/>
  <c r="VW62" i="7"/>
  <c r="VY62" i="7"/>
  <c r="WA62" i="7"/>
  <c r="WC62" i="7"/>
  <c r="WE62" i="7"/>
  <c r="WG62" i="7"/>
  <c r="WI62" i="7"/>
  <c r="WK62" i="7"/>
  <c r="WM62" i="7"/>
  <c r="WO62" i="7"/>
  <c r="WQ62" i="7"/>
  <c r="WS62" i="7"/>
  <c r="WU62" i="7"/>
  <c r="WW62" i="7"/>
  <c r="WY62" i="7"/>
  <c r="XA62" i="7"/>
  <c r="XC62" i="7"/>
  <c r="XE62" i="7"/>
  <c r="XG62" i="7"/>
  <c r="XI62" i="7"/>
  <c r="XK62" i="7"/>
  <c r="XM62" i="7"/>
  <c r="XO62" i="7"/>
  <c r="XQ62" i="7"/>
  <c r="XS62" i="7"/>
  <c r="XU62" i="7"/>
  <c r="XW62" i="7"/>
  <c r="XY62" i="7"/>
  <c r="YA62" i="7"/>
  <c r="YC62" i="7"/>
  <c r="YE62" i="7"/>
  <c r="YG62" i="7"/>
  <c r="YI62" i="7"/>
  <c r="YK62" i="7"/>
  <c r="YM62" i="7"/>
  <c r="YO62" i="7"/>
  <c r="YQ62" i="7"/>
  <c r="YS62" i="7"/>
  <c r="YU62" i="7"/>
  <c r="YW62" i="7"/>
  <c r="YY62" i="7"/>
  <c r="ZA62" i="7"/>
  <c r="ZC62" i="7"/>
  <c r="ZE62" i="7"/>
  <c r="ZG62" i="7"/>
  <c r="ZI62" i="7"/>
  <c r="ZK62" i="7"/>
  <c r="ZM62" i="7"/>
  <c r="ZO62" i="7"/>
  <c r="ZQ62" i="7"/>
  <c r="ZS62" i="7"/>
  <c r="ZU62" i="7"/>
  <c r="ZW62" i="7"/>
  <c r="ZY62" i="7"/>
  <c r="AAA62" i="7"/>
  <c r="AAC62" i="7"/>
  <c r="AAE62" i="7"/>
  <c r="AAG62" i="7"/>
  <c r="AAI62" i="7"/>
  <c r="AAK62" i="7"/>
  <c r="AAM62" i="7"/>
  <c r="AAO62" i="7"/>
  <c r="AAQ62" i="7"/>
  <c r="AAS62" i="7"/>
  <c r="AAU62" i="7"/>
  <c r="AAW62" i="7"/>
  <c r="AAY62" i="7"/>
  <c r="ABA62" i="7"/>
  <c r="ABC62" i="7"/>
  <c r="ABE62" i="7"/>
  <c r="ABG62" i="7"/>
  <c r="ABI62" i="7"/>
  <c r="ABK62" i="7"/>
  <c r="ABM62" i="7"/>
  <c r="ABO62" i="7"/>
  <c r="ABQ62" i="7"/>
  <c r="ABS62" i="7"/>
  <c r="ABU62" i="7"/>
  <c r="ABW62" i="7"/>
  <c r="ABY62" i="7"/>
  <c r="ACA62" i="7"/>
  <c r="ACC62" i="7"/>
  <c r="ACE62" i="7"/>
  <c r="ACG62" i="7"/>
  <c r="ACI62" i="7"/>
  <c r="ACK62" i="7"/>
  <c r="ACM62" i="7"/>
  <c r="ACO62" i="7"/>
  <c r="ACQ62" i="7"/>
  <c r="ACS62" i="7"/>
  <c r="ACU62" i="7"/>
  <c r="ACW62" i="7"/>
  <c r="ACY62" i="7"/>
  <c r="ADA62" i="7"/>
  <c r="ADC62" i="7"/>
  <c r="ADE62" i="7"/>
  <c r="ADG62" i="7"/>
  <c r="ADI62" i="7"/>
  <c r="ADK62" i="7"/>
  <c r="ADM62" i="7"/>
  <c r="ADO62" i="7"/>
  <c r="ADQ62" i="7"/>
  <c r="ADS62" i="7"/>
  <c r="ADU62" i="7"/>
  <c r="ADW62" i="7"/>
  <c r="ADY62" i="7"/>
  <c r="AEA62" i="7"/>
  <c r="AEC62" i="7"/>
  <c r="AEE62" i="7"/>
  <c r="AEG62" i="7"/>
  <c r="AEI62" i="7"/>
  <c r="AEK62" i="7"/>
  <c r="AEM62" i="7"/>
  <c r="AEO62" i="7"/>
  <c r="AEQ62" i="7"/>
  <c r="AES62" i="7"/>
  <c r="AEU62" i="7"/>
  <c r="AEW62" i="7"/>
  <c r="AEY62" i="7"/>
  <c r="AFA62" i="7"/>
  <c r="AFC62" i="7"/>
  <c r="AFE62" i="7"/>
  <c r="AFG62" i="7"/>
  <c r="AFI62" i="7"/>
  <c r="AFK62" i="7"/>
  <c r="AFM62" i="7"/>
  <c r="AFO62" i="7"/>
  <c r="AFQ62" i="7"/>
  <c r="AFS62" i="7"/>
  <c r="AFU62" i="7"/>
  <c r="AFW62" i="7"/>
  <c r="AFY62" i="7"/>
  <c r="AGA62" i="7"/>
  <c r="AGC62" i="7"/>
  <c r="AGE62" i="7"/>
  <c r="AGG62" i="7"/>
  <c r="AGI62" i="7"/>
  <c r="AGK62" i="7"/>
  <c r="AGM62" i="7"/>
  <c r="AGO62" i="7"/>
  <c r="AGQ62" i="7"/>
  <c r="AGS62" i="7"/>
  <c r="AGU62" i="7"/>
  <c r="AGW62" i="7"/>
  <c r="AGY62" i="7"/>
  <c r="AHA62" i="7"/>
  <c r="AHC62" i="7"/>
  <c r="AHE62" i="7"/>
  <c r="AHG62" i="7"/>
  <c r="AHI62" i="7"/>
  <c r="AHK62" i="7"/>
  <c r="AHM62" i="7"/>
  <c r="AHO62" i="7"/>
  <c r="AHQ62" i="7"/>
  <c r="AHS62" i="7"/>
  <c r="AHU62" i="7"/>
  <c r="AHW62" i="7"/>
  <c r="AHY62" i="7"/>
  <c r="AIA62" i="7"/>
  <c r="AIC62" i="7"/>
  <c r="AIE62" i="7"/>
  <c r="AIG62" i="7"/>
  <c r="AII62" i="7"/>
  <c r="AIK62" i="7"/>
  <c r="AIM62" i="7"/>
  <c r="AIO62" i="7"/>
  <c r="AIQ62" i="7"/>
  <c r="AIS62" i="7"/>
  <c r="AIU62" i="7"/>
  <c r="AIW62" i="7"/>
  <c r="AIY62" i="7"/>
  <c r="AJA62" i="7"/>
  <c r="AJC62" i="7"/>
  <c r="AJE62" i="7"/>
  <c r="AJG62" i="7"/>
  <c r="AJI62" i="7"/>
  <c r="AJK62" i="7"/>
  <c r="AJM62" i="7"/>
  <c r="AJO62" i="7"/>
  <c r="AJQ62" i="7"/>
  <c r="AJS62" i="7"/>
  <c r="AJU62" i="7"/>
  <c r="AJW62" i="7"/>
  <c r="AJY62" i="7"/>
  <c r="AKA62" i="7"/>
  <c r="AKC62" i="7"/>
  <c r="AKE62" i="7"/>
  <c r="AKG62" i="7"/>
  <c r="AKI62" i="7"/>
  <c r="AKK62" i="7"/>
  <c r="AKM62" i="7"/>
  <c r="AKO62" i="7"/>
  <c r="AKQ62" i="7"/>
  <c r="AKS62" i="7"/>
  <c r="AKU62" i="7"/>
  <c r="AKW62" i="7"/>
  <c r="AKY62" i="7"/>
  <c r="ALA62" i="7"/>
  <c r="ALC62" i="7"/>
  <c r="ALE62" i="7"/>
  <c r="ALG62" i="7"/>
  <c r="ALI62" i="7"/>
  <c r="ALK62" i="7"/>
  <c r="ALM62" i="7"/>
  <c r="ALO62" i="7"/>
  <c r="ALQ62" i="7"/>
  <c r="ALS62" i="7"/>
  <c r="ALU62" i="7"/>
  <c r="ALW62" i="7"/>
  <c r="ALY62" i="7"/>
  <c r="AMA62" i="7"/>
  <c r="AMC62" i="7"/>
  <c r="AME62" i="7"/>
  <c r="AMG62" i="7"/>
  <c r="AMI62" i="7"/>
  <c r="AMK62" i="7"/>
  <c r="AMM62" i="7"/>
  <c r="AMO62" i="7"/>
  <c r="AMQ62" i="7"/>
  <c r="AMS62" i="7"/>
  <c r="AMU62" i="7"/>
  <c r="AMW62" i="7"/>
  <c r="AMY62" i="7"/>
  <c r="ANA62" i="7"/>
  <c r="ANC62" i="7"/>
  <c r="ANE62" i="7"/>
  <c r="ANG62" i="7"/>
  <c r="ANI62" i="7"/>
  <c r="ANK62" i="7"/>
  <c r="ANM62" i="7"/>
  <c r="ANO62" i="7"/>
  <c r="ANQ62" i="7"/>
  <c r="ANS62" i="7"/>
  <c r="ANU62" i="7"/>
  <c r="ANW62" i="7"/>
  <c r="ANY62" i="7"/>
  <c r="AOA62" i="7"/>
  <c r="AOC62" i="7"/>
  <c r="AOE62" i="7"/>
  <c r="AOG62" i="7"/>
  <c r="AOI62" i="7"/>
  <c r="AOK62" i="7"/>
  <c r="AOM62" i="7"/>
  <c r="AOO62" i="7"/>
  <c r="AOQ62" i="7"/>
  <c r="AOS62" i="7"/>
  <c r="AOU62" i="7"/>
  <c r="AOW62" i="7"/>
  <c r="AOY62" i="7"/>
  <c r="APA62" i="7"/>
  <c r="APC62" i="7"/>
  <c r="APE62" i="7"/>
  <c r="APG62" i="7"/>
  <c r="API62" i="7"/>
  <c r="APK62" i="7"/>
  <c r="APM62" i="7"/>
  <c r="APO62" i="7"/>
  <c r="APQ62" i="7"/>
  <c r="APS62" i="7"/>
  <c r="APU62" i="7"/>
  <c r="APW62" i="7"/>
  <c r="APY62" i="7"/>
  <c r="AQA62" i="7"/>
  <c r="AQC62" i="7"/>
  <c r="AQE62" i="7"/>
  <c r="AQG62" i="7"/>
  <c r="AQI62" i="7"/>
  <c r="AQK62" i="7"/>
  <c r="AQM62" i="7"/>
  <c r="AQO62" i="7"/>
  <c r="AQQ62" i="7"/>
  <c r="AQS62" i="7"/>
  <c r="AQU62" i="7"/>
  <c r="AQW62" i="7"/>
  <c r="AQY62" i="7"/>
  <c r="ARA62" i="7"/>
  <c r="ARC62" i="7"/>
  <c r="ARE62" i="7"/>
  <c r="ARG62" i="7"/>
  <c r="ARI62" i="7"/>
  <c r="ARK62" i="7"/>
  <c r="ARM62" i="7"/>
  <c r="ARO62" i="7"/>
  <c r="ARQ62" i="7"/>
  <c r="ARS62" i="7"/>
  <c r="ARU62" i="7"/>
  <c r="ARW62" i="7"/>
  <c r="ARY62" i="7"/>
  <c r="ASA62" i="7"/>
  <c r="ASC62" i="7"/>
  <c r="ASE62" i="7"/>
  <c r="ASG62" i="7"/>
  <c r="ASI62" i="7"/>
  <c r="ASK62" i="7"/>
  <c r="ASM62" i="7"/>
  <c r="ASO62" i="7"/>
  <c r="ASQ62" i="7"/>
  <c r="ASS62" i="7"/>
  <c r="ASU62" i="7"/>
  <c r="ASW62" i="7"/>
  <c r="ASY62" i="7"/>
  <c r="ATA62" i="7"/>
  <c r="ATC62" i="7"/>
  <c r="ATE62" i="7"/>
  <c r="ATG62" i="7"/>
  <c r="ATI62" i="7"/>
  <c r="ATK62" i="7"/>
  <c r="ATM62" i="7"/>
  <c r="ATO62" i="7"/>
  <c r="ATQ62" i="7"/>
  <c r="ATS62" i="7"/>
  <c r="ATU62" i="7"/>
  <c r="ATW62" i="7"/>
  <c r="ATY62" i="7"/>
  <c r="AUA62" i="7"/>
  <c r="AUC62" i="7"/>
  <c r="AUE62" i="7"/>
  <c r="AUG62" i="7"/>
  <c r="AUI62" i="7"/>
  <c r="AUK62" i="7"/>
  <c r="AUM62" i="7"/>
  <c r="AUO62" i="7"/>
  <c r="AUQ62" i="7"/>
  <c r="AUS62" i="7"/>
  <c r="AUU62" i="7"/>
  <c r="AUW62" i="7"/>
  <c r="AUY62" i="7"/>
  <c r="AVA62" i="7"/>
  <c r="AVC62" i="7"/>
  <c r="AVE62" i="7"/>
  <c r="AVG62" i="7"/>
  <c r="AVI62" i="7"/>
  <c r="AVK62" i="7"/>
  <c r="AVM62" i="7"/>
  <c r="AVO62" i="7"/>
  <c r="AVQ62" i="7"/>
  <c r="AVS62" i="7"/>
  <c r="AVU62" i="7"/>
  <c r="AVW62" i="7"/>
  <c r="AVY62" i="7"/>
  <c r="AWA62" i="7"/>
  <c r="AWC62" i="7"/>
  <c r="AWE62" i="7"/>
  <c r="AWG62" i="7"/>
  <c r="AWI62" i="7"/>
  <c r="AWK62" i="7"/>
  <c r="AWM62" i="7"/>
  <c r="AWO62" i="7"/>
  <c r="AWQ62" i="7"/>
  <c r="AWS62" i="7"/>
  <c r="AWU62" i="7"/>
  <c r="AWW62" i="7"/>
  <c r="AWY62" i="7"/>
  <c r="AXA62" i="7"/>
  <c r="AXC62" i="7"/>
  <c r="AXE62" i="7"/>
  <c r="AXG62" i="7"/>
  <c r="AXI62" i="7"/>
  <c r="AXK62" i="7"/>
  <c r="AXM62" i="7"/>
  <c r="AXO62" i="7"/>
  <c r="AXQ62" i="7"/>
  <c r="AXS62" i="7"/>
  <c r="AXU62" i="7"/>
  <c r="AXW62" i="7"/>
  <c r="AXY62" i="7"/>
  <c r="AYA62" i="7"/>
  <c r="AYC62" i="7"/>
  <c r="AYE62" i="7"/>
  <c r="AYG62" i="7"/>
  <c r="AYI62" i="7"/>
  <c r="AYK62" i="7"/>
  <c r="AYM62" i="7"/>
  <c r="AYO62" i="7"/>
  <c r="AYQ62" i="7"/>
  <c r="AYS62" i="7"/>
  <c r="AYU62" i="7"/>
  <c r="AYW62" i="7"/>
  <c r="AYY62" i="7"/>
  <c r="AZA62" i="7"/>
  <c r="AZC62" i="7"/>
  <c r="AZE62" i="7"/>
  <c r="AZG62" i="7"/>
  <c r="AZI62" i="7"/>
  <c r="AZK62" i="7"/>
  <c r="AZM62" i="7"/>
  <c r="AZO62" i="7"/>
  <c r="AZQ62" i="7"/>
  <c r="AZS62" i="7"/>
  <c r="AZU62" i="7"/>
  <c r="AZW62" i="7"/>
  <c r="AZY62" i="7"/>
  <c r="BAA62" i="7"/>
  <c r="BAC62" i="7"/>
  <c r="BAE62" i="7"/>
  <c r="BAG62" i="7"/>
  <c r="BAI62" i="7"/>
  <c r="BAK62" i="7"/>
  <c r="BAM62" i="7"/>
  <c r="BAO62" i="7"/>
  <c r="BAQ62" i="7"/>
  <c r="BAS62" i="7"/>
  <c r="BAU62" i="7"/>
  <c r="BAW62" i="7"/>
  <c r="BAY62" i="7"/>
  <c r="BBA62" i="7"/>
  <c r="BBC62" i="7"/>
  <c r="BBE62" i="7"/>
  <c r="BBG62" i="7"/>
  <c r="BBI62" i="7"/>
  <c r="BBK62" i="7"/>
  <c r="BBM62" i="7"/>
  <c r="BBO62" i="7"/>
  <c r="BBQ62" i="7"/>
  <c r="BBS62" i="7"/>
  <c r="BBU62" i="7"/>
  <c r="BBW62" i="7"/>
  <c r="BBY62" i="7"/>
  <c r="BCA62" i="7"/>
  <c r="BCC62" i="7"/>
  <c r="BCE62" i="7"/>
  <c r="BCG62" i="7"/>
  <c r="BCI62" i="7"/>
  <c r="BCK62" i="7"/>
  <c r="BCM62" i="7"/>
  <c r="BCO62" i="7"/>
  <c r="BCQ62" i="7"/>
  <c r="BCS62" i="7"/>
  <c r="BCU62" i="7"/>
  <c r="BCW62" i="7"/>
  <c r="BCY62" i="7"/>
  <c r="BDA62" i="7"/>
  <c r="BDC62" i="7"/>
  <c r="BDE62" i="7"/>
  <c r="BDG62" i="7"/>
  <c r="BDI62" i="7"/>
  <c r="BDK62" i="7"/>
  <c r="BDM62" i="7"/>
  <c r="BDO62" i="7"/>
  <c r="BDQ62" i="7"/>
  <c r="BDS62" i="7"/>
  <c r="BDU62" i="7"/>
  <c r="BDW62" i="7"/>
  <c r="BDY62" i="7"/>
  <c r="BEA62" i="7"/>
  <c r="BEC62" i="7"/>
  <c r="BEE62" i="7"/>
  <c r="BEG62" i="7"/>
  <c r="BEI62" i="7"/>
  <c r="BEK62" i="7"/>
  <c r="BEM62" i="7"/>
  <c r="BEO62" i="7"/>
  <c r="BEQ62" i="7"/>
  <c r="BES62" i="7"/>
  <c r="BEU62" i="7"/>
  <c r="BEW62" i="7"/>
  <c r="BEY62" i="7"/>
  <c r="BFA62" i="7"/>
  <c r="BFC62" i="7"/>
  <c r="BFE62" i="7"/>
  <c r="BFG62" i="7"/>
  <c r="BFI62" i="7"/>
  <c r="BFK62" i="7"/>
  <c r="BFM62" i="7"/>
  <c r="BFO62" i="7"/>
  <c r="BFQ62" i="7"/>
  <c r="BFS62" i="7"/>
  <c r="BFU62" i="7"/>
  <c r="BFW62" i="7"/>
  <c r="BFY62" i="7"/>
  <c r="BGA62" i="7"/>
  <c r="BGC62" i="7"/>
  <c r="BGE62" i="7"/>
  <c r="BGG62" i="7"/>
  <c r="BGI62" i="7"/>
  <c r="BGK62" i="7"/>
  <c r="BGM62" i="7"/>
  <c r="BGO62" i="7"/>
  <c r="BGQ62" i="7"/>
  <c r="BGS62" i="7"/>
  <c r="BGU62" i="7"/>
  <c r="BGW62" i="7"/>
  <c r="BGY62" i="7"/>
  <c r="BHA62" i="7"/>
  <c r="BHC62" i="7"/>
  <c r="BHE62" i="7"/>
  <c r="BHG62" i="7"/>
  <c r="BHI62" i="7"/>
  <c r="BHK62" i="7"/>
  <c r="BHM62" i="7"/>
  <c r="BHO62" i="7"/>
  <c r="BHQ62" i="7"/>
  <c r="BHS62" i="7"/>
  <c r="BHU62" i="7"/>
  <c r="BHW62" i="7"/>
  <c r="BHY62" i="7"/>
  <c r="BIA62" i="7"/>
  <c r="BIC62" i="7"/>
  <c r="BIE62" i="7"/>
  <c r="BIG62" i="7"/>
  <c r="BII62" i="7"/>
  <c r="BIK62" i="7"/>
  <c r="BIM62" i="7"/>
  <c r="BIO62" i="7"/>
  <c r="BIQ62" i="7"/>
  <c r="BIS62" i="7"/>
  <c r="BIU62" i="7"/>
  <c r="BIW62" i="7"/>
  <c r="BIY62" i="7"/>
  <c r="BJA62" i="7"/>
  <c r="BJC62" i="7"/>
  <c r="BJE62" i="7"/>
  <c r="BJG62" i="7"/>
  <c r="BJI62" i="7"/>
  <c r="BJK62" i="7"/>
  <c r="BJM62" i="7"/>
  <c r="BJO62" i="7"/>
  <c r="BJQ62" i="7"/>
  <c r="BJS62" i="7"/>
  <c r="BJU62" i="7"/>
  <c r="BJW62" i="7"/>
  <c r="BJY62" i="7"/>
  <c r="BKA62" i="7"/>
  <c r="BKC62" i="7"/>
  <c r="BKE62" i="7"/>
  <c r="BKG62" i="7"/>
  <c r="BKI62" i="7"/>
  <c r="BKK62" i="7"/>
  <c r="BKM62" i="7"/>
  <c r="BKO62" i="7"/>
  <c r="BKQ62" i="7"/>
  <c r="BKS62" i="7"/>
  <c r="BKU62" i="7"/>
  <c r="BKW62" i="7"/>
  <c r="BKY62" i="7"/>
  <c r="BLA62" i="7"/>
  <c r="BLC62" i="7"/>
  <c r="BLE62" i="7"/>
  <c r="BLG62" i="7"/>
  <c r="BLI62" i="7"/>
  <c r="BLK62" i="7"/>
  <c r="BLM62" i="7"/>
  <c r="BLO62" i="7"/>
  <c r="BLQ62" i="7"/>
  <c r="BLS62" i="7"/>
  <c r="BLU62" i="7"/>
  <c r="BLW62" i="7"/>
  <c r="BLY62" i="7"/>
  <c r="BMA62" i="7"/>
  <c r="BMC62" i="7"/>
  <c r="BME62" i="7"/>
  <c r="BMG62" i="7"/>
  <c r="BMI62" i="7"/>
  <c r="BMK62" i="7"/>
  <c r="BMM62" i="7"/>
  <c r="BMO62" i="7"/>
  <c r="BMQ62" i="7"/>
  <c r="BMS62" i="7"/>
  <c r="BMU62" i="7"/>
  <c r="BMW62" i="7"/>
  <c r="BMY62" i="7"/>
  <c r="BNA62" i="7"/>
  <c r="BNC62" i="7"/>
  <c r="BNE62" i="7"/>
  <c r="BNG62" i="7"/>
  <c r="BNI62" i="7"/>
  <c r="BNK62" i="7"/>
  <c r="BNM62" i="7"/>
  <c r="BNO62" i="7"/>
  <c r="BNQ62" i="7"/>
  <c r="BNS62" i="7"/>
  <c r="BNU62" i="7"/>
  <c r="BNW62" i="7"/>
  <c r="BNY62" i="7"/>
  <c r="BOA62" i="7"/>
  <c r="BOC62" i="7"/>
  <c r="BOE62" i="7"/>
  <c r="BOG62" i="7"/>
  <c r="BOI62" i="7"/>
  <c r="BOK62" i="7"/>
  <c r="BOM62" i="7"/>
  <c r="BOO62" i="7"/>
  <c r="BOQ62" i="7"/>
  <c r="BOS62" i="7"/>
  <c r="BOU62" i="7"/>
  <c r="BOW62" i="7"/>
  <c r="BOY62" i="7"/>
  <c r="BPA62" i="7"/>
  <c r="BPC62" i="7"/>
  <c r="BPE62" i="7"/>
  <c r="BPG62" i="7"/>
  <c r="BPI62" i="7"/>
  <c r="BPK62" i="7"/>
  <c r="BPM62" i="7"/>
  <c r="BPO62" i="7"/>
  <c r="BPQ62" i="7"/>
  <c r="BPS62" i="7"/>
  <c r="BPU62" i="7"/>
  <c r="BPW62" i="7"/>
  <c r="BPY62" i="7"/>
  <c r="BQA62" i="7"/>
  <c r="BQC62" i="7"/>
  <c r="BQE62" i="7"/>
  <c r="BQG62" i="7"/>
  <c r="BQI62" i="7"/>
  <c r="BQK62" i="7"/>
  <c r="BQM62" i="7"/>
  <c r="BQO62" i="7"/>
  <c r="BQQ62" i="7"/>
  <c r="BQS62" i="7"/>
  <c r="BQU62" i="7"/>
  <c r="BQW62" i="7"/>
  <c r="BQY62" i="7"/>
  <c r="BRA62" i="7"/>
  <c r="BRC62" i="7"/>
  <c r="BRE62" i="7"/>
  <c r="BRG62" i="7"/>
  <c r="BRI62" i="7"/>
  <c r="BRK62" i="7"/>
  <c r="BRM62" i="7"/>
  <c r="BRO62" i="7"/>
  <c r="BRQ62" i="7"/>
  <c r="BRS62" i="7"/>
  <c r="BRU62" i="7"/>
  <c r="BRW62" i="7"/>
  <c r="BRY62" i="7"/>
  <c r="BSA62" i="7"/>
  <c r="BSC62" i="7"/>
  <c r="BSE62" i="7"/>
  <c r="BSG62" i="7"/>
  <c r="BSI62" i="7"/>
  <c r="BSK62" i="7"/>
  <c r="BSM62" i="7"/>
  <c r="BSO62" i="7"/>
  <c r="BSQ62" i="7"/>
  <c r="BSS62" i="7"/>
  <c r="BSU62" i="7"/>
  <c r="BSW62" i="7"/>
  <c r="BSY62" i="7"/>
  <c r="BTA62" i="7"/>
  <c r="BTC62" i="7"/>
  <c r="BTE62" i="7"/>
  <c r="BTG62" i="7"/>
  <c r="BTI62" i="7"/>
  <c r="BTK62" i="7"/>
  <c r="BTM62" i="7"/>
  <c r="BTO62" i="7"/>
  <c r="BTQ62" i="7"/>
  <c r="BTS62" i="7"/>
  <c r="BTU62" i="7"/>
  <c r="BTW62" i="7"/>
  <c r="BTY62" i="7"/>
  <c r="BUA62" i="7"/>
  <c r="BUC62" i="7"/>
  <c r="BUE62" i="7"/>
  <c r="BUG62" i="7"/>
  <c r="BUI62" i="7"/>
  <c r="BUK62" i="7"/>
  <c r="BUM62" i="7"/>
  <c r="BUO62" i="7"/>
  <c r="BUQ62" i="7"/>
  <c r="BUS62" i="7"/>
  <c r="BUU62" i="7"/>
  <c r="BUW62" i="7"/>
  <c r="BUY62" i="7"/>
  <c r="BVA62" i="7"/>
  <c r="BVC62" i="7"/>
  <c r="BVE62" i="7"/>
  <c r="BVG62" i="7"/>
  <c r="BVI62" i="7"/>
  <c r="BVK62" i="7"/>
  <c r="BVM62" i="7"/>
  <c r="BVO62" i="7"/>
  <c r="BVQ62" i="7"/>
  <c r="BVS62" i="7"/>
  <c r="BVU62" i="7"/>
  <c r="BVW62" i="7"/>
  <c r="BVY62" i="7"/>
  <c r="BWA62" i="7"/>
  <c r="BWC62" i="7"/>
  <c r="BWE62" i="7"/>
  <c r="BWG62" i="7"/>
  <c r="BWI62" i="7"/>
  <c r="BWK62" i="7"/>
  <c r="BWM62" i="7"/>
  <c r="BWO62" i="7"/>
  <c r="BWQ62" i="7"/>
  <c r="BWS62" i="7"/>
  <c r="BWU62" i="7"/>
  <c r="BWW62" i="7"/>
  <c r="BWY62" i="7"/>
  <c r="BXA62" i="7"/>
  <c r="BXC62" i="7"/>
  <c r="BXE62" i="7"/>
  <c r="BXG62" i="7"/>
  <c r="BXI62" i="7"/>
  <c r="BXK62" i="7"/>
  <c r="BXM62" i="7"/>
  <c r="BXO62" i="7"/>
  <c r="BXQ62" i="7"/>
  <c r="BXS62" i="7"/>
  <c r="BXU62" i="7"/>
  <c r="BXW62" i="7"/>
  <c r="BXY62" i="7"/>
  <c r="BYA62" i="7"/>
  <c r="BYC62" i="7"/>
  <c r="BYE62" i="7"/>
  <c r="BYG62" i="7"/>
  <c r="BYI62" i="7"/>
  <c r="BYK62" i="7"/>
  <c r="BYM62" i="7"/>
  <c r="BYO62" i="7"/>
  <c r="BYQ62" i="7"/>
  <c r="BYS62" i="7"/>
  <c r="BYU62" i="7"/>
  <c r="BYW62" i="7"/>
  <c r="BYY62" i="7"/>
  <c r="BZA62" i="7"/>
  <c r="BZC62" i="7"/>
  <c r="BZE62" i="7"/>
  <c r="BZG62" i="7"/>
  <c r="BZI62" i="7"/>
  <c r="BZK62" i="7"/>
  <c r="BZM62" i="7"/>
  <c r="BZO62" i="7"/>
  <c r="BZQ62" i="7"/>
  <c r="BZS62" i="7"/>
  <c r="BZU62" i="7"/>
  <c r="BZW62" i="7"/>
  <c r="BZY62" i="7"/>
  <c r="CAA62" i="7"/>
  <c r="CAC62" i="7"/>
  <c r="CAE62" i="7"/>
  <c r="CAG62" i="7"/>
  <c r="CAI62" i="7"/>
  <c r="CAK62" i="7"/>
  <c r="CAM62" i="7"/>
  <c r="CAO62" i="7"/>
  <c r="CAQ62" i="7"/>
  <c r="CAS62" i="7"/>
  <c r="CAU62" i="7"/>
  <c r="CAW62" i="7"/>
  <c r="CAY62" i="7"/>
  <c r="CBA62" i="7"/>
  <c r="CBC62" i="7"/>
  <c r="CBE62" i="7"/>
  <c r="CBG62" i="7"/>
  <c r="CBI62" i="7"/>
  <c r="CBK62" i="7"/>
  <c r="CBM62" i="7"/>
  <c r="CBO62" i="7"/>
  <c r="CBQ62" i="7"/>
  <c r="CBS62" i="7"/>
  <c r="CBU62" i="7"/>
  <c r="CBW62" i="7"/>
  <c r="CBY62" i="7"/>
  <c r="CCA62" i="7"/>
  <c r="CCC62" i="7"/>
  <c r="CCE62" i="7"/>
  <c r="CCG62" i="7"/>
  <c r="CCI62" i="7"/>
  <c r="CCK62" i="7"/>
  <c r="CCM62" i="7"/>
  <c r="CCO62" i="7"/>
  <c r="CCQ62" i="7"/>
  <c r="CCS62" i="7"/>
  <c r="CCU62" i="7"/>
  <c r="CCW62" i="7"/>
  <c r="CCY62" i="7"/>
  <c r="CDA62" i="7"/>
  <c r="CDC62" i="7"/>
  <c r="CDE62" i="7"/>
  <c r="CDG62" i="7"/>
  <c r="CDI62" i="7"/>
  <c r="CDK62" i="7"/>
  <c r="CDM62" i="7"/>
  <c r="CDO62" i="7"/>
  <c r="CDQ62" i="7"/>
  <c r="CDS62" i="7"/>
  <c r="CDU62" i="7"/>
  <c r="CDW62" i="7"/>
  <c r="CDY62" i="7"/>
  <c r="CEA62" i="7"/>
  <c r="CEC62" i="7"/>
  <c r="CEE62" i="7"/>
  <c r="CEG62" i="7"/>
  <c r="CEI62" i="7"/>
  <c r="CEK62" i="7"/>
  <c r="CEM62" i="7"/>
  <c r="CEO62" i="7"/>
  <c r="CEQ62" i="7"/>
  <c r="CES62" i="7"/>
  <c r="CEU62" i="7"/>
  <c r="CEW62" i="7"/>
  <c r="CEY62" i="7"/>
  <c r="CFA62" i="7"/>
  <c r="CFC62" i="7"/>
  <c r="CFE62" i="7"/>
  <c r="CFG62" i="7"/>
  <c r="CFI62" i="7"/>
  <c r="CFK62" i="7"/>
  <c r="CFM62" i="7"/>
  <c r="CFO62" i="7"/>
  <c r="CFQ62" i="7"/>
  <c r="CFS62" i="7"/>
  <c r="CFU62" i="7"/>
  <c r="CFW62" i="7"/>
  <c r="CFY62" i="7"/>
  <c r="CGA62" i="7"/>
  <c r="CGC62" i="7"/>
  <c r="CGE62" i="7"/>
  <c r="CGG62" i="7"/>
  <c r="CGI62" i="7"/>
  <c r="CGK62" i="7"/>
  <c r="CGM62" i="7"/>
  <c r="CGO62" i="7"/>
  <c r="CGQ62" i="7"/>
  <c r="CGS62" i="7"/>
  <c r="CGU62" i="7"/>
  <c r="CGW62" i="7"/>
  <c r="CGY62" i="7"/>
  <c r="CHA62" i="7"/>
  <c r="CHC62" i="7"/>
  <c r="CHE62" i="7"/>
  <c r="CHG62" i="7"/>
  <c r="CHI62" i="7"/>
  <c r="CHK62" i="7"/>
  <c r="CHM62" i="7"/>
  <c r="CHO62" i="7"/>
  <c r="CHQ62" i="7"/>
  <c r="CHS62" i="7"/>
  <c r="CHU62" i="7"/>
  <c r="CHW62" i="7"/>
  <c r="CHY62" i="7"/>
  <c r="CIA62" i="7"/>
  <c r="CIC62" i="7"/>
  <c r="CIE62" i="7"/>
  <c r="CIG62" i="7"/>
  <c r="CII62" i="7"/>
  <c r="CIK62" i="7"/>
  <c r="CIM62" i="7"/>
  <c r="CIO62" i="7"/>
  <c r="CIQ62" i="7"/>
  <c r="CIS62" i="7"/>
  <c r="CIU62" i="7"/>
  <c r="CIW62" i="7"/>
  <c r="CIY62" i="7"/>
  <c r="CJA62" i="7"/>
  <c r="CJC62" i="7"/>
  <c r="CJE62" i="7"/>
  <c r="CJG62" i="7"/>
  <c r="CJI62" i="7"/>
  <c r="CJK62" i="7"/>
  <c r="CJM62" i="7"/>
  <c r="CJO62" i="7"/>
  <c r="CJQ62" i="7"/>
  <c r="CJS62" i="7"/>
  <c r="CJU62" i="7"/>
  <c r="CJW62" i="7"/>
  <c r="CJY62" i="7"/>
  <c r="CKA62" i="7"/>
  <c r="CKC62" i="7"/>
  <c r="CKE62" i="7"/>
  <c r="CKG62" i="7"/>
  <c r="CKI62" i="7"/>
  <c r="CKK62" i="7"/>
  <c r="CKM62" i="7"/>
  <c r="CKO62" i="7"/>
  <c r="CKQ62" i="7"/>
  <c r="CKS62" i="7"/>
  <c r="CKU62" i="7"/>
  <c r="CKW62" i="7"/>
  <c r="CKY62" i="7"/>
  <c r="CLA62" i="7"/>
  <c r="CLC62" i="7"/>
  <c r="CLE62" i="7"/>
  <c r="CLG62" i="7"/>
  <c r="CLI62" i="7"/>
  <c r="CLK62" i="7"/>
  <c r="CLM62" i="7"/>
  <c r="CLO62" i="7"/>
  <c r="CLQ62" i="7"/>
  <c r="CLS62" i="7"/>
  <c r="CLU62" i="7"/>
  <c r="CLW62" i="7"/>
  <c r="CLY62" i="7"/>
  <c r="CMA62" i="7"/>
  <c r="CMC62" i="7"/>
  <c r="CME62" i="7"/>
  <c r="CMG62" i="7"/>
  <c r="CMI62" i="7"/>
  <c r="CMK62" i="7"/>
  <c r="CMM62" i="7"/>
  <c r="CMO62" i="7"/>
  <c r="CMQ62" i="7"/>
  <c r="CMS62" i="7"/>
  <c r="CMU62" i="7"/>
  <c r="CMW62" i="7"/>
  <c r="CMY62" i="7"/>
  <c r="CNA62" i="7"/>
  <c r="CNC62" i="7"/>
  <c r="CNE62" i="7"/>
  <c r="CNG62" i="7"/>
  <c r="CNI62" i="7"/>
  <c r="CNK62" i="7"/>
  <c r="CNM62" i="7"/>
  <c r="CNO62" i="7"/>
  <c r="CNQ62" i="7"/>
  <c r="CNS62" i="7"/>
  <c r="CNU62" i="7"/>
  <c r="CNW62" i="7"/>
  <c r="CNY62" i="7"/>
  <c r="COA62" i="7"/>
  <c r="COC62" i="7"/>
  <c r="COE62" i="7"/>
  <c r="COG62" i="7"/>
  <c r="COI62" i="7"/>
  <c r="COK62" i="7"/>
  <c r="COM62" i="7"/>
  <c r="COO62" i="7"/>
  <c r="COQ62" i="7"/>
  <c r="COS62" i="7"/>
  <c r="COU62" i="7"/>
  <c r="COW62" i="7"/>
  <c r="COY62" i="7"/>
  <c r="CPA62" i="7"/>
  <c r="CPC62" i="7"/>
  <c r="CPE62" i="7"/>
  <c r="CPG62" i="7"/>
  <c r="CPI62" i="7"/>
  <c r="CPK62" i="7"/>
  <c r="CPM62" i="7"/>
  <c r="CPO62" i="7"/>
  <c r="CPQ62" i="7"/>
  <c r="CPS62" i="7"/>
  <c r="CPU62" i="7"/>
  <c r="CPW62" i="7"/>
  <c r="CPY62" i="7"/>
  <c r="CQA62" i="7"/>
  <c r="CQC62" i="7"/>
  <c r="CQE62" i="7"/>
  <c r="CQG62" i="7"/>
  <c r="CQI62" i="7"/>
  <c r="CQK62" i="7"/>
  <c r="CQM62" i="7"/>
  <c r="CQO62" i="7"/>
  <c r="CQQ62" i="7"/>
  <c r="CQS62" i="7"/>
  <c r="CQU62" i="7"/>
  <c r="CQW62" i="7"/>
  <c r="CQY62" i="7"/>
  <c r="CRA62" i="7"/>
  <c r="CRC62" i="7"/>
  <c r="CRE62" i="7"/>
  <c r="CRG62" i="7"/>
  <c r="CRI62" i="7"/>
  <c r="CRK62" i="7"/>
  <c r="CRM62" i="7"/>
  <c r="CRO62" i="7"/>
  <c r="CRQ62" i="7"/>
  <c r="CRS62" i="7"/>
  <c r="CRU62" i="7"/>
  <c r="CRW62" i="7"/>
  <c r="CRY62" i="7"/>
  <c r="CSA62" i="7"/>
  <c r="CSC62" i="7"/>
  <c r="CSE62" i="7"/>
  <c r="CSG62" i="7"/>
  <c r="CSI62" i="7"/>
  <c r="CSK62" i="7"/>
  <c r="CSM62" i="7"/>
  <c r="CSO62" i="7"/>
  <c r="CSQ62" i="7"/>
  <c r="CSS62" i="7"/>
  <c r="CSU62" i="7"/>
  <c r="CSW62" i="7"/>
  <c r="CSY62" i="7"/>
  <c r="CTA62" i="7"/>
  <c r="CTC62" i="7"/>
  <c r="CTE62" i="7"/>
  <c r="CTG62" i="7"/>
  <c r="CTI62" i="7"/>
  <c r="CTK62" i="7"/>
  <c r="CTM62" i="7"/>
  <c r="CTO62" i="7"/>
  <c r="CTQ62" i="7"/>
  <c r="CTS62" i="7"/>
  <c r="CTU62" i="7"/>
  <c r="CTW62" i="7"/>
  <c r="CTY62" i="7"/>
  <c r="CUA62" i="7"/>
  <c r="CUC62" i="7"/>
  <c r="CUE62" i="7"/>
  <c r="CUG62" i="7"/>
  <c r="CUI62" i="7"/>
  <c r="CUK62" i="7"/>
  <c r="CUM62" i="7"/>
  <c r="CUO62" i="7"/>
  <c r="CUQ62" i="7"/>
  <c r="CUS62" i="7"/>
  <c r="CUU62" i="7"/>
  <c r="CUW62" i="7"/>
  <c r="CUY62" i="7"/>
  <c r="CVA62" i="7"/>
  <c r="CVC62" i="7"/>
  <c r="CVE62" i="7"/>
  <c r="CVG62" i="7"/>
  <c r="CVI62" i="7"/>
  <c r="CVK62" i="7"/>
  <c r="CVM62" i="7"/>
  <c r="CVO62" i="7"/>
  <c r="CVQ62" i="7"/>
  <c r="CVS62" i="7"/>
  <c r="CVU62" i="7"/>
  <c r="CVW62" i="7"/>
  <c r="CVY62" i="7"/>
  <c r="CWA62" i="7"/>
  <c r="CWC62" i="7"/>
  <c r="CWE62" i="7"/>
  <c r="CWG62" i="7"/>
  <c r="CWI62" i="7"/>
  <c r="CWK62" i="7"/>
  <c r="CWM62" i="7"/>
  <c r="CWO62" i="7"/>
  <c r="CWQ62" i="7"/>
  <c r="CWS62" i="7"/>
  <c r="CWU62" i="7"/>
  <c r="CWW62" i="7"/>
  <c r="CWY62" i="7"/>
  <c r="CXA62" i="7"/>
  <c r="CXC62" i="7"/>
  <c r="CXE62" i="7"/>
  <c r="CXG62" i="7"/>
  <c r="CXI62" i="7"/>
  <c r="CXK62" i="7"/>
  <c r="CXM62" i="7"/>
  <c r="CXO62" i="7"/>
  <c r="CXQ62" i="7"/>
  <c r="CXS62" i="7"/>
  <c r="CXU62" i="7"/>
  <c r="CXW62" i="7"/>
  <c r="CXY62" i="7"/>
  <c r="CYA62" i="7"/>
  <c r="CYC62" i="7"/>
  <c r="CYE62" i="7"/>
  <c r="CYG62" i="7"/>
  <c r="CYI62" i="7"/>
  <c r="CYK62" i="7"/>
  <c r="CYM62" i="7"/>
  <c r="CYO62" i="7"/>
  <c r="CYQ62" i="7"/>
  <c r="CYS62" i="7"/>
  <c r="CYU62" i="7"/>
  <c r="CYW62" i="7"/>
  <c r="CYY62" i="7"/>
  <c r="CZA62" i="7"/>
  <c r="CZC62" i="7"/>
  <c r="CZE62" i="7"/>
  <c r="CZG62" i="7"/>
  <c r="CZI62" i="7"/>
  <c r="CZK62" i="7"/>
  <c r="CZM62" i="7"/>
  <c r="CZO62" i="7"/>
  <c r="CZQ62" i="7"/>
  <c r="CZS62" i="7"/>
  <c r="CZU62" i="7"/>
  <c r="CZW62" i="7"/>
  <c r="CZY62" i="7"/>
  <c r="DAA62" i="7"/>
  <c r="DAC62" i="7"/>
  <c r="DAE62" i="7"/>
  <c r="DAG62" i="7"/>
  <c r="DAI62" i="7"/>
  <c r="DAK62" i="7"/>
  <c r="DAM62" i="7"/>
  <c r="DAO62" i="7"/>
  <c r="DAQ62" i="7"/>
  <c r="DAS62" i="7"/>
  <c r="DAU62" i="7"/>
  <c r="DAW62" i="7"/>
  <c r="DAY62" i="7"/>
  <c r="DBA62" i="7"/>
  <c r="DBC62" i="7"/>
  <c r="DBE62" i="7"/>
  <c r="DBG62" i="7"/>
  <c r="DBI62" i="7"/>
  <c r="DBK62" i="7"/>
  <c r="DBM62" i="7"/>
  <c r="DBO62" i="7"/>
  <c r="DBQ62" i="7"/>
  <c r="DBS62" i="7"/>
  <c r="DBU62" i="7"/>
  <c r="DBW62" i="7"/>
  <c r="DBY62" i="7"/>
  <c r="DCA62" i="7"/>
  <c r="DCC62" i="7"/>
  <c r="DCE62" i="7"/>
  <c r="DCG62" i="7"/>
  <c r="DCI62" i="7"/>
  <c r="DCK62" i="7"/>
  <c r="DCM62" i="7"/>
  <c r="DCO62" i="7"/>
  <c r="DCQ62" i="7"/>
  <c r="DCS62" i="7"/>
  <c r="DCU62" i="7"/>
  <c r="DCW62" i="7"/>
  <c r="DCY62" i="7"/>
  <c r="DDA62" i="7"/>
  <c r="DDC62" i="7"/>
  <c r="DDE62" i="7"/>
  <c r="DDG62" i="7"/>
  <c r="DDI62" i="7"/>
  <c r="DDK62" i="7"/>
  <c r="DDM62" i="7"/>
  <c r="DDO62" i="7"/>
  <c r="DDQ62" i="7"/>
  <c r="DDS62" i="7"/>
  <c r="DDU62" i="7"/>
  <c r="DDW62" i="7"/>
  <c r="DDY62" i="7"/>
  <c r="DEA62" i="7"/>
  <c r="DEC62" i="7"/>
  <c r="DEE62" i="7"/>
  <c r="DEG62" i="7"/>
  <c r="DEI62" i="7"/>
  <c r="DEK62" i="7"/>
  <c r="DEM62" i="7"/>
  <c r="DEO62" i="7"/>
  <c r="DEQ62" i="7"/>
  <c r="DES62" i="7"/>
  <c r="DEU62" i="7"/>
  <c r="DEW62" i="7"/>
  <c r="DEY62" i="7"/>
  <c r="DFA62" i="7"/>
  <c r="DFC62" i="7"/>
  <c r="DFE62" i="7"/>
  <c r="DFG62" i="7"/>
  <c r="DFI62" i="7"/>
  <c r="DFK62" i="7"/>
  <c r="DFM62" i="7"/>
  <c r="DFO62" i="7"/>
  <c r="DFQ62" i="7"/>
  <c r="DFS62" i="7"/>
  <c r="DFU62" i="7"/>
  <c r="DFW62" i="7"/>
  <c r="DFY62" i="7"/>
  <c r="DGA62" i="7"/>
  <c r="DGC62" i="7"/>
  <c r="DGE62" i="7"/>
  <c r="DGG62" i="7"/>
  <c r="DGI62" i="7"/>
  <c r="DGK62" i="7"/>
  <c r="DGM62" i="7"/>
  <c r="DGO62" i="7"/>
  <c r="DGQ62" i="7"/>
  <c r="DGS62" i="7"/>
  <c r="DGU62" i="7"/>
  <c r="DGW62" i="7"/>
  <c r="DGY62" i="7"/>
  <c r="DHA62" i="7"/>
  <c r="DHC62" i="7"/>
  <c r="DHE62" i="7"/>
  <c r="DHG62" i="7"/>
  <c r="DHI62" i="7"/>
  <c r="DHK62" i="7"/>
  <c r="DHM62" i="7"/>
  <c r="DHO62" i="7"/>
  <c r="DHQ62" i="7"/>
  <c r="DHS62" i="7"/>
  <c r="DHU62" i="7"/>
  <c r="DHW62" i="7"/>
  <c r="DHY62" i="7"/>
  <c r="DIA62" i="7"/>
  <c r="DIC62" i="7"/>
  <c r="DIE62" i="7"/>
  <c r="DIG62" i="7"/>
  <c r="DII62" i="7"/>
  <c r="DIK62" i="7"/>
  <c r="DIM62" i="7"/>
  <c r="DIO62" i="7"/>
  <c r="DIQ62" i="7"/>
  <c r="DIS62" i="7"/>
  <c r="DIU62" i="7"/>
  <c r="DIW62" i="7"/>
  <c r="DIY62" i="7"/>
  <c r="DJA62" i="7"/>
  <c r="DJC62" i="7"/>
  <c r="DJE62" i="7"/>
  <c r="DJG62" i="7"/>
  <c r="DJI62" i="7"/>
  <c r="DJK62" i="7"/>
  <c r="DJM62" i="7"/>
  <c r="DJO62" i="7"/>
  <c r="DJQ62" i="7"/>
  <c r="DJS62" i="7"/>
  <c r="DJU62" i="7"/>
  <c r="DJW62" i="7"/>
  <c r="DJY62" i="7"/>
  <c r="DKA62" i="7"/>
  <c r="DKC62" i="7"/>
  <c r="DKE62" i="7"/>
  <c r="DKG62" i="7"/>
  <c r="DKI62" i="7"/>
  <c r="DKK62" i="7"/>
  <c r="DKM62" i="7"/>
  <c r="DKO62" i="7"/>
  <c r="DKQ62" i="7"/>
  <c r="DKS62" i="7"/>
  <c r="DKU62" i="7"/>
  <c r="DKW62" i="7"/>
  <c r="DKY62" i="7"/>
  <c r="DLA62" i="7"/>
  <c r="DLC62" i="7"/>
  <c r="DLE62" i="7"/>
  <c r="DLG62" i="7"/>
  <c r="DLI62" i="7"/>
  <c r="DLK62" i="7"/>
  <c r="DLM62" i="7"/>
  <c r="DLO62" i="7"/>
  <c r="DLQ62" i="7"/>
  <c r="DLS62" i="7"/>
  <c r="DLU62" i="7"/>
  <c r="DLW62" i="7"/>
  <c r="DLY62" i="7"/>
  <c r="DMA62" i="7"/>
  <c r="DMC62" i="7"/>
  <c r="DME62" i="7"/>
  <c r="DMG62" i="7"/>
  <c r="DMI62" i="7"/>
  <c r="DMK62" i="7"/>
  <c r="DMM62" i="7"/>
  <c r="DMO62" i="7"/>
  <c r="DMQ62" i="7"/>
  <c r="DMS62" i="7"/>
  <c r="DMU62" i="7"/>
  <c r="DMW62" i="7"/>
  <c r="DMY62" i="7"/>
  <c r="DNA62" i="7"/>
  <c r="DNC62" i="7"/>
  <c r="DNE62" i="7"/>
  <c r="DNG62" i="7"/>
  <c r="DNI62" i="7"/>
  <c r="DNK62" i="7"/>
  <c r="DNM62" i="7"/>
  <c r="DNO62" i="7"/>
  <c r="DNQ62" i="7"/>
  <c r="DNS62" i="7"/>
  <c r="DNU62" i="7"/>
  <c r="DNW62" i="7"/>
  <c r="DNY62" i="7"/>
  <c r="DOA62" i="7"/>
  <c r="DOC62" i="7"/>
  <c r="DOE62" i="7"/>
  <c r="DOG62" i="7"/>
  <c r="DOI62" i="7"/>
  <c r="DOK62" i="7"/>
  <c r="DOM62" i="7"/>
  <c r="DOO62" i="7"/>
  <c r="DOQ62" i="7"/>
  <c r="DOS62" i="7"/>
  <c r="DOU62" i="7"/>
  <c r="DOW62" i="7"/>
  <c r="DOY62" i="7"/>
  <c r="DPA62" i="7"/>
  <c r="DPC62" i="7"/>
  <c r="DPE62" i="7"/>
  <c r="DPG62" i="7"/>
  <c r="DPI62" i="7"/>
  <c r="DPK62" i="7"/>
  <c r="DPM62" i="7"/>
  <c r="DPO62" i="7"/>
  <c r="DPQ62" i="7"/>
  <c r="DPS62" i="7"/>
  <c r="DPU62" i="7"/>
  <c r="DPW62" i="7"/>
  <c r="DPY62" i="7"/>
  <c r="DQA62" i="7"/>
  <c r="DQC62" i="7"/>
  <c r="DQE62" i="7"/>
  <c r="DQG62" i="7"/>
  <c r="DQI62" i="7"/>
  <c r="DQK62" i="7"/>
  <c r="DQM62" i="7"/>
  <c r="DQO62" i="7"/>
  <c r="DQQ62" i="7"/>
  <c r="DQS62" i="7"/>
  <c r="DQU62" i="7"/>
  <c r="DQW62" i="7"/>
  <c r="DQY62" i="7"/>
  <c r="DRA62" i="7"/>
  <c r="DRC62" i="7"/>
  <c r="DRE62" i="7"/>
  <c r="DRG62" i="7"/>
  <c r="DRI62" i="7"/>
  <c r="DRK62" i="7"/>
  <c r="DRM62" i="7"/>
  <c r="DRO62" i="7"/>
  <c r="DRQ62" i="7"/>
  <c r="DRS62" i="7"/>
  <c r="DRU62" i="7"/>
  <c r="DRW62" i="7"/>
  <c r="DRY62" i="7"/>
  <c r="DSA62" i="7"/>
  <c r="DSC62" i="7"/>
  <c r="DSE62" i="7"/>
  <c r="DSG62" i="7"/>
  <c r="DSI62" i="7"/>
  <c r="DSK62" i="7"/>
  <c r="DSM62" i="7"/>
  <c r="DSO62" i="7"/>
  <c r="DSQ62" i="7"/>
  <c r="DSS62" i="7"/>
  <c r="DSU62" i="7"/>
  <c r="DSW62" i="7"/>
  <c r="DSY62" i="7"/>
  <c r="DTA62" i="7"/>
  <c r="DTC62" i="7"/>
  <c r="DTE62" i="7"/>
  <c r="DTG62" i="7"/>
  <c r="DTI62" i="7"/>
  <c r="DTK62" i="7"/>
  <c r="DTM62" i="7"/>
  <c r="DTO62" i="7"/>
  <c r="DTQ62" i="7"/>
  <c r="DTS62" i="7"/>
  <c r="DTU62" i="7"/>
  <c r="DTW62" i="7"/>
  <c r="DTY62" i="7"/>
  <c r="DUA62" i="7"/>
  <c r="DUC62" i="7"/>
  <c r="DUE62" i="7"/>
  <c r="DUG62" i="7"/>
  <c r="DUI62" i="7"/>
  <c r="DUK62" i="7"/>
  <c r="DUM62" i="7"/>
  <c r="DUO62" i="7"/>
  <c r="DUQ62" i="7"/>
  <c r="DUS62" i="7"/>
  <c r="DUU62" i="7"/>
  <c r="DUW62" i="7"/>
  <c r="DUY62" i="7"/>
  <c r="DVA62" i="7"/>
  <c r="DVC62" i="7"/>
  <c r="DVE62" i="7"/>
  <c r="DVG62" i="7"/>
  <c r="DVI62" i="7"/>
  <c r="DVK62" i="7"/>
  <c r="DVM62" i="7"/>
  <c r="DVO62" i="7"/>
  <c r="DVQ62" i="7"/>
  <c r="DVS62" i="7"/>
  <c r="DVU62" i="7"/>
  <c r="DVW62" i="7"/>
  <c r="DVY62" i="7"/>
  <c r="DWA62" i="7"/>
  <c r="DWC62" i="7"/>
  <c r="DWE62" i="7"/>
  <c r="DWG62" i="7"/>
  <c r="DWI62" i="7"/>
  <c r="DWK62" i="7"/>
  <c r="DWM62" i="7"/>
  <c r="DWO62" i="7"/>
  <c r="DWQ62" i="7"/>
  <c r="DWS62" i="7"/>
  <c r="DWU62" i="7"/>
  <c r="DWW62" i="7"/>
  <c r="DWY62" i="7"/>
  <c r="DXA62" i="7"/>
  <c r="DXC62" i="7"/>
  <c r="DXE62" i="7"/>
  <c r="DXG62" i="7"/>
  <c r="DXI62" i="7"/>
  <c r="DXK62" i="7"/>
  <c r="DXM62" i="7"/>
  <c r="DXO62" i="7"/>
  <c r="DXQ62" i="7"/>
  <c r="DXS62" i="7"/>
  <c r="DXU62" i="7"/>
  <c r="DXW62" i="7"/>
  <c r="DXY62" i="7"/>
  <c r="DYA62" i="7"/>
  <c r="DYC62" i="7"/>
  <c r="DYE62" i="7"/>
  <c r="DYG62" i="7"/>
  <c r="DYI62" i="7"/>
  <c r="DYK62" i="7"/>
  <c r="DYM62" i="7"/>
  <c r="DYO62" i="7"/>
  <c r="DYQ62" i="7"/>
  <c r="DYS62" i="7"/>
  <c r="DYU62" i="7"/>
  <c r="DYW62" i="7"/>
  <c r="DYY62" i="7"/>
  <c r="DZA62" i="7"/>
  <c r="DZC62" i="7"/>
  <c r="DZE62" i="7"/>
  <c r="DZG62" i="7"/>
  <c r="DZI62" i="7"/>
  <c r="DZK62" i="7"/>
  <c r="DZM62" i="7"/>
  <c r="DZO62" i="7"/>
  <c r="DZQ62" i="7"/>
  <c r="DZS62" i="7"/>
  <c r="DZU62" i="7"/>
  <c r="DZW62" i="7"/>
  <c r="DZY62" i="7"/>
  <c r="EAA62" i="7"/>
  <c r="EAC62" i="7"/>
  <c r="EAE62" i="7"/>
  <c r="EAG62" i="7"/>
  <c r="EAI62" i="7"/>
  <c r="EAK62" i="7"/>
  <c r="EAM62" i="7"/>
  <c r="EAO62" i="7"/>
  <c r="EAQ62" i="7"/>
  <c r="EAS62" i="7"/>
  <c r="EAU62" i="7"/>
  <c r="EAW62" i="7"/>
  <c r="EAY62" i="7"/>
  <c r="EBA62" i="7"/>
  <c r="EBC62" i="7"/>
  <c r="EBE62" i="7"/>
  <c r="EBG62" i="7"/>
  <c r="EBI62" i="7"/>
  <c r="EBK62" i="7"/>
  <c r="EBM62" i="7"/>
  <c r="EBO62" i="7"/>
  <c r="EBQ62" i="7"/>
  <c r="EBS62" i="7"/>
  <c r="EBU62" i="7"/>
  <c r="EBW62" i="7"/>
  <c r="EBY62" i="7"/>
  <c r="ECA62" i="7"/>
  <c r="ECC62" i="7"/>
  <c r="ECE62" i="7"/>
  <c r="ECG62" i="7"/>
  <c r="ECI62" i="7"/>
  <c r="ECK62" i="7"/>
  <c r="ECM62" i="7"/>
  <c r="ECO62" i="7"/>
  <c r="ECQ62" i="7"/>
  <c r="ECS62" i="7"/>
  <c r="ECU62" i="7"/>
  <c r="ECW62" i="7"/>
  <c r="ECY62" i="7"/>
  <c r="EDA62" i="7"/>
  <c r="EDC62" i="7"/>
  <c r="EDE62" i="7"/>
  <c r="EDG62" i="7"/>
  <c r="EDI62" i="7"/>
  <c r="EDK62" i="7"/>
  <c r="EDM62" i="7"/>
  <c r="EDO62" i="7"/>
  <c r="EDQ62" i="7"/>
  <c r="EDS62" i="7"/>
  <c r="EDU62" i="7"/>
  <c r="EDW62" i="7"/>
  <c r="EDY62" i="7"/>
  <c r="EEA62" i="7"/>
  <c r="EEC62" i="7"/>
  <c r="EEE62" i="7"/>
  <c r="EEG62" i="7"/>
  <c r="EEI62" i="7"/>
  <c r="EEK62" i="7"/>
  <c r="EEM62" i="7"/>
  <c r="EEO62" i="7"/>
  <c r="EEQ62" i="7"/>
  <c r="EES62" i="7"/>
  <c r="EEU62" i="7"/>
  <c r="EEW62" i="7"/>
  <c r="EEY62" i="7"/>
  <c r="EFA62" i="7"/>
  <c r="EFC62" i="7"/>
  <c r="EFE62" i="7"/>
  <c r="EFG62" i="7"/>
  <c r="EFI62" i="7"/>
  <c r="EFK62" i="7"/>
  <c r="EFM62" i="7"/>
  <c r="EFO62" i="7"/>
  <c r="EFQ62" i="7"/>
  <c r="EFS62" i="7"/>
  <c r="EFU62" i="7"/>
  <c r="EFW62" i="7"/>
  <c r="EFY62" i="7"/>
  <c r="EGA62" i="7"/>
  <c r="EGC62" i="7"/>
  <c r="EGE62" i="7"/>
  <c r="EGG62" i="7"/>
  <c r="EGI62" i="7"/>
  <c r="EGK62" i="7"/>
  <c r="EGM62" i="7"/>
  <c r="EGO62" i="7"/>
  <c r="EGQ62" i="7"/>
  <c r="EGS62" i="7"/>
  <c r="EGU62" i="7"/>
  <c r="EGW62" i="7"/>
  <c r="EGY62" i="7"/>
  <c r="EHA62" i="7"/>
  <c r="EHC62" i="7"/>
  <c r="EHE62" i="7"/>
  <c r="EHG62" i="7"/>
  <c r="EHI62" i="7"/>
  <c r="EHK62" i="7"/>
  <c r="EHM62" i="7"/>
  <c r="EHO62" i="7"/>
  <c r="EHQ62" i="7"/>
  <c r="EHS62" i="7"/>
  <c r="EHU62" i="7"/>
  <c r="EHW62" i="7"/>
  <c r="EHY62" i="7"/>
  <c r="EIA62" i="7"/>
  <c r="EIC62" i="7"/>
  <c r="EIE62" i="7"/>
  <c r="EIG62" i="7"/>
  <c r="EII62" i="7"/>
  <c r="EIK62" i="7"/>
  <c r="EIM62" i="7"/>
  <c r="EIO62" i="7"/>
  <c r="EIQ62" i="7"/>
  <c r="EIS62" i="7"/>
  <c r="EIU62" i="7"/>
  <c r="EIW62" i="7"/>
  <c r="EIY62" i="7"/>
  <c r="EJA62" i="7"/>
  <c r="EJC62" i="7"/>
  <c r="EJE62" i="7"/>
  <c r="EJG62" i="7"/>
  <c r="EJI62" i="7"/>
  <c r="EJK62" i="7"/>
  <c r="EJM62" i="7"/>
  <c r="EJO62" i="7"/>
  <c r="EJQ62" i="7"/>
  <c r="EJS62" i="7"/>
  <c r="EJU62" i="7"/>
  <c r="EJW62" i="7"/>
  <c r="EJY62" i="7"/>
  <c r="EKA62" i="7"/>
  <c r="EKC62" i="7"/>
  <c r="EKE62" i="7"/>
  <c r="EKG62" i="7"/>
  <c r="EKI62" i="7"/>
  <c r="EKK62" i="7"/>
  <c r="EKM62" i="7"/>
  <c r="EKO62" i="7"/>
  <c r="EKQ62" i="7"/>
  <c r="EKS62" i="7"/>
  <c r="EKU62" i="7"/>
  <c r="EKW62" i="7"/>
  <c r="EKY62" i="7"/>
  <c r="ELA62" i="7"/>
  <c r="ELC62" i="7"/>
  <c r="ELE62" i="7"/>
  <c r="ELG62" i="7"/>
  <c r="ELI62" i="7"/>
  <c r="ELK62" i="7"/>
  <c r="ELM62" i="7"/>
  <c r="ELO62" i="7"/>
  <c r="ELQ62" i="7"/>
  <c r="ELS62" i="7"/>
  <c r="ELU62" i="7"/>
  <c r="ELW62" i="7"/>
  <c r="ELY62" i="7"/>
  <c r="EMA62" i="7"/>
  <c r="EMC62" i="7"/>
  <c r="EME62" i="7"/>
  <c r="EMG62" i="7"/>
  <c r="EMI62" i="7"/>
  <c r="EMK62" i="7"/>
  <c r="EMM62" i="7"/>
  <c r="EMO62" i="7"/>
  <c r="EMQ62" i="7"/>
  <c r="EMS62" i="7"/>
  <c r="EMU62" i="7"/>
  <c r="EMW62" i="7"/>
  <c r="EMY62" i="7"/>
  <c r="ENA62" i="7"/>
  <c r="ENC62" i="7"/>
  <c r="ENE62" i="7"/>
  <c r="ENG62" i="7"/>
  <c r="ENI62" i="7"/>
  <c r="ENK62" i="7"/>
  <c r="ENM62" i="7"/>
  <c r="ENO62" i="7"/>
  <c r="ENQ62" i="7"/>
  <c r="ENS62" i="7"/>
  <c r="ENU62" i="7"/>
  <c r="ENW62" i="7"/>
  <c r="ENY62" i="7"/>
  <c r="EOA62" i="7"/>
  <c r="EOC62" i="7"/>
  <c r="EOE62" i="7"/>
  <c r="EOG62" i="7"/>
  <c r="EOI62" i="7"/>
  <c r="EOK62" i="7"/>
  <c r="EOM62" i="7"/>
  <c r="EOO62" i="7"/>
  <c r="EOQ62" i="7"/>
  <c r="EOS62" i="7"/>
  <c r="EOU62" i="7"/>
  <c r="EOW62" i="7"/>
  <c r="EOY62" i="7"/>
  <c r="EPA62" i="7"/>
  <c r="EPC62" i="7"/>
  <c r="EPE62" i="7"/>
  <c r="EPG62" i="7"/>
  <c r="EPI62" i="7"/>
  <c r="EPK62" i="7"/>
  <c r="EPM62" i="7"/>
  <c r="EPO62" i="7"/>
  <c r="EPQ62" i="7"/>
  <c r="EPS62" i="7"/>
  <c r="EPU62" i="7"/>
  <c r="EPW62" i="7"/>
  <c r="EPY62" i="7"/>
  <c r="EQA62" i="7"/>
  <c r="EQC62" i="7"/>
  <c r="EQE62" i="7"/>
  <c r="EQG62" i="7"/>
  <c r="EQI62" i="7"/>
  <c r="EQK62" i="7"/>
  <c r="EQM62" i="7"/>
  <c r="EQO62" i="7"/>
  <c r="EQQ62" i="7"/>
  <c r="EQS62" i="7"/>
  <c r="EQU62" i="7"/>
  <c r="EQW62" i="7"/>
  <c r="EQY62" i="7"/>
  <c r="ERA62" i="7"/>
  <c r="ERC62" i="7"/>
  <c r="ERE62" i="7"/>
  <c r="ERG62" i="7"/>
  <c r="ERI62" i="7"/>
  <c r="ERK62" i="7"/>
  <c r="ERM62" i="7"/>
  <c r="ERO62" i="7"/>
  <c r="ERQ62" i="7"/>
  <c r="ERS62" i="7"/>
  <c r="ERU62" i="7"/>
  <c r="ERW62" i="7"/>
  <c r="ERY62" i="7"/>
  <c r="ESA62" i="7"/>
  <c r="ESC62" i="7"/>
  <c r="ESE62" i="7"/>
  <c r="ESG62" i="7"/>
  <c r="ESI62" i="7"/>
  <c r="ESK62" i="7"/>
  <c r="ESM62" i="7"/>
  <c r="ESO62" i="7"/>
  <c r="ESQ62" i="7"/>
  <c r="ESS62" i="7"/>
  <c r="ESU62" i="7"/>
  <c r="ESW62" i="7"/>
  <c r="ESY62" i="7"/>
  <c r="ETA62" i="7"/>
  <c r="ETC62" i="7"/>
  <c r="ETE62" i="7"/>
  <c r="ETG62" i="7"/>
  <c r="ETI62" i="7"/>
  <c r="ETK62" i="7"/>
  <c r="ETM62" i="7"/>
  <c r="ETO62" i="7"/>
  <c r="ETQ62" i="7"/>
  <c r="ETS62" i="7"/>
  <c r="ETU62" i="7"/>
  <c r="ETW62" i="7"/>
  <c r="ETY62" i="7"/>
  <c r="EUA62" i="7"/>
  <c r="EUC62" i="7"/>
  <c r="EUE62" i="7"/>
  <c r="EUG62" i="7"/>
  <c r="EUI62" i="7"/>
  <c r="EUK62" i="7"/>
  <c r="EUM62" i="7"/>
  <c r="EUO62" i="7"/>
  <c r="EUQ62" i="7"/>
  <c r="EUS62" i="7"/>
  <c r="EUU62" i="7"/>
  <c r="EUW62" i="7"/>
  <c r="EUY62" i="7"/>
  <c r="EVA62" i="7"/>
  <c r="EVC62" i="7"/>
  <c r="EVE62" i="7"/>
  <c r="EVG62" i="7"/>
  <c r="EVI62" i="7"/>
  <c r="EVK62" i="7"/>
  <c r="EVM62" i="7"/>
  <c r="EVO62" i="7"/>
  <c r="EVQ62" i="7"/>
  <c r="EVS62" i="7"/>
  <c r="EVU62" i="7"/>
  <c r="EVW62" i="7"/>
  <c r="EVY62" i="7"/>
  <c r="EWA62" i="7"/>
  <c r="EWC62" i="7"/>
  <c r="EWE62" i="7"/>
  <c r="EWG62" i="7"/>
  <c r="EWI62" i="7"/>
  <c r="EWK62" i="7"/>
  <c r="EWM62" i="7"/>
  <c r="EWO62" i="7"/>
  <c r="EWQ62" i="7"/>
  <c r="EWS62" i="7"/>
  <c r="EWU62" i="7"/>
  <c r="EWW62" i="7"/>
  <c r="EWY62" i="7"/>
  <c r="EXA62" i="7"/>
  <c r="EXC62" i="7"/>
  <c r="EXE62" i="7"/>
  <c r="EXG62" i="7"/>
  <c r="EXI62" i="7"/>
  <c r="EXK62" i="7"/>
  <c r="EXM62" i="7"/>
  <c r="EXO62" i="7"/>
  <c r="EXQ62" i="7"/>
  <c r="EXS62" i="7"/>
  <c r="EXU62" i="7"/>
  <c r="EXW62" i="7"/>
  <c r="EXY62" i="7"/>
  <c r="EYA62" i="7"/>
  <c r="EYC62" i="7"/>
  <c r="EYE62" i="7"/>
  <c r="EYG62" i="7"/>
  <c r="EYI62" i="7"/>
  <c r="EYK62" i="7"/>
  <c r="EYM62" i="7"/>
  <c r="EYO62" i="7"/>
  <c r="EYQ62" i="7"/>
  <c r="EYS62" i="7"/>
  <c r="EYU62" i="7"/>
  <c r="EYW62" i="7"/>
  <c r="EYY62" i="7"/>
  <c r="EZA62" i="7"/>
  <c r="EZC62" i="7"/>
  <c r="EZE62" i="7"/>
  <c r="EZG62" i="7"/>
  <c r="EZI62" i="7"/>
  <c r="EZK62" i="7"/>
  <c r="EZM62" i="7"/>
  <c r="EZO62" i="7"/>
  <c r="EZQ62" i="7"/>
  <c r="EZS62" i="7"/>
  <c r="EZU62" i="7"/>
  <c r="EZW62" i="7"/>
  <c r="EZY62" i="7"/>
  <c r="FAA62" i="7"/>
  <c r="FAC62" i="7"/>
  <c r="FAE62" i="7"/>
  <c r="FAG62" i="7"/>
  <c r="FAI62" i="7"/>
  <c r="FAK62" i="7"/>
  <c r="FAM62" i="7"/>
  <c r="FAO62" i="7"/>
  <c r="FAQ62" i="7"/>
  <c r="FAS62" i="7"/>
  <c r="FAU62" i="7"/>
  <c r="FAW62" i="7"/>
  <c r="FAY62" i="7"/>
  <c r="FBA62" i="7"/>
  <c r="FBC62" i="7"/>
  <c r="FBE62" i="7"/>
  <c r="FBG62" i="7"/>
  <c r="FBI62" i="7"/>
  <c r="FBK62" i="7"/>
  <c r="FBM62" i="7"/>
  <c r="FBO62" i="7"/>
  <c r="FBQ62" i="7"/>
  <c r="FBS62" i="7"/>
  <c r="FBU62" i="7"/>
  <c r="FBW62" i="7"/>
  <c r="FBY62" i="7"/>
  <c r="FCA62" i="7"/>
  <c r="FCC62" i="7"/>
  <c r="FCE62" i="7"/>
  <c r="FCG62" i="7"/>
  <c r="FCI62" i="7"/>
  <c r="FCK62" i="7"/>
  <c r="FCM62" i="7"/>
  <c r="FCO62" i="7"/>
  <c r="FCQ62" i="7"/>
  <c r="FCS62" i="7"/>
  <c r="FCU62" i="7"/>
  <c r="FCW62" i="7"/>
  <c r="FCY62" i="7"/>
  <c r="FDA62" i="7"/>
  <c r="FDC62" i="7"/>
  <c r="FDE62" i="7"/>
  <c r="FDG62" i="7"/>
  <c r="FDI62" i="7"/>
  <c r="FDK62" i="7"/>
  <c r="FDM62" i="7"/>
  <c r="FDO62" i="7"/>
  <c r="FDQ62" i="7"/>
  <c r="FDS62" i="7"/>
  <c r="FDU62" i="7"/>
  <c r="FDW62" i="7"/>
  <c r="FDY62" i="7"/>
  <c r="FEA62" i="7"/>
  <c r="FEC62" i="7"/>
  <c r="FEE62" i="7"/>
  <c r="FEG62" i="7"/>
  <c r="FEI62" i="7"/>
  <c r="FEK62" i="7"/>
  <c r="FEM62" i="7"/>
  <c r="FEO62" i="7"/>
  <c r="FEQ62" i="7"/>
  <c r="FES62" i="7"/>
  <c r="FEU62" i="7"/>
  <c r="FEW62" i="7"/>
  <c r="FEY62" i="7"/>
  <c r="FFA62" i="7"/>
  <c r="FFC62" i="7"/>
  <c r="FFE62" i="7"/>
  <c r="FFG62" i="7"/>
  <c r="FFI62" i="7"/>
  <c r="FFK62" i="7"/>
  <c r="FFM62" i="7"/>
  <c r="FFO62" i="7"/>
  <c r="FFQ62" i="7"/>
  <c r="FFS62" i="7"/>
  <c r="FFU62" i="7"/>
  <c r="FFW62" i="7"/>
  <c r="FFY62" i="7"/>
  <c r="FGA62" i="7"/>
  <c r="FGC62" i="7"/>
  <c r="FGE62" i="7"/>
  <c r="FGG62" i="7"/>
  <c r="FGI62" i="7"/>
  <c r="FGK62" i="7"/>
  <c r="FGM62" i="7"/>
  <c r="FGO62" i="7"/>
  <c r="FGQ62" i="7"/>
  <c r="FGS62" i="7"/>
  <c r="FGU62" i="7"/>
  <c r="FGW62" i="7"/>
  <c r="FGY62" i="7"/>
  <c r="FHA62" i="7"/>
  <c r="FHC62" i="7"/>
  <c r="FHE62" i="7"/>
  <c r="FHG62" i="7"/>
  <c r="FHI62" i="7"/>
  <c r="FHK62" i="7"/>
  <c r="FHM62" i="7"/>
  <c r="FHO62" i="7"/>
  <c r="FHQ62" i="7"/>
  <c r="FHS62" i="7"/>
  <c r="FHU62" i="7"/>
  <c r="FHW62" i="7"/>
  <c r="FHY62" i="7"/>
  <c r="FIA62" i="7"/>
  <c r="FIC62" i="7"/>
  <c r="FIE62" i="7"/>
  <c r="FIG62" i="7"/>
  <c r="FII62" i="7"/>
  <c r="FIK62" i="7"/>
  <c r="FIM62" i="7"/>
  <c r="FIO62" i="7"/>
  <c r="FIQ62" i="7"/>
  <c r="FIS62" i="7"/>
  <c r="FIU62" i="7"/>
  <c r="FIW62" i="7"/>
  <c r="FIY62" i="7"/>
  <c r="FJA62" i="7"/>
  <c r="FJC62" i="7"/>
  <c r="FJE62" i="7"/>
  <c r="FJG62" i="7"/>
  <c r="FJI62" i="7"/>
  <c r="FJK62" i="7"/>
  <c r="FJM62" i="7"/>
  <c r="FJO62" i="7"/>
  <c r="FJQ62" i="7"/>
  <c r="FJS62" i="7"/>
  <c r="FJU62" i="7"/>
  <c r="FJW62" i="7"/>
  <c r="FJY62" i="7"/>
  <c r="FKA62" i="7"/>
  <c r="FKC62" i="7"/>
  <c r="FKE62" i="7"/>
  <c r="FKG62" i="7"/>
  <c r="FKI62" i="7"/>
  <c r="FKK62" i="7"/>
  <c r="FKM62" i="7"/>
  <c r="FKO62" i="7"/>
  <c r="FKQ62" i="7"/>
  <c r="FKS62" i="7"/>
  <c r="FKU62" i="7"/>
  <c r="FKW62" i="7"/>
  <c r="FKY62" i="7"/>
  <c r="FLA62" i="7"/>
  <c r="FLC62" i="7"/>
  <c r="FLE62" i="7"/>
  <c r="FLG62" i="7"/>
  <c r="FLI62" i="7"/>
  <c r="FLK62" i="7"/>
  <c r="FLM62" i="7"/>
  <c r="FLO62" i="7"/>
  <c r="FLQ62" i="7"/>
  <c r="FLS62" i="7"/>
  <c r="FLU62" i="7"/>
  <c r="FLW62" i="7"/>
  <c r="FLY62" i="7"/>
  <c r="FMA62" i="7"/>
  <c r="FMC62" i="7"/>
  <c r="FME62" i="7"/>
  <c r="FMG62" i="7"/>
  <c r="FMI62" i="7"/>
  <c r="FMK62" i="7"/>
  <c r="FMM62" i="7"/>
  <c r="FMO62" i="7"/>
  <c r="FMQ62" i="7"/>
  <c r="FMS62" i="7"/>
  <c r="FMU62" i="7"/>
  <c r="FMW62" i="7"/>
  <c r="FMY62" i="7"/>
  <c r="FNA62" i="7"/>
  <c r="FNC62" i="7"/>
  <c r="FNE62" i="7"/>
  <c r="FNG62" i="7"/>
  <c r="FNI62" i="7"/>
  <c r="FNK62" i="7"/>
  <c r="FNM62" i="7"/>
  <c r="FNO62" i="7"/>
  <c r="FNQ62" i="7"/>
  <c r="FNS62" i="7"/>
  <c r="FNU62" i="7"/>
  <c r="FNW62" i="7"/>
  <c r="FNY62" i="7"/>
  <c r="FOA62" i="7"/>
  <c r="FOC62" i="7"/>
  <c r="FOE62" i="7"/>
  <c r="FOG62" i="7"/>
  <c r="FOI62" i="7"/>
  <c r="FOK62" i="7"/>
  <c r="FOM62" i="7"/>
  <c r="FOO62" i="7"/>
  <c r="FOQ62" i="7"/>
  <c r="FOS62" i="7"/>
  <c r="FOU62" i="7"/>
  <c r="FOW62" i="7"/>
  <c r="FOY62" i="7"/>
  <c r="FPA62" i="7"/>
  <c r="FPC62" i="7"/>
  <c r="FPE62" i="7"/>
  <c r="FPG62" i="7"/>
  <c r="FPI62" i="7"/>
  <c r="FPK62" i="7"/>
  <c r="FPM62" i="7"/>
  <c r="FPO62" i="7"/>
  <c r="FPQ62" i="7"/>
  <c r="FPS62" i="7"/>
  <c r="FPU62" i="7"/>
  <c r="FPW62" i="7"/>
  <c r="FPY62" i="7"/>
  <c r="FQA62" i="7"/>
  <c r="FQC62" i="7"/>
  <c r="FQE62" i="7"/>
  <c r="FQG62" i="7"/>
  <c r="FQI62" i="7"/>
  <c r="FQK62" i="7"/>
  <c r="FQM62" i="7"/>
  <c r="FQO62" i="7"/>
  <c r="FQQ62" i="7"/>
  <c r="FQS62" i="7"/>
  <c r="FQU62" i="7"/>
  <c r="FQW62" i="7"/>
  <c r="FQY62" i="7"/>
  <c r="FRA62" i="7"/>
  <c r="FRC62" i="7"/>
  <c r="FRE62" i="7"/>
  <c r="FRG62" i="7"/>
  <c r="FRI62" i="7"/>
  <c r="FRK62" i="7"/>
  <c r="FRM62" i="7"/>
  <c r="FRO62" i="7"/>
  <c r="FRQ62" i="7"/>
  <c r="FRS62" i="7"/>
  <c r="FRU62" i="7"/>
  <c r="FRW62" i="7"/>
  <c r="FRY62" i="7"/>
  <c r="FSA62" i="7"/>
  <c r="FSC62" i="7"/>
  <c r="FSE62" i="7"/>
  <c r="FSG62" i="7"/>
  <c r="FSI62" i="7"/>
  <c r="FSK62" i="7"/>
  <c r="FSM62" i="7"/>
  <c r="FSO62" i="7"/>
  <c r="FSQ62" i="7"/>
  <c r="FSS62" i="7"/>
  <c r="FSU62" i="7"/>
  <c r="FSW62" i="7"/>
  <c r="FSY62" i="7"/>
  <c r="FTA62" i="7"/>
  <c r="FTC62" i="7"/>
  <c r="FTE62" i="7"/>
  <c r="FTG62" i="7"/>
  <c r="FTI62" i="7"/>
  <c r="FTK62" i="7"/>
  <c r="FTM62" i="7"/>
  <c r="FTO62" i="7"/>
  <c r="FTQ62" i="7"/>
  <c r="FTS62" i="7"/>
  <c r="FTU62" i="7"/>
  <c r="FTW62" i="7"/>
  <c r="FTY62" i="7"/>
  <c r="FUA62" i="7"/>
  <c r="FUC62" i="7"/>
  <c r="FUE62" i="7"/>
  <c r="FUG62" i="7"/>
  <c r="FUI62" i="7"/>
  <c r="FUK62" i="7"/>
  <c r="FUM62" i="7"/>
  <c r="FUO62" i="7"/>
  <c r="FUQ62" i="7"/>
  <c r="FUS62" i="7"/>
  <c r="FUU62" i="7"/>
  <c r="FUW62" i="7"/>
  <c r="FUY62" i="7"/>
  <c r="FVA62" i="7"/>
  <c r="FVC62" i="7"/>
  <c r="FVE62" i="7"/>
  <c r="FVG62" i="7"/>
  <c r="FVI62" i="7"/>
  <c r="FVK62" i="7"/>
  <c r="FVM62" i="7"/>
  <c r="FVO62" i="7"/>
  <c r="FVQ62" i="7"/>
  <c r="FVS62" i="7"/>
  <c r="FVU62" i="7"/>
  <c r="FVW62" i="7"/>
  <c r="FVY62" i="7"/>
  <c r="FWA62" i="7"/>
  <c r="FWC62" i="7"/>
  <c r="FWE62" i="7"/>
  <c r="FWG62" i="7"/>
  <c r="FWI62" i="7"/>
  <c r="FWK62" i="7"/>
  <c r="FWM62" i="7"/>
  <c r="FWO62" i="7"/>
  <c r="FWQ62" i="7"/>
  <c r="FWS62" i="7"/>
  <c r="FWU62" i="7"/>
  <c r="FWW62" i="7"/>
  <c r="FWY62" i="7"/>
  <c r="FXA62" i="7"/>
  <c r="FXC62" i="7"/>
  <c r="FXE62" i="7"/>
  <c r="FXG62" i="7"/>
  <c r="FXI62" i="7"/>
  <c r="FXK62" i="7"/>
  <c r="FXM62" i="7"/>
  <c r="FXO62" i="7"/>
  <c r="FXQ62" i="7"/>
  <c r="FXS62" i="7"/>
  <c r="FXU62" i="7"/>
  <c r="FXW62" i="7"/>
  <c r="FXY62" i="7"/>
  <c r="FYA62" i="7"/>
  <c r="FYC62" i="7"/>
  <c r="FYE62" i="7"/>
  <c r="FYG62" i="7"/>
  <c r="FYI62" i="7"/>
  <c r="FYK62" i="7"/>
  <c r="FYM62" i="7"/>
  <c r="FYO62" i="7"/>
  <c r="FYQ62" i="7"/>
  <c r="FYS62" i="7"/>
  <c r="FYU62" i="7"/>
  <c r="FYW62" i="7"/>
  <c r="FYY62" i="7"/>
  <c r="FZA62" i="7"/>
  <c r="FZC62" i="7"/>
  <c r="FZE62" i="7"/>
  <c r="FZG62" i="7"/>
  <c r="FZI62" i="7"/>
  <c r="FZK62" i="7"/>
  <c r="FZM62" i="7"/>
  <c r="FZO62" i="7"/>
  <c r="FZQ62" i="7"/>
  <c r="FZS62" i="7"/>
  <c r="FZU62" i="7"/>
  <c r="FZW62" i="7"/>
  <c r="FZY62" i="7"/>
  <c r="GAA62" i="7"/>
  <c r="GAC62" i="7"/>
  <c r="GAE62" i="7"/>
  <c r="GAG62" i="7"/>
  <c r="GAI62" i="7"/>
  <c r="GAK62" i="7"/>
  <c r="GAM62" i="7"/>
  <c r="GAO62" i="7"/>
  <c r="GAQ62" i="7"/>
  <c r="GAS62" i="7"/>
  <c r="GAU62" i="7"/>
  <c r="GAW62" i="7"/>
  <c r="GAY62" i="7"/>
  <c r="GBA62" i="7"/>
  <c r="GBC62" i="7"/>
  <c r="GBE62" i="7"/>
  <c r="GBG62" i="7"/>
  <c r="GBI62" i="7"/>
  <c r="GBK62" i="7"/>
  <c r="GBM62" i="7"/>
  <c r="GBO62" i="7"/>
  <c r="GBQ62" i="7"/>
  <c r="GBS62" i="7"/>
  <c r="GBU62" i="7"/>
  <c r="GBW62" i="7"/>
  <c r="GBY62" i="7"/>
  <c r="GCA62" i="7"/>
  <c r="GCC62" i="7"/>
  <c r="GCE62" i="7"/>
  <c r="GCG62" i="7"/>
  <c r="GCI62" i="7"/>
  <c r="GCK62" i="7"/>
  <c r="GCM62" i="7"/>
  <c r="GCO62" i="7"/>
  <c r="GCQ62" i="7"/>
  <c r="GCS62" i="7"/>
  <c r="GCU62" i="7"/>
  <c r="GCW62" i="7"/>
  <c r="GCY62" i="7"/>
  <c r="GDA62" i="7"/>
  <c r="GDC62" i="7"/>
  <c r="GDE62" i="7"/>
  <c r="GDG62" i="7"/>
  <c r="GDI62" i="7"/>
  <c r="GDK62" i="7"/>
  <c r="GDM62" i="7"/>
  <c r="GDO62" i="7"/>
  <c r="GDQ62" i="7"/>
  <c r="GDS62" i="7"/>
  <c r="GDU62" i="7"/>
  <c r="GDW62" i="7"/>
  <c r="GDY62" i="7"/>
  <c r="GEA62" i="7"/>
  <c r="GEC62" i="7"/>
  <c r="GEE62" i="7"/>
  <c r="GEG62" i="7"/>
  <c r="GEI62" i="7"/>
  <c r="GEK62" i="7"/>
  <c r="GEM62" i="7"/>
  <c r="GEO62" i="7"/>
  <c r="GEQ62" i="7"/>
  <c r="GES62" i="7"/>
  <c r="GEU62" i="7"/>
  <c r="GEW62" i="7"/>
  <c r="GEY62" i="7"/>
  <c r="GFA62" i="7"/>
  <c r="GFC62" i="7"/>
  <c r="GFE62" i="7"/>
  <c r="GFG62" i="7"/>
  <c r="GFI62" i="7"/>
  <c r="GFK62" i="7"/>
  <c r="GFM62" i="7"/>
  <c r="GFO62" i="7"/>
  <c r="GFQ62" i="7"/>
  <c r="GFS62" i="7"/>
  <c r="GFU62" i="7"/>
  <c r="GFW62" i="7"/>
  <c r="GFY62" i="7"/>
  <c r="GGA62" i="7"/>
  <c r="GGC62" i="7"/>
  <c r="GGE62" i="7"/>
  <c r="GGG62" i="7"/>
  <c r="GGI62" i="7"/>
  <c r="GGK62" i="7"/>
  <c r="GGM62" i="7"/>
  <c r="GGO62" i="7"/>
  <c r="GGQ62" i="7"/>
  <c r="GGS62" i="7"/>
  <c r="GGU62" i="7"/>
  <c r="GGW62" i="7"/>
  <c r="GGY62" i="7"/>
  <c r="GHA62" i="7"/>
  <c r="GHC62" i="7"/>
  <c r="GHE62" i="7"/>
  <c r="GHG62" i="7"/>
  <c r="GHI62" i="7"/>
  <c r="GHK62" i="7"/>
  <c r="GHM62" i="7"/>
  <c r="GHO62" i="7"/>
  <c r="GHQ62" i="7"/>
  <c r="GHS62" i="7"/>
  <c r="GHU62" i="7"/>
  <c r="GHW62" i="7"/>
  <c r="GHY62" i="7"/>
  <c r="GIA62" i="7"/>
  <c r="GIC62" i="7"/>
  <c r="GIE62" i="7"/>
  <c r="GIG62" i="7"/>
  <c r="GII62" i="7"/>
  <c r="GIK62" i="7"/>
  <c r="GIM62" i="7"/>
  <c r="GIO62" i="7"/>
  <c r="GIQ62" i="7"/>
  <c r="GIS62" i="7"/>
  <c r="GIU62" i="7"/>
  <c r="GIW62" i="7"/>
  <c r="GIY62" i="7"/>
  <c r="GJA62" i="7"/>
  <c r="GJC62" i="7"/>
  <c r="GJE62" i="7"/>
  <c r="GJG62" i="7"/>
  <c r="GJI62" i="7"/>
  <c r="GJK62" i="7"/>
  <c r="GJM62" i="7"/>
  <c r="GJO62" i="7"/>
  <c r="GJQ62" i="7"/>
  <c r="GJS62" i="7"/>
  <c r="GJU62" i="7"/>
  <c r="GJW62" i="7"/>
  <c r="GJY62" i="7"/>
  <c r="GKA62" i="7"/>
  <c r="GKC62" i="7"/>
  <c r="GKE62" i="7"/>
  <c r="GKG62" i="7"/>
  <c r="GKI62" i="7"/>
  <c r="GKK62" i="7"/>
  <c r="GKM62" i="7"/>
  <c r="GKO62" i="7"/>
  <c r="GKQ62" i="7"/>
  <c r="GKS62" i="7"/>
  <c r="GKU62" i="7"/>
  <c r="GKW62" i="7"/>
  <c r="GKY62" i="7"/>
  <c r="GLA62" i="7"/>
  <c r="GLC62" i="7"/>
  <c r="GLE62" i="7"/>
  <c r="GLG62" i="7"/>
  <c r="GLI62" i="7"/>
  <c r="GLK62" i="7"/>
  <c r="GLM62" i="7"/>
  <c r="GLO62" i="7"/>
  <c r="GLQ62" i="7"/>
  <c r="GLS62" i="7"/>
  <c r="GLU62" i="7"/>
  <c r="GLW62" i="7"/>
  <c r="GLY62" i="7"/>
  <c r="GMA62" i="7"/>
  <c r="GMC62" i="7"/>
  <c r="GME62" i="7"/>
  <c r="GMG62" i="7"/>
  <c r="GMI62" i="7"/>
  <c r="GMK62" i="7"/>
  <c r="GMM62" i="7"/>
  <c r="GMO62" i="7"/>
  <c r="GMQ62" i="7"/>
  <c r="GMS62" i="7"/>
  <c r="GMU62" i="7"/>
  <c r="GMW62" i="7"/>
  <c r="GMY62" i="7"/>
  <c r="GNA62" i="7"/>
  <c r="GNC62" i="7"/>
  <c r="GNE62" i="7"/>
  <c r="GNG62" i="7"/>
  <c r="GNI62" i="7"/>
  <c r="GNK62" i="7"/>
  <c r="GNM62" i="7"/>
  <c r="GNO62" i="7"/>
  <c r="GNQ62" i="7"/>
  <c r="GNS62" i="7"/>
  <c r="GNU62" i="7"/>
  <c r="GNW62" i="7"/>
  <c r="GNY62" i="7"/>
  <c r="GOA62" i="7"/>
  <c r="GOC62" i="7"/>
  <c r="GOE62" i="7"/>
  <c r="GOG62" i="7"/>
  <c r="GOI62" i="7"/>
  <c r="GOK62" i="7"/>
  <c r="GOM62" i="7"/>
  <c r="GOO62" i="7"/>
  <c r="GOQ62" i="7"/>
  <c r="GOS62" i="7"/>
  <c r="GOU62" i="7"/>
  <c r="GOW62" i="7"/>
  <c r="GOY62" i="7"/>
  <c r="GPA62" i="7"/>
  <c r="GPC62" i="7"/>
  <c r="GPE62" i="7"/>
  <c r="GPG62" i="7"/>
  <c r="GPI62" i="7"/>
  <c r="GPK62" i="7"/>
  <c r="GPM62" i="7"/>
  <c r="GPO62" i="7"/>
  <c r="GPQ62" i="7"/>
  <c r="GPS62" i="7"/>
  <c r="GPU62" i="7"/>
  <c r="GPW62" i="7"/>
  <c r="GPY62" i="7"/>
  <c r="GQA62" i="7"/>
  <c r="GQC62" i="7"/>
  <c r="GQE62" i="7"/>
  <c r="GQG62" i="7"/>
  <c r="GQI62" i="7"/>
  <c r="GQK62" i="7"/>
  <c r="GQM62" i="7"/>
  <c r="GQO62" i="7"/>
  <c r="GQQ62" i="7"/>
  <c r="GQS62" i="7"/>
  <c r="GQU62" i="7"/>
  <c r="GQW62" i="7"/>
  <c r="GQY62" i="7"/>
  <c r="GRA62" i="7"/>
  <c r="GRC62" i="7"/>
  <c r="GRE62" i="7"/>
  <c r="GRG62" i="7"/>
  <c r="GRI62" i="7"/>
  <c r="GRK62" i="7"/>
  <c r="GRM62" i="7"/>
  <c r="GRO62" i="7"/>
  <c r="GRQ62" i="7"/>
  <c r="GRS62" i="7"/>
  <c r="GRU62" i="7"/>
  <c r="GRW62" i="7"/>
  <c r="GRY62" i="7"/>
  <c r="GSA62" i="7"/>
  <c r="GSC62" i="7"/>
  <c r="GSE62" i="7"/>
  <c r="GSG62" i="7"/>
  <c r="GSI62" i="7"/>
  <c r="GSK62" i="7"/>
  <c r="GSM62" i="7"/>
  <c r="GSO62" i="7"/>
  <c r="GSQ62" i="7"/>
  <c r="GSS62" i="7"/>
  <c r="GSU62" i="7"/>
  <c r="GSW62" i="7"/>
  <c r="GSY62" i="7"/>
  <c r="GTA62" i="7"/>
  <c r="GTC62" i="7"/>
  <c r="GTE62" i="7"/>
  <c r="GTG62" i="7"/>
  <c r="GTI62" i="7"/>
  <c r="GTK62" i="7"/>
  <c r="GTM62" i="7"/>
  <c r="GTO62" i="7"/>
  <c r="GTQ62" i="7"/>
  <c r="GTS62" i="7"/>
  <c r="GTU62" i="7"/>
  <c r="GTW62" i="7"/>
  <c r="GTY62" i="7"/>
  <c r="GUA62" i="7"/>
  <c r="GUC62" i="7"/>
  <c r="GUE62" i="7"/>
  <c r="GUG62" i="7"/>
  <c r="GUI62" i="7"/>
  <c r="GUK62" i="7"/>
  <c r="GUM62" i="7"/>
  <c r="GUO62" i="7"/>
  <c r="GUQ62" i="7"/>
  <c r="GUS62" i="7"/>
  <c r="GUU62" i="7"/>
  <c r="GUW62" i="7"/>
  <c r="GUY62" i="7"/>
  <c r="GVA62" i="7"/>
  <c r="GVC62" i="7"/>
  <c r="GVE62" i="7"/>
  <c r="GVG62" i="7"/>
  <c r="GVI62" i="7"/>
  <c r="GVK62" i="7"/>
  <c r="GVM62" i="7"/>
  <c r="GVO62" i="7"/>
  <c r="GVQ62" i="7"/>
  <c r="GVS62" i="7"/>
  <c r="GVU62" i="7"/>
  <c r="GVW62" i="7"/>
  <c r="GVY62" i="7"/>
  <c r="GWA62" i="7"/>
  <c r="GWC62" i="7"/>
  <c r="GWE62" i="7"/>
  <c r="GWG62" i="7"/>
  <c r="GWI62" i="7"/>
  <c r="GWK62" i="7"/>
  <c r="GWM62" i="7"/>
  <c r="GWO62" i="7"/>
  <c r="GWQ62" i="7"/>
  <c r="GWS62" i="7"/>
  <c r="GWU62" i="7"/>
  <c r="GWW62" i="7"/>
  <c r="GWY62" i="7"/>
  <c r="GXA62" i="7"/>
  <c r="GXC62" i="7"/>
  <c r="GXE62" i="7"/>
  <c r="GXG62" i="7"/>
  <c r="GXI62" i="7"/>
  <c r="GXK62" i="7"/>
  <c r="GXM62" i="7"/>
  <c r="GXO62" i="7"/>
  <c r="GXQ62" i="7"/>
  <c r="GXS62" i="7"/>
  <c r="GXU62" i="7"/>
  <c r="GXW62" i="7"/>
  <c r="GXY62" i="7"/>
  <c r="GYA62" i="7"/>
  <c r="GYC62" i="7"/>
  <c r="GYE62" i="7"/>
  <c r="GYG62" i="7"/>
  <c r="GYI62" i="7"/>
  <c r="GYK62" i="7"/>
  <c r="GYM62" i="7"/>
  <c r="GYO62" i="7"/>
  <c r="GYQ62" i="7"/>
  <c r="GYS62" i="7"/>
  <c r="GYU62" i="7"/>
  <c r="GYW62" i="7"/>
  <c r="GYY62" i="7"/>
  <c r="GZA62" i="7"/>
  <c r="GZC62" i="7"/>
  <c r="GZE62" i="7"/>
  <c r="GZG62" i="7"/>
  <c r="GZI62" i="7"/>
  <c r="GZK62" i="7"/>
  <c r="GZM62" i="7"/>
  <c r="GZO62" i="7"/>
  <c r="GZQ62" i="7"/>
  <c r="GZS62" i="7"/>
  <c r="GZU62" i="7"/>
  <c r="GZW62" i="7"/>
  <c r="GZY62" i="7"/>
  <c r="HAA62" i="7"/>
  <c r="HAC62" i="7"/>
  <c r="HAE62" i="7"/>
  <c r="HAG62" i="7"/>
  <c r="HAI62" i="7"/>
  <c r="HAK62" i="7"/>
  <c r="HAM62" i="7"/>
  <c r="HAO62" i="7"/>
  <c r="HAQ62" i="7"/>
  <c r="HAS62" i="7"/>
  <c r="HAU62" i="7"/>
  <c r="HAW62" i="7"/>
  <c r="HAY62" i="7"/>
  <c r="HBA62" i="7"/>
  <c r="HBC62" i="7"/>
  <c r="HBE62" i="7"/>
  <c r="HBG62" i="7"/>
  <c r="HBI62" i="7"/>
  <c r="HBK62" i="7"/>
  <c r="HBM62" i="7"/>
  <c r="HBO62" i="7"/>
  <c r="HBQ62" i="7"/>
  <c r="HBS62" i="7"/>
  <c r="HBU62" i="7"/>
  <c r="HBW62" i="7"/>
  <c r="HBY62" i="7"/>
  <c r="HCA62" i="7"/>
  <c r="HCC62" i="7"/>
  <c r="HCE62" i="7"/>
  <c r="HCG62" i="7"/>
  <c r="HCI62" i="7"/>
  <c r="HCK62" i="7"/>
  <c r="HCM62" i="7"/>
  <c r="HCO62" i="7"/>
  <c r="HCQ62" i="7"/>
  <c r="HCS62" i="7"/>
  <c r="HCU62" i="7"/>
  <c r="HCW62" i="7"/>
  <c r="HCY62" i="7"/>
  <c r="HDA62" i="7"/>
  <c r="HDC62" i="7"/>
  <c r="HDE62" i="7"/>
  <c r="HDG62" i="7"/>
  <c r="HDI62" i="7"/>
  <c r="HDK62" i="7"/>
  <c r="HDM62" i="7"/>
  <c r="HDO62" i="7"/>
  <c r="HDQ62" i="7"/>
  <c r="HDS62" i="7"/>
  <c r="HDU62" i="7"/>
  <c r="HDW62" i="7"/>
  <c r="HDY62" i="7"/>
  <c r="HEA62" i="7"/>
  <c r="HEC62" i="7"/>
  <c r="HEE62" i="7"/>
  <c r="HEG62" i="7"/>
  <c r="HEI62" i="7"/>
  <c r="HEK62" i="7"/>
  <c r="HEM62" i="7"/>
  <c r="HEO62" i="7"/>
  <c r="HEQ62" i="7"/>
  <c r="HES62" i="7"/>
  <c r="HEU62" i="7"/>
  <c r="HEW62" i="7"/>
  <c r="HEY62" i="7"/>
  <c r="HFA62" i="7"/>
  <c r="HFC62" i="7"/>
  <c r="HFE62" i="7"/>
  <c r="HFG62" i="7"/>
  <c r="HFI62" i="7"/>
  <c r="HFK62" i="7"/>
  <c r="HFM62" i="7"/>
  <c r="HFO62" i="7"/>
  <c r="HFQ62" i="7"/>
  <c r="HFS62" i="7"/>
  <c r="HFU62" i="7"/>
  <c r="HFW62" i="7"/>
  <c r="HFY62" i="7"/>
  <c r="HGA62" i="7"/>
  <c r="HGC62" i="7"/>
  <c r="HGE62" i="7"/>
  <c r="HGG62" i="7"/>
  <c r="HGI62" i="7"/>
  <c r="HGK62" i="7"/>
  <c r="HGM62" i="7"/>
  <c r="HGO62" i="7"/>
  <c r="HGQ62" i="7"/>
  <c r="HGS62" i="7"/>
  <c r="HGU62" i="7"/>
  <c r="HGW62" i="7"/>
  <c r="HGY62" i="7"/>
  <c r="HHA62" i="7"/>
  <c r="HHC62" i="7"/>
  <c r="HHE62" i="7"/>
  <c r="HHG62" i="7"/>
  <c r="HHI62" i="7"/>
  <c r="HHK62" i="7"/>
  <c r="HHM62" i="7"/>
  <c r="HHO62" i="7"/>
  <c r="HHQ62" i="7"/>
  <c r="HHS62" i="7"/>
  <c r="HHU62" i="7"/>
  <c r="HHW62" i="7"/>
  <c r="HHY62" i="7"/>
  <c r="HIA62" i="7"/>
  <c r="HIC62" i="7"/>
  <c r="HIE62" i="7"/>
  <c r="HIG62" i="7"/>
  <c r="HII62" i="7"/>
  <c r="HIK62" i="7"/>
  <c r="HIM62" i="7"/>
  <c r="HIO62" i="7"/>
  <c r="HIQ62" i="7"/>
  <c r="HIS62" i="7"/>
  <c r="HIU62" i="7"/>
  <c r="HIW62" i="7"/>
  <c r="HIY62" i="7"/>
  <c r="HJA62" i="7"/>
  <c r="HJC62" i="7"/>
  <c r="HJE62" i="7"/>
  <c r="HJG62" i="7"/>
  <c r="HJI62" i="7"/>
  <c r="HJK62" i="7"/>
  <c r="HJM62" i="7"/>
  <c r="HJO62" i="7"/>
  <c r="HJQ62" i="7"/>
  <c r="HJS62" i="7"/>
  <c r="HJU62" i="7"/>
  <c r="HJW62" i="7"/>
  <c r="HJY62" i="7"/>
  <c r="HKA62" i="7"/>
  <c r="HKC62" i="7"/>
  <c r="HKE62" i="7"/>
  <c r="HKG62" i="7"/>
  <c r="HKI62" i="7"/>
  <c r="HKK62" i="7"/>
  <c r="HKM62" i="7"/>
  <c r="HKO62" i="7"/>
  <c r="HKQ62" i="7"/>
  <c r="HKS62" i="7"/>
  <c r="HKU62" i="7"/>
  <c r="HKW62" i="7"/>
  <c r="HKY62" i="7"/>
  <c r="HLA62" i="7"/>
  <c r="HLC62" i="7"/>
  <c r="HLE62" i="7"/>
  <c r="HLG62" i="7"/>
  <c r="HLI62" i="7"/>
  <c r="HLK62" i="7"/>
  <c r="HLM62" i="7"/>
  <c r="HLO62" i="7"/>
  <c r="HLQ62" i="7"/>
  <c r="HLS62" i="7"/>
  <c r="HLU62" i="7"/>
  <c r="HLW62" i="7"/>
  <c r="HLY62" i="7"/>
  <c r="HMA62" i="7"/>
  <c r="HMC62" i="7"/>
  <c r="HME62" i="7"/>
  <c r="HMG62" i="7"/>
  <c r="HMI62" i="7"/>
  <c r="HMK62" i="7"/>
  <c r="HMM62" i="7"/>
  <c r="HMO62" i="7"/>
  <c r="HMQ62" i="7"/>
  <c r="HMS62" i="7"/>
  <c r="HMU62" i="7"/>
  <c r="HMW62" i="7"/>
  <c r="HMY62" i="7"/>
  <c r="HNA62" i="7"/>
  <c r="HNC62" i="7"/>
  <c r="HNE62" i="7"/>
  <c r="HNG62" i="7"/>
  <c r="HNI62" i="7"/>
  <c r="HNK62" i="7"/>
  <c r="HNM62" i="7"/>
  <c r="HNO62" i="7"/>
  <c r="HNQ62" i="7"/>
  <c r="HNS62" i="7"/>
  <c r="HNU62" i="7"/>
  <c r="HNW62" i="7"/>
  <c r="HNY62" i="7"/>
  <c r="HOA62" i="7"/>
  <c r="HOC62" i="7"/>
  <c r="HOE62" i="7"/>
  <c r="HOG62" i="7"/>
  <c r="HOI62" i="7"/>
  <c r="HOK62" i="7"/>
  <c r="HOM62" i="7"/>
  <c r="HOO62" i="7"/>
  <c r="HOQ62" i="7"/>
  <c r="HOS62" i="7"/>
  <c r="HOU62" i="7"/>
  <c r="HOW62" i="7"/>
  <c r="HOY62" i="7"/>
  <c r="HPA62" i="7"/>
  <c r="HPC62" i="7"/>
  <c r="HPE62" i="7"/>
  <c r="HPG62" i="7"/>
  <c r="HPI62" i="7"/>
  <c r="HPK62" i="7"/>
  <c r="HPM62" i="7"/>
  <c r="HPO62" i="7"/>
  <c r="HPQ62" i="7"/>
  <c r="HPS62" i="7"/>
  <c r="HPU62" i="7"/>
  <c r="HPW62" i="7"/>
  <c r="HPY62" i="7"/>
  <c r="HQA62" i="7"/>
  <c r="HQC62" i="7"/>
  <c r="HQE62" i="7"/>
  <c r="HQG62" i="7"/>
  <c r="HQI62" i="7"/>
  <c r="HQK62" i="7"/>
  <c r="HQM62" i="7"/>
  <c r="HQO62" i="7"/>
  <c r="HQQ62" i="7"/>
  <c r="HQS62" i="7"/>
  <c r="HQU62" i="7"/>
  <c r="HQW62" i="7"/>
  <c r="HQY62" i="7"/>
  <c r="HRA62" i="7"/>
  <c r="HRC62" i="7"/>
  <c r="HRE62" i="7"/>
  <c r="HRG62" i="7"/>
  <c r="HRI62" i="7"/>
  <c r="HRK62" i="7"/>
  <c r="HRM62" i="7"/>
  <c r="HRO62" i="7"/>
  <c r="HRQ62" i="7"/>
  <c r="HRS62" i="7"/>
  <c r="HRU62" i="7"/>
  <c r="HRW62" i="7"/>
  <c r="HRY62" i="7"/>
  <c r="HSA62" i="7"/>
  <c r="HSC62" i="7"/>
  <c r="HSE62" i="7"/>
  <c r="HSG62" i="7"/>
  <c r="HSI62" i="7"/>
  <c r="HSK62" i="7"/>
  <c r="HSM62" i="7"/>
  <c r="HSO62" i="7"/>
  <c r="HSQ62" i="7"/>
  <c r="HSS62" i="7"/>
  <c r="HSU62" i="7"/>
  <c r="HSW62" i="7"/>
  <c r="HSY62" i="7"/>
  <c r="HTA62" i="7"/>
  <c r="HTC62" i="7"/>
  <c r="HTE62" i="7"/>
  <c r="HTG62" i="7"/>
  <c r="HTI62" i="7"/>
  <c r="HTK62" i="7"/>
  <c r="HTM62" i="7"/>
  <c r="HTO62" i="7"/>
  <c r="HTQ62" i="7"/>
  <c r="HTS62" i="7"/>
  <c r="HTU62" i="7"/>
  <c r="HTW62" i="7"/>
  <c r="HTY62" i="7"/>
  <c r="HUA62" i="7"/>
  <c r="HUC62" i="7"/>
  <c r="HUE62" i="7"/>
  <c r="HUG62" i="7"/>
  <c r="HUI62" i="7"/>
  <c r="HUK62" i="7"/>
  <c r="HUM62" i="7"/>
  <c r="HUO62" i="7"/>
  <c r="HUQ62" i="7"/>
  <c r="HUS62" i="7"/>
  <c r="HUU62" i="7"/>
  <c r="HUW62" i="7"/>
  <c r="HUY62" i="7"/>
  <c r="HVA62" i="7"/>
  <c r="HVC62" i="7"/>
  <c r="HVE62" i="7"/>
  <c r="HVG62" i="7"/>
  <c r="HVI62" i="7"/>
  <c r="HVK62" i="7"/>
  <c r="HVM62" i="7"/>
  <c r="HVO62" i="7"/>
  <c r="HVQ62" i="7"/>
  <c r="HVS62" i="7"/>
  <c r="HVU62" i="7"/>
  <c r="HVW62" i="7"/>
  <c r="HVY62" i="7"/>
  <c r="HWA62" i="7"/>
  <c r="HWC62" i="7"/>
  <c r="HWE62" i="7"/>
  <c r="HWG62" i="7"/>
  <c r="HWI62" i="7"/>
  <c r="HWK62" i="7"/>
  <c r="HWM62" i="7"/>
  <c r="HWO62" i="7"/>
  <c r="HWQ62" i="7"/>
  <c r="HWS62" i="7"/>
  <c r="HWU62" i="7"/>
  <c r="HWW62" i="7"/>
  <c r="HWY62" i="7"/>
  <c r="HXA62" i="7"/>
  <c r="HXC62" i="7"/>
  <c r="HXE62" i="7"/>
  <c r="HXG62" i="7"/>
  <c r="HXI62" i="7"/>
  <c r="HXK62" i="7"/>
  <c r="HXM62" i="7"/>
  <c r="HXO62" i="7"/>
  <c r="HXQ62" i="7"/>
  <c r="HXS62" i="7"/>
  <c r="HXU62" i="7"/>
  <c r="HXW62" i="7"/>
  <c r="HXY62" i="7"/>
  <c r="HYA62" i="7"/>
  <c r="HYC62" i="7"/>
  <c r="HYE62" i="7"/>
  <c r="HYG62" i="7"/>
  <c r="HYI62" i="7"/>
  <c r="HYK62" i="7"/>
  <c r="HYM62" i="7"/>
  <c r="HYO62" i="7"/>
  <c r="HYQ62" i="7"/>
  <c r="HYS62" i="7"/>
  <c r="HYU62" i="7"/>
  <c r="HYW62" i="7"/>
  <c r="HYY62" i="7"/>
  <c r="HZA62" i="7"/>
  <c r="HZC62" i="7"/>
  <c r="HZE62" i="7"/>
  <c r="HZG62" i="7"/>
  <c r="HZI62" i="7"/>
  <c r="HZK62" i="7"/>
  <c r="HZM62" i="7"/>
  <c r="HZO62" i="7"/>
  <c r="HZQ62" i="7"/>
  <c r="HZS62" i="7"/>
  <c r="HZU62" i="7"/>
  <c r="HZW62" i="7"/>
  <c r="HZY62" i="7"/>
  <c r="IAA62" i="7"/>
  <c r="IAC62" i="7"/>
  <c r="IAE62" i="7"/>
  <c r="IAG62" i="7"/>
  <c r="IAI62" i="7"/>
  <c r="IAK62" i="7"/>
  <c r="IAM62" i="7"/>
  <c r="IAO62" i="7"/>
  <c r="IAQ62" i="7"/>
  <c r="IAS62" i="7"/>
  <c r="IAU62" i="7"/>
  <c r="IAW62" i="7"/>
  <c r="IAY62" i="7"/>
  <c r="IBA62" i="7"/>
  <c r="IBC62" i="7"/>
  <c r="IBE62" i="7"/>
  <c r="IBG62" i="7"/>
  <c r="IBI62" i="7"/>
  <c r="IBK62" i="7"/>
  <c r="IBM62" i="7"/>
  <c r="IBO62" i="7"/>
  <c r="IBQ62" i="7"/>
  <c r="IBS62" i="7"/>
  <c r="IBU62" i="7"/>
  <c r="IBW62" i="7"/>
  <c r="IBY62" i="7"/>
  <c r="ICA62" i="7"/>
  <c r="ICC62" i="7"/>
  <c r="ICE62" i="7"/>
  <c r="ICG62" i="7"/>
  <c r="ICI62" i="7"/>
  <c r="ICK62" i="7"/>
  <c r="ICM62" i="7"/>
  <c r="ICO62" i="7"/>
  <c r="ICQ62" i="7"/>
  <c r="ICS62" i="7"/>
  <c r="ICU62" i="7"/>
  <c r="ICW62" i="7"/>
  <c r="ICY62" i="7"/>
  <c r="IDA62" i="7"/>
  <c r="IDC62" i="7"/>
  <c r="IDE62" i="7"/>
  <c r="IDG62" i="7"/>
  <c r="IDI62" i="7"/>
  <c r="IDK62" i="7"/>
  <c r="IDM62" i="7"/>
  <c r="IDO62" i="7"/>
  <c r="IDQ62" i="7"/>
  <c r="IDS62" i="7"/>
  <c r="IDU62" i="7"/>
  <c r="IDW62" i="7"/>
  <c r="IDY62" i="7"/>
  <c r="IEA62" i="7"/>
  <c r="IEC62" i="7"/>
  <c r="IEE62" i="7"/>
  <c r="IEG62" i="7"/>
  <c r="IEI62" i="7"/>
  <c r="IEK62" i="7"/>
  <c r="IEM62" i="7"/>
  <c r="IEO62" i="7"/>
  <c r="IEQ62" i="7"/>
  <c r="IES62" i="7"/>
  <c r="IEU62" i="7"/>
  <c r="IEW62" i="7"/>
  <c r="IEY62" i="7"/>
  <c r="IFA62" i="7"/>
  <c r="IFC62" i="7"/>
  <c r="IFE62" i="7"/>
  <c r="IFG62" i="7"/>
  <c r="IFI62" i="7"/>
  <c r="IFK62" i="7"/>
  <c r="IFM62" i="7"/>
  <c r="IFO62" i="7"/>
  <c r="IFQ62" i="7"/>
  <c r="IFS62" i="7"/>
  <c r="IFU62" i="7"/>
  <c r="IFW62" i="7"/>
  <c r="IFY62" i="7"/>
  <c r="IGA62" i="7"/>
  <c r="IGC62" i="7"/>
  <c r="IGE62" i="7"/>
  <c r="IGG62" i="7"/>
  <c r="IGI62" i="7"/>
  <c r="IGK62" i="7"/>
  <c r="IGM62" i="7"/>
  <c r="IGO62" i="7"/>
  <c r="IGQ62" i="7"/>
  <c r="IGS62" i="7"/>
  <c r="IGU62" i="7"/>
  <c r="IGW62" i="7"/>
  <c r="IGY62" i="7"/>
  <c r="IHA62" i="7"/>
  <c r="IHC62" i="7"/>
  <c r="IHE62" i="7"/>
  <c r="IHG62" i="7"/>
  <c r="IHI62" i="7"/>
  <c r="IHK62" i="7"/>
  <c r="IHM62" i="7"/>
  <c r="IHO62" i="7"/>
  <c r="IHQ62" i="7"/>
  <c r="IHS62" i="7"/>
  <c r="IHU62" i="7"/>
  <c r="IHW62" i="7"/>
  <c r="IHY62" i="7"/>
  <c r="IIA62" i="7"/>
  <c r="IIC62" i="7"/>
  <c r="IIE62" i="7"/>
  <c r="IIG62" i="7"/>
  <c r="III62" i="7"/>
  <c r="IIK62" i="7"/>
  <c r="IIM62" i="7"/>
  <c r="IIO62" i="7"/>
  <c r="IIQ62" i="7"/>
  <c r="IIS62" i="7"/>
  <c r="IIU62" i="7"/>
  <c r="IIW62" i="7"/>
  <c r="IIY62" i="7"/>
  <c r="IJA62" i="7"/>
  <c r="IJC62" i="7"/>
  <c r="IJE62" i="7"/>
  <c r="IJG62" i="7"/>
  <c r="IJI62" i="7"/>
  <c r="IJK62" i="7"/>
  <c r="IJM62" i="7"/>
  <c r="IJO62" i="7"/>
  <c r="IJQ62" i="7"/>
  <c r="IJS62" i="7"/>
  <c r="IJU62" i="7"/>
  <c r="IJW62" i="7"/>
  <c r="IJY62" i="7"/>
  <c r="IKA62" i="7"/>
  <c r="IKC62" i="7"/>
  <c r="IKE62" i="7"/>
  <c r="IKG62" i="7"/>
  <c r="IKI62" i="7"/>
  <c r="IKK62" i="7"/>
  <c r="IKM62" i="7"/>
  <c r="IKO62" i="7"/>
  <c r="IKQ62" i="7"/>
  <c r="IKS62" i="7"/>
  <c r="IKU62" i="7"/>
  <c r="IKW62" i="7"/>
  <c r="IKY62" i="7"/>
  <c r="ILA62" i="7"/>
  <c r="ILC62" i="7"/>
  <c r="ILE62" i="7"/>
  <c r="ILG62" i="7"/>
  <c r="ILI62" i="7"/>
  <c r="ILK62" i="7"/>
  <c r="ILM62" i="7"/>
  <c r="ILO62" i="7"/>
  <c r="ILQ62" i="7"/>
  <c r="ILS62" i="7"/>
  <c r="ILU62" i="7"/>
  <c r="ILW62" i="7"/>
  <c r="ILY62" i="7"/>
  <c r="IMA62" i="7"/>
  <c r="IMC62" i="7"/>
  <c r="IME62" i="7"/>
  <c r="IMG62" i="7"/>
  <c r="IMI62" i="7"/>
  <c r="IMK62" i="7"/>
  <c r="IMM62" i="7"/>
  <c r="IMO62" i="7"/>
  <c r="IMQ62" i="7"/>
  <c r="IMS62" i="7"/>
  <c r="IMU62" i="7"/>
  <c r="IMW62" i="7"/>
  <c r="IMY62" i="7"/>
  <c r="INA62" i="7"/>
  <c r="INC62" i="7"/>
  <c r="INE62" i="7"/>
  <c r="ING62" i="7"/>
  <c r="INI62" i="7"/>
  <c r="INK62" i="7"/>
  <c r="INM62" i="7"/>
  <c r="INO62" i="7"/>
  <c r="INQ62" i="7"/>
  <c r="INS62" i="7"/>
  <c r="INU62" i="7"/>
  <c r="INW62" i="7"/>
  <c r="INY62" i="7"/>
  <c r="IOA62" i="7"/>
  <c r="IOC62" i="7"/>
  <c r="IOE62" i="7"/>
  <c r="IOG62" i="7"/>
  <c r="IOI62" i="7"/>
  <c r="IOK62" i="7"/>
  <c r="IOM62" i="7"/>
  <c r="IOO62" i="7"/>
  <c r="IOQ62" i="7"/>
  <c r="IOS62" i="7"/>
  <c r="IOU62" i="7"/>
  <c r="IOW62" i="7"/>
  <c r="IOY62" i="7"/>
  <c r="IPA62" i="7"/>
  <c r="IPC62" i="7"/>
  <c r="IPE62" i="7"/>
  <c r="IPG62" i="7"/>
  <c r="IPI62" i="7"/>
  <c r="IPK62" i="7"/>
  <c r="IPM62" i="7"/>
  <c r="IPO62" i="7"/>
  <c r="IPQ62" i="7"/>
  <c r="IPS62" i="7"/>
  <c r="IPU62" i="7"/>
  <c r="IPW62" i="7"/>
  <c r="IPY62" i="7"/>
  <c r="IQA62" i="7"/>
  <c r="IQC62" i="7"/>
  <c r="IQE62" i="7"/>
  <c r="IQG62" i="7"/>
  <c r="IQI62" i="7"/>
  <c r="IQK62" i="7"/>
  <c r="IQM62" i="7"/>
  <c r="IQO62" i="7"/>
  <c r="IQQ62" i="7"/>
  <c r="IQS62" i="7"/>
  <c r="IQU62" i="7"/>
  <c r="IQW62" i="7"/>
  <c r="IQY62" i="7"/>
  <c r="IRA62" i="7"/>
  <c r="IRC62" i="7"/>
  <c r="IRE62" i="7"/>
  <c r="IRG62" i="7"/>
  <c r="IRI62" i="7"/>
  <c r="IRK62" i="7"/>
  <c r="IRM62" i="7"/>
  <c r="IRO62" i="7"/>
  <c r="IRQ62" i="7"/>
  <c r="IRS62" i="7"/>
  <c r="IRU62" i="7"/>
  <c r="IRW62" i="7"/>
  <c r="IRY62" i="7"/>
  <c r="ISA62" i="7"/>
  <c r="ISC62" i="7"/>
  <c r="ISE62" i="7"/>
  <c r="ISG62" i="7"/>
  <c r="ISI62" i="7"/>
  <c r="ISK62" i="7"/>
  <c r="ISM62" i="7"/>
  <c r="ISO62" i="7"/>
  <c r="ISQ62" i="7"/>
  <c r="ISS62" i="7"/>
  <c r="ISU62" i="7"/>
  <c r="ISW62" i="7"/>
  <c r="ISY62" i="7"/>
  <c r="ITA62" i="7"/>
  <c r="ITC62" i="7"/>
  <c r="ITE62" i="7"/>
  <c r="ITG62" i="7"/>
  <c r="ITI62" i="7"/>
  <c r="ITK62" i="7"/>
  <c r="ITM62" i="7"/>
  <c r="ITO62" i="7"/>
  <c r="ITQ62" i="7"/>
  <c r="ITS62" i="7"/>
  <c r="ITU62" i="7"/>
  <c r="ITW62" i="7"/>
  <c r="ITY62" i="7"/>
  <c r="IUA62" i="7"/>
  <c r="IUC62" i="7"/>
  <c r="IUE62" i="7"/>
  <c r="IUG62" i="7"/>
  <c r="IUI62" i="7"/>
  <c r="IUK62" i="7"/>
  <c r="IUM62" i="7"/>
  <c r="IUO62" i="7"/>
  <c r="IUQ62" i="7"/>
  <c r="IUS62" i="7"/>
  <c r="IUU62" i="7"/>
  <c r="IUW62" i="7"/>
  <c r="IUY62" i="7"/>
  <c r="IVA62" i="7"/>
  <c r="IVC62" i="7"/>
  <c r="IVE62" i="7"/>
  <c r="IVG62" i="7"/>
  <c r="IVI62" i="7"/>
  <c r="IVK62" i="7"/>
  <c r="IVM62" i="7"/>
  <c r="IVO62" i="7"/>
  <c r="IVQ62" i="7"/>
  <c r="IVS62" i="7"/>
  <c r="IVU62" i="7"/>
  <c r="IVW62" i="7"/>
  <c r="IVY62" i="7"/>
  <c r="IWA62" i="7"/>
  <c r="IWC62" i="7"/>
  <c r="IWE62" i="7"/>
  <c r="IWG62" i="7"/>
  <c r="IWI62" i="7"/>
  <c r="IWK62" i="7"/>
  <c r="IWM62" i="7"/>
  <c r="IWO62" i="7"/>
  <c r="IWQ62" i="7"/>
  <c r="IWS62" i="7"/>
  <c r="IWU62" i="7"/>
  <c r="IWW62" i="7"/>
  <c r="IWY62" i="7"/>
  <c r="IXA62" i="7"/>
  <c r="IXC62" i="7"/>
  <c r="IXE62" i="7"/>
  <c r="IXG62" i="7"/>
  <c r="IXI62" i="7"/>
  <c r="IXK62" i="7"/>
  <c r="IXM62" i="7"/>
  <c r="IXO62" i="7"/>
  <c r="IXQ62" i="7"/>
  <c r="IXS62" i="7"/>
  <c r="IXU62" i="7"/>
  <c r="IXW62" i="7"/>
  <c r="IXY62" i="7"/>
  <c r="IYA62" i="7"/>
  <c r="IYC62" i="7"/>
  <c r="IYE62" i="7"/>
  <c r="IYG62" i="7"/>
  <c r="IYI62" i="7"/>
  <c r="IYK62" i="7"/>
  <c r="IYM62" i="7"/>
  <c r="IYO62" i="7"/>
  <c r="IYQ62" i="7"/>
  <c r="IYS62" i="7"/>
  <c r="IYU62" i="7"/>
  <c r="IYW62" i="7"/>
  <c r="IYY62" i="7"/>
  <c r="IZA62" i="7"/>
  <c r="IZC62" i="7"/>
  <c r="IZE62" i="7"/>
  <c r="IZG62" i="7"/>
  <c r="IZI62" i="7"/>
  <c r="IZK62" i="7"/>
  <c r="IZM62" i="7"/>
  <c r="IZO62" i="7"/>
  <c r="IZQ62" i="7"/>
  <c r="IZS62" i="7"/>
  <c r="IZU62" i="7"/>
  <c r="IZW62" i="7"/>
  <c r="IZY62" i="7"/>
  <c r="JAA62" i="7"/>
  <c r="JAC62" i="7"/>
  <c r="JAE62" i="7"/>
  <c r="JAG62" i="7"/>
  <c r="JAI62" i="7"/>
  <c r="JAK62" i="7"/>
  <c r="JAM62" i="7"/>
  <c r="JAO62" i="7"/>
  <c r="JAQ62" i="7"/>
  <c r="JAS62" i="7"/>
  <c r="JAU62" i="7"/>
  <c r="JAW62" i="7"/>
  <c r="JAY62" i="7"/>
  <c r="JBA62" i="7"/>
  <c r="JBC62" i="7"/>
  <c r="JBE62" i="7"/>
  <c r="JBG62" i="7"/>
  <c r="JBI62" i="7"/>
  <c r="JBK62" i="7"/>
  <c r="JBM62" i="7"/>
  <c r="JBO62" i="7"/>
  <c r="JBQ62" i="7"/>
  <c r="JBS62" i="7"/>
  <c r="JBU62" i="7"/>
  <c r="JBW62" i="7"/>
  <c r="JBY62" i="7"/>
  <c r="JCA62" i="7"/>
  <c r="JCC62" i="7"/>
  <c r="JCE62" i="7"/>
  <c r="JCG62" i="7"/>
  <c r="JCI62" i="7"/>
  <c r="JCK62" i="7"/>
  <c r="JCM62" i="7"/>
  <c r="JCO62" i="7"/>
  <c r="JCQ62" i="7"/>
  <c r="JCS62" i="7"/>
  <c r="JCU62" i="7"/>
  <c r="JCW62" i="7"/>
  <c r="JCY62" i="7"/>
  <c r="JDA62" i="7"/>
  <c r="JDC62" i="7"/>
  <c r="JDE62" i="7"/>
  <c r="JDG62" i="7"/>
  <c r="JDI62" i="7"/>
  <c r="JDK62" i="7"/>
  <c r="JDM62" i="7"/>
  <c r="JDO62" i="7"/>
  <c r="JDQ62" i="7"/>
  <c r="JDS62" i="7"/>
  <c r="JDU62" i="7"/>
  <c r="JDW62" i="7"/>
  <c r="JDY62" i="7"/>
  <c r="JEA62" i="7"/>
  <c r="JEC62" i="7"/>
  <c r="JEE62" i="7"/>
  <c r="JEG62" i="7"/>
  <c r="JEI62" i="7"/>
  <c r="JEK62" i="7"/>
  <c r="JEM62" i="7"/>
  <c r="JEO62" i="7"/>
  <c r="JEQ62" i="7"/>
  <c r="JES62" i="7"/>
  <c r="JEU62" i="7"/>
  <c r="JEW62" i="7"/>
  <c r="JEY62" i="7"/>
  <c r="JFA62" i="7"/>
  <c r="JFC62" i="7"/>
  <c r="JFE62" i="7"/>
  <c r="JFG62" i="7"/>
  <c r="JFI62" i="7"/>
  <c r="JFK62" i="7"/>
  <c r="JFM62" i="7"/>
  <c r="JFO62" i="7"/>
  <c r="JFQ62" i="7"/>
  <c r="JFS62" i="7"/>
  <c r="JFU62" i="7"/>
  <c r="JFW62" i="7"/>
  <c r="JFY62" i="7"/>
  <c r="JGA62" i="7"/>
  <c r="JGC62" i="7"/>
  <c r="JGE62" i="7"/>
  <c r="JGG62" i="7"/>
  <c r="JGI62" i="7"/>
  <c r="JGK62" i="7"/>
  <c r="JGM62" i="7"/>
  <c r="JGO62" i="7"/>
  <c r="JGQ62" i="7"/>
  <c r="JGS62" i="7"/>
  <c r="JGU62" i="7"/>
  <c r="JGW62" i="7"/>
  <c r="JGY62" i="7"/>
  <c r="JHA62" i="7"/>
  <c r="JHC62" i="7"/>
  <c r="JHE62" i="7"/>
  <c r="JHG62" i="7"/>
  <c r="JHI62" i="7"/>
  <c r="JHK62" i="7"/>
  <c r="JHM62" i="7"/>
  <c r="JHO62" i="7"/>
  <c r="JHQ62" i="7"/>
  <c r="JHS62" i="7"/>
  <c r="JHU62" i="7"/>
  <c r="JHW62" i="7"/>
  <c r="JHY62" i="7"/>
  <c r="JIA62" i="7"/>
  <c r="JIC62" i="7"/>
  <c r="JIE62" i="7"/>
  <c r="JIG62" i="7"/>
  <c r="JII62" i="7"/>
  <c r="JIK62" i="7"/>
  <c r="JIM62" i="7"/>
  <c r="JIO62" i="7"/>
  <c r="JIQ62" i="7"/>
  <c r="JIS62" i="7"/>
  <c r="JIU62" i="7"/>
  <c r="JIW62" i="7"/>
  <c r="JIY62" i="7"/>
  <c r="JJA62" i="7"/>
  <c r="JJC62" i="7"/>
  <c r="JJE62" i="7"/>
  <c r="JJG62" i="7"/>
  <c r="JJI62" i="7"/>
  <c r="JJK62" i="7"/>
  <c r="JJM62" i="7"/>
  <c r="JJO62" i="7"/>
  <c r="JJQ62" i="7"/>
  <c r="JJS62" i="7"/>
  <c r="JJU62" i="7"/>
  <c r="JJW62" i="7"/>
  <c r="JJY62" i="7"/>
  <c r="JKA62" i="7"/>
  <c r="JKC62" i="7"/>
  <c r="JKE62" i="7"/>
  <c r="JKG62" i="7"/>
  <c r="JKI62" i="7"/>
  <c r="JKK62" i="7"/>
  <c r="JKM62" i="7"/>
  <c r="JKO62" i="7"/>
  <c r="JKQ62" i="7"/>
  <c r="JKS62" i="7"/>
  <c r="JKU62" i="7"/>
  <c r="JKW62" i="7"/>
  <c r="JKY62" i="7"/>
  <c r="JLA62" i="7"/>
  <c r="JLC62" i="7"/>
  <c r="JLE62" i="7"/>
  <c r="JLG62" i="7"/>
  <c r="JLI62" i="7"/>
  <c r="JLK62" i="7"/>
  <c r="JLM62" i="7"/>
  <c r="JLO62" i="7"/>
  <c r="JLQ62" i="7"/>
  <c r="JLS62" i="7"/>
  <c r="JLU62" i="7"/>
  <c r="JLW62" i="7"/>
  <c r="JLY62" i="7"/>
  <c r="JMA62" i="7"/>
  <c r="JMC62" i="7"/>
  <c r="JME62" i="7"/>
  <c r="JMG62" i="7"/>
  <c r="JMI62" i="7"/>
  <c r="JMK62" i="7"/>
  <c r="JMM62" i="7"/>
  <c r="JMO62" i="7"/>
  <c r="JMQ62" i="7"/>
  <c r="JMS62" i="7"/>
  <c r="JMU62" i="7"/>
  <c r="JMW62" i="7"/>
  <c r="JMY62" i="7"/>
  <c r="JNA62" i="7"/>
  <c r="JNC62" i="7"/>
  <c r="JNE62" i="7"/>
  <c r="JNG62" i="7"/>
  <c r="JNI62" i="7"/>
  <c r="JNK62" i="7"/>
  <c r="JNM62" i="7"/>
  <c r="JNO62" i="7"/>
  <c r="JNQ62" i="7"/>
  <c r="JNS62" i="7"/>
  <c r="JNU62" i="7"/>
  <c r="JNW62" i="7"/>
  <c r="JNY62" i="7"/>
  <c r="JOA62" i="7"/>
  <c r="JOC62" i="7"/>
  <c r="JOE62" i="7"/>
  <c r="JOG62" i="7"/>
  <c r="JOI62" i="7"/>
  <c r="JOK62" i="7"/>
  <c r="JOM62" i="7"/>
  <c r="JOO62" i="7"/>
  <c r="JOQ62" i="7"/>
  <c r="JOS62" i="7"/>
  <c r="JOU62" i="7"/>
  <c r="JOW62" i="7"/>
  <c r="JOY62" i="7"/>
  <c r="JPA62" i="7"/>
  <c r="JPC62" i="7"/>
  <c r="JPE62" i="7"/>
  <c r="JPG62" i="7"/>
  <c r="JPI62" i="7"/>
  <c r="JPK62" i="7"/>
  <c r="JPM62" i="7"/>
  <c r="JPO62" i="7"/>
  <c r="JPQ62" i="7"/>
  <c r="JPS62" i="7"/>
  <c r="JPU62" i="7"/>
  <c r="JPW62" i="7"/>
  <c r="JPY62" i="7"/>
  <c r="JQA62" i="7"/>
  <c r="JQC62" i="7"/>
  <c r="JQE62" i="7"/>
  <c r="JQG62" i="7"/>
  <c r="JQI62" i="7"/>
  <c r="JQK62" i="7"/>
  <c r="JQM62" i="7"/>
  <c r="JQO62" i="7"/>
  <c r="JQQ62" i="7"/>
  <c r="JQS62" i="7"/>
  <c r="JQU62" i="7"/>
  <c r="JQW62" i="7"/>
  <c r="JQY62" i="7"/>
  <c r="JRA62" i="7"/>
  <c r="JRC62" i="7"/>
  <c r="JRE62" i="7"/>
  <c r="JRG62" i="7"/>
  <c r="JRI62" i="7"/>
  <c r="JRK62" i="7"/>
  <c r="JRM62" i="7"/>
  <c r="JRO62" i="7"/>
  <c r="JRQ62" i="7"/>
  <c r="JRS62" i="7"/>
  <c r="JRU62" i="7"/>
  <c r="JRW62" i="7"/>
  <c r="JRY62" i="7"/>
  <c r="JSA62" i="7"/>
  <c r="JSC62" i="7"/>
  <c r="JSE62" i="7"/>
  <c r="JSG62" i="7"/>
  <c r="JSI62" i="7"/>
  <c r="JSK62" i="7"/>
  <c r="JSM62" i="7"/>
  <c r="JSO62" i="7"/>
  <c r="JSQ62" i="7"/>
  <c r="JSS62" i="7"/>
  <c r="JSU62" i="7"/>
  <c r="JSW62" i="7"/>
  <c r="JSY62" i="7"/>
  <c r="JTA62" i="7"/>
  <c r="JTC62" i="7"/>
  <c r="JTE62" i="7"/>
  <c r="JTG62" i="7"/>
  <c r="JTI62" i="7"/>
  <c r="JTK62" i="7"/>
  <c r="JTM62" i="7"/>
  <c r="JTO62" i="7"/>
  <c r="JTQ62" i="7"/>
  <c r="JTS62" i="7"/>
  <c r="JTU62" i="7"/>
  <c r="JTW62" i="7"/>
  <c r="JTY62" i="7"/>
  <c r="JUA62" i="7"/>
  <c r="JUC62" i="7"/>
  <c r="JUE62" i="7"/>
  <c r="JUG62" i="7"/>
  <c r="JUI62" i="7"/>
  <c r="JUK62" i="7"/>
  <c r="JUM62" i="7"/>
  <c r="JUO62" i="7"/>
  <c r="JUQ62" i="7"/>
  <c r="JUS62" i="7"/>
  <c r="JUU62" i="7"/>
  <c r="JUW62" i="7"/>
  <c r="JUY62" i="7"/>
  <c r="JVA62" i="7"/>
  <c r="JVC62" i="7"/>
  <c r="JVE62" i="7"/>
  <c r="JVG62" i="7"/>
  <c r="JVI62" i="7"/>
  <c r="JVK62" i="7"/>
  <c r="JVM62" i="7"/>
  <c r="JVO62" i="7"/>
  <c r="JVQ62" i="7"/>
  <c r="JVS62" i="7"/>
  <c r="JVU62" i="7"/>
  <c r="JVW62" i="7"/>
  <c r="JVY62" i="7"/>
  <c r="JWA62" i="7"/>
  <c r="JWC62" i="7"/>
  <c r="JWE62" i="7"/>
  <c r="JWG62" i="7"/>
  <c r="JWI62" i="7"/>
  <c r="JWK62" i="7"/>
  <c r="JWM62" i="7"/>
  <c r="JWO62" i="7"/>
  <c r="JWQ62" i="7"/>
  <c r="JWS62" i="7"/>
  <c r="JWU62" i="7"/>
  <c r="JWW62" i="7"/>
  <c r="JWY62" i="7"/>
  <c r="JXA62" i="7"/>
  <c r="JXC62" i="7"/>
  <c r="JXE62" i="7"/>
  <c r="JXG62" i="7"/>
  <c r="JXI62" i="7"/>
  <c r="JXK62" i="7"/>
  <c r="JXM62" i="7"/>
  <c r="JXO62" i="7"/>
  <c r="JXQ62" i="7"/>
  <c r="JXS62" i="7"/>
  <c r="JXU62" i="7"/>
  <c r="JXW62" i="7"/>
  <c r="JXY62" i="7"/>
  <c r="JYA62" i="7"/>
  <c r="JYC62" i="7"/>
  <c r="JYE62" i="7"/>
  <c r="JYG62" i="7"/>
  <c r="JYI62" i="7"/>
  <c r="JYK62" i="7"/>
  <c r="JYM62" i="7"/>
  <c r="JYO62" i="7"/>
  <c r="JYQ62" i="7"/>
  <c r="JYS62" i="7"/>
  <c r="JYU62" i="7"/>
  <c r="JYW62" i="7"/>
  <c r="JYY62" i="7"/>
  <c r="JZA62" i="7"/>
  <c r="JZC62" i="7"/>
  <c r="JZE62" i="7"/>
  <c r="JZG62" i="7"/>
  <c r="JZI62" i="7"/>
  <c r="JZK62" i="7"/>
  <c r="JZM62" i="7"/>
  <c r="JZO62" i="7"/>
  <c r="JZQ62" i="7"/>
  <c r="JZS62" i="7"/>
  <c r="JZU62" i="7"/>
  <c r="JZW62" i="7"/>
  <c r="JZY62" i="7"/>
  <c r="KAA62" i="7"/>
  <c r="KAC62" i="7"/>
  <c r="KAE62" i="7"/>
  <c r="KAG62" i="7"/>
  <c r="KAI62" i="7"/>
  <c r="KAK62" i="7"/>
  <c r="KAM62" i="7"/>
  <c r="KAO62" i="7"/>
  <c r="KAQ62" i="7"/>
  <c r="KAS62" i="7"/>
  <c r="KAU62" i="7"/>
  <c r="KAW62" i="7"/>
  <c r="KAY62" i="7"/>
  <c r="KBA62" i="7"/>
  <c r="KBC62" i="7"/>
  <c r="KBE62" i="7"/>
  <c r="KBG62" i="7"/>
  <c r="KBI62" i="7"/>
  <c r="KBK62" i="7"/>
  <c r="KBM62" i="7"/>
  <c r="KBO62" i="7"/>
  <c r="KBQ62" i="7"/>
  <c r="KBS62" i="7"/>
  <c r="KBU62" i="7"/>
  <c r="KBW62" i="7"/>
  <c r="KBY62" i="7"/>
  <c r="KCA62" i="7"/>
  <c r="KCC62" i="7"/>
  <c r="KCE62" i="7"/>
  <c r="KCG62" i="7"/>
  <c r="KCI62" i="7"/>
  <c r="KCK62" i="7"/>
  <c r="KCM62" i="7"/>
  <c r="KCO62" i="7"/>
  <c r="KCQ62" i="7"/>
  <c r="KCS62" i="7"/>
  <c r="KCU62" i="7"/>
  <c r="KCW62" i="7"/>
  <c r="KCY62" i="7"/>
  <c r="KDA62" i="7"/>
  <c r="KDC62" i="7"/>
  <c r="KDE62" i="7"/>
  <c r="KDG62" i="7"/>
  <c r="KDI62" i="7"/>
  <c r="KDK62" i="7"/>
  <c r="KDM62" i="7"/>
  <c r="KDO62" i="7"/>
  <c r="KDQ62" i="7"/>
  <c r="KDS62" i="7"/>
  <c r="KDU62" i="7"/>
  <c r="KDW62" i="7"/>
  <c r="KDY62" i="7"/>
  <c r="KEA62" i="7"/>
  <c r="KEC62" i="7"/>
  <c r="KEE62" i="7"/>
  <c r="KEG62" i="7"/>
  <c r="KEI62" i="7"/>
  <c r="KEK62" i="7"/>
  <c r="KEM62" i="7"/>
  <c r="KEO62" i="7"/>
  <c r="KEQ62" i="7"/>
  <c r="KES62" i="7"/>
  <c r="KEU62" i="7"/>
  <c r="KEW62" i="7"/>
  <c r="KEY62" i="7"/>
  <c r="KFA62" i="7"/>
  <c r="KFC62" i="7"/>
  <c r="KFE62" i="7"/>
  <c r="KFG62" i="7"/>
  <c r="KFI62" i="7"/>
  <c r="KFK62" i="7"/>
  <c r="KFM62" i="7"/>
  <c r="KFO62" i="7"/>
  <c r="KFQ62" i="7"/>
  <c r="KFS62" i="7"/>
  <c r="KFU62" i="7"/>
  <c r="KFW62" i="7"/>
  <c r="KFY62" i="7"/>
  <c r="KGA62" i="7"/>
  <c r="KGC62" i="7"/>
  <c r="KGE62" i="7"/>
  <c r="KGG62" i="7"/>
  <c r="KGI62" i="7"/>
  <c r="KGK62" i="7"/>
  <c r="KGM62" i="7"/>
  <c r="KGO62" i="7"/>
  <c r="KGQ62" i="7"/>
  <c r="KGS62" i="7"/>
  <c r="KGU62" i="7"/>
  <c r="KGW62" i="7"/>
  <c r="KGY62" i="7"/>
  <c r="KHA62" i="7"/>
  <c r="KHC62" i="7"/>
  <c r="KHE62" i="7"/>
  <c r="KHG62" i="7"/>
  <c r="KHI62" i="7"/>
  <c r="KHK62" i="7"/>
  <c r="KHM62" i="7"/>
  <c r="KHO62" i="7"/>
  <c r="KHQ62" i="7"/>
  <c r="KHS62" i="7"/>
  <c r="KHU62" i="7"/>
  <c r="KHW62" i="7"/>
  <c r="KHY62" i="7"/>
  <c r="KIA62" i="7"/>
  <c r="KIC62" i="7"/>
  <c r="KIE62" i="7"/>
  <c r="KIG62" i="7"/>
  <c r="KII62" i="7"/>
  <c r="KIK62" i="7"/>
  <c r="KIM62" i="7"/>
  <c r="KIO62" i="7"/>
  <c r="KIQ62" i="7"/>
  <c r="KIS62" i="7"/>
  <c r="KIU62" i="7"/>
  <c r="KIW62" i="7"/>
  <c r="KIY62" i="7"/>
  <c r="KJA62" i="7"/>
  <c r="KJC62" i="7"/>
  <c r="KJE62" i="7"/>
  <c r="KJG62" i="7"/>
  <c r="KJI62" i="7"/>
  <c r="KJK62" i="7"/>
  <c r="KJM62" i="7"/>
  <c r="KJO62" i="7"/>
  <c r="KJQ62" i="7"/>
  <c r="KJS62" i="7"/>
  <c r="KJU62" i="7"/>
  <c r="KJW62" i="7"/>
  <c r="KJY62" i="7"/>
  <c r="KKA62" i="7"/>
  <c r="KKC62" i="7"/>
  <c r="KKE62" i="7"/>
  <c r="KKG62" i="7"/>
  <c r="KKI62" i="7"/>
  <c r="KKK62" i="7"/>
  <c r="KKM62" i="7"/>
  <c r="KKO62" i="7"/>
  <c r="KKQ62" i="7"/>
  <c r="KKS62" i="7"/>
  <c r="KKU62" i="7"/>
  <c r="KKW62" i="7"/>
  <c r="KKY62" i="7"/>
  <c r="KLA62" i="7"/>
  <c r="KLC62" i="7"/>
  <c r="KLE62" i="7"/>
  <c r="KLG62" i="7"/>
  <c r="KLI62" i="7"/>
  <c r="KLK62" i="7"/>
  <c r="KLM62" i="7"/>
  <c r="KLO62" i="7"/>
  <c r="KLQ62" i="7"/>
  <c r="KLS62" i="7"/>
  <c r="KLU62" i="7"/>
  <c r="KLW62" i="7"/>
  <c r="KLY62" i="7"/>
  <c r="KMA62" i="7"/>
  <c r="KMC62" i="7"/>
  <c r="KME62" i="7"/>
  <c r="KMG62" i="7"/>
  <c r="KMI62" i="7"/>
  <c r="KMK62" i="7"/>
  <c r="KMM62" i="7"/>
  <c r="KMO62" i="7"/>
  <c r="KMQ62" i="7"/>
  <c r="KMS62" i="7"/>
  <c r="KMU62" i="7"/>
  <c r="KMW62" i="7"/>
  <c r="KMY62" i="7"/>
  <c r="KNA62" i="7"/>
  <c r="KNC62" i="7"/>
  <c r="KNE62" i="7"/>
  <c r="KNG62" i="7"/>
  <c r="KNI62" i="7"/>
  <c r="KNK62" i="7"/>
  <c r="KNM62" i="7"/>
  <c r="KNO62" i="7"/>
  <c r="KNQ62" i="7"/>
  <c r="KNS62" i="7"/>
  <c r="KNU62" i="7"/>
  <c r="KNW62" i="7"/>
  <c r="KNY62" i="7"/>
  <c r="KOA62" i="7"/>
  <c r="KOC62" i="7"/>
  <c r="KOE62" i="7"/>
  <c r="KOG62" i="7"/>
  <c r="KOI62" i="7"/>
  <c r="KOK62" i="7"/>
  <c r="KOM62" i="7"/>
  <c r="KOO62" i="7"/>
  <c r="KOQ62" i="7"/>
  <c r="KOS62" i="7"/>
  <c r="KOU62" i="7"/>
  <c r="KOW62" i="7"/>
  <c r="KOY62" i="7"/>
  <c r="KPA62" i="7"/>
  <c r="KPC62" i="7"/>
  <c r="KPE62" i="7"/>
  <c r="KPG62" i="7"/>
  <c r="KPI62" i="7"/>
  <c r="KPK62" i="7"/>
  <c r="KPM62" i="7"/>
  <c r="KPO62" i="7"/>
  <c r="KPQ62" i="7"/>
  <c r="KPS62" i="7"/>
  <c r="KPU62" i="7"/>
  <c r="KPW62" i="7"/>
  <c r="KPY62" i="7"/>
  <c r="KQA62" i="7"/>
  <c r="KQC62" i="7"/>
  <c r="KQE62" i="7"/>
  <c r="KQG62" i="7"/>
  <c r="KQI62" i="7"/>
  <c r="KQK62" i="7"/>
  <c r="KQM62" i="7"/>
  <c r="KQO62" i="7"/>
  <c r="KQQ62" i="7"/>
  <c r="KQS62" i="7"/>
  <c r="KQU62" i="7"/>
  <c r="KQW62" i="7"/>
  <c r="KQY62" i="7"/>
  <c r="KRA62" i="7"/>
  <c r="KRC62" i="7"/>
  <c r="KRE62" i="7"/>
  <c r="KRG62" i="7"/>
  <c r="KRI62" i="7"/>
  <c r="KRK62" i="7"/>
  <c r="KRM62" i="7"/>
  <c r="KRO62" i="7"/>
  <c r="KRQ62" i="7"/>
  <c r="KRS62" i="7"/>
  <c r="KRU62" i="7"/>
  <c r="KRW62" i="7"/>
  <c r="KRY62" i="7"/>
  <c r="KSA62" i="7"/>
  <c r="KSC62" i="7"/>
  <c r="KSE62" i="7"/>
  <c r="KSG62" i="7"/>
  <c r="KSI62" i="7"/>
  <c r="KSK62" i="7"/>
  <c r="KSM62" i="7"/>
  <c r="KSO62" i="7"/>
  <c r="KSQ62" i="7"/>
  <c r="KSS62" i="7"/>
  <c r="KSU62" i="7"/>
  <c r="KSW62" i="7"/>
  <c r="KSY62" i="7"/>
  <c r="KTA62" i="7"/>
  <c r="KTC62" i="7"/>
  <c r="KTE62" i="7"/>
  <c r="KTG62" i="7"/>
  <c r="KTI62" i="7"/>
  <c r="KTK62" i="7"/>
  <c r="KTM62" i="7"/>
  <c r="KTO62" i="7"/>
  <c r="KTQ62" i="7"/>
  <c r="KTS62" i="7"/>
  <c r="KTU62" i="7"/>
  <c r="KTW62" i="7"/>
  <c r="KTY62" i="7"/>
  <c r="KUA62" i="7"/>
  <c r="KUC62" i="7"/>
  <c r="KUE62" i="7"/>
  <c r="KUG62" i="7"/>
  <c r="KUI62" i="7"/>
  <c r="KUK62" i="7"/>
  <c r="KUM62" i="7"/>
  <c r="KUO62" i="7"/>
  <c r="KUQ62" i="7"/>
  <c r="KUS62" i="7"/>
  <c r="KUU62" i="7"/>
  <c r="KUW62" i="7"/>
  <c r="KUY62" i="7"/>
  <c r="KVA62" i="7"/>
  <c r="KVC62" i="7"/>
  <c r="KVE62" i="7"/>
  <c r="KVG62" i="7"/>
  <c r="KVI62" i="7"/>
  <c r="KVK62" i="7"/>
  <c r="KVM62" i="7"/>
  <c r="KVO62" i="7"/>
  <c r="KVQ62" i="7"/>
  <c r="KVS62" i="7"/>
  <c r="KVU62" i="7"/>
  <c r="KVW62" i="7"/>
  <c r="KVY62" i="7"/>
  <c r="KWA62" i="7"/>
  <c r="KWC62" i="7"/>
  <c r="KWE62" i="7"/>
  <c r="KWG62" i="7"/>
  <c r="KWI62" i="7"/>
  <c r="KWK62" i="7"/>
  <c r="KWM62" i="7"/>
  <c r="KWO62" i="7"/>
  <c r="KWQ62" i="7"/>
  <c r="KWS62" i="7"/>
  <c r="KWU62" i="7"/>
  <c r="KWW62" i="7"/>
  <c r="KWY62" i="7"/>
  <c r="KXA62" i="7"/>
  <c r="KXC62" i="7"/>
  <c r="KXE62" i="7"/>
  <c r="KXG62" i="7"/>
  <c r="KXI62" i="7"/>
  <c r="KXK62" i="7"/>
  <c r="KXM62" i="7"/>
  <c r="KXO62" i="7"/>
  <c r="KXQ62" i="7"/>
  <c r="KXS62" i="7"/>
  <c r="KXU62" i="7"/>
  <c r="KXW62" i="7"/>
  <c r="KXY62" i="7"/>
  <c r="KYA62" i="7"/>
  <c r="KYC62" i="7"/>
  <c r="KYE62" i="7"/>
  <c r="KYG62" i="7"/>
  <c r="KYI62" i="7"/>
  <c r="KYK62" i="7"/>
  <c r="KYM62" i="7"/>
  <c r="KYO62" i="7"/>
  <c r="KYQ62" i="7"/>
  <c r="KYS62" i="7"/>
  <c r="KYU62" i="7"/>
  <c r="KYW62" i="7"/>
  <c r="KYY62" i="7"/>
  <c r="KZA62" i="7"/>
  <c r="KZC62" i="7"/>
  <c r="KZE62" i="7"/>
  <c r="KZG62" i="7"/>
  <c r="KZI62" i="7"/>
  <c r="KZK62" i="7"/>
  <c r="KZM62" i="7"/>
  <c r="KZO62" i="7"/>
  <c r="KZQ62" i="7"/>
  <c r="KZS62" i="7"/>
  <c r="KZU62" i="7"/>
  <c r="KZW62" i="7"/>
  <c r="KZY62" i="7"/>
  <c r="LAA62" i="7"/>
  <c r="LAC62" i="7"/>
  <c r="LAE62" i="7"/>
  <c r="LAG62" i="7"/>
  <c r="LAI62" i="7"/>
  <c r="LAK62" i="7"/>
  <c r="LAM62" i="7"/>
  <c r="LAO62" i="7"/>
  <c r="LAQ62" i="7"/>
  <c r="LAS62" i="7"/>
  <c r="LAU62" i="7"/>
  <c r="LAW62" i="7"/>
  <c r="LAY62" i="7"/>
  <c r="LBA62" i="7"/>
  <c r="LBC62" i="7"/>
  <c r="LBE62" i="7"/>
  <c r="LBG62" i="7"/>
  <c r="LBI62" i="7"/>
  <c r="LBK62" i="7"/>
  <c r="LBM62" i="7"/>
  <c r="LBO62" i="7"/>
  <c r="LBQ62" i="7"/>
  <c r="LBS62" i="7"/>
  <c r="LBU62" i="7"/>
  <c r="LBW62" i="7"/>
  <c r="LBY62" i="7"/>
  <c r="LCA62" i="7"/>
  <c r="LCC62" i="7"/>
  <c r="LCE62" i="7"/>
  <c r="LCG62" i="7"/>
  <c r="LCI62" i="7"/>
  <c r="LCK62" i="7"/>
  <c r="LCM62" i="7"/>
  <c r="LCO62" i="7"/>
  <c r="LCQ62" i="7"/>
  <c r="LCS62" i="7"/>
  <c r="LCU62" i="7"/>
  <c r="LCW62" i="7"/>
  <c r="LCY62" i="7"/>
  <c r="LDA62" i="7"/>
  <c r="LDC62" i="7"/>
  <c r="LDE62" i="7"/>
  <c r="LDG62" i="7"/>
  <c r="LDI62" i="7"/>
  <c r="LDK62" i="7"/>
  <c r="LDM62" i="7"/>
  <c r="LDO62" i="7"/>
  <c r="LDQ62" i="7"/>
  <c r="LDS62" i="7"/>
  <c r="LDU62" i="7"/>
  <c r="LDW62" i="7"/>
  <c r="LDY62" i="7"/>
  <c r="LEA62" i="7"/>
  <c r="LEC62" i="7"/>
  <c r="LEE62" i="7"/>
  <c r="LEG62" i="7"/>
  <c r="LEI62" i="7"/>
  <c r="LEK62" i="7"/>
  <c r="LEM62" i="7"/>
  <c r="LEO62" i="7"/>
  <c r="LEQ62" i="7"/>
  <c r="LES62" i="7"/>
  <c r="LEU62" i="7"/>
  <c r="LEW62" i="7"/>
  <c r="LEY62" i="7"/>
  <c r="LFA62" i="7"/>
  <c r="LFC62" i="7"/>
  <c r="LFE62" i="7"/>
  <c r="LFG62" i="7"/>
  <c r="LFI62" i="7"/>
  <c r="LFK62" i="7"/>
  <c r="LFM62" i="7"/>
  <c r="LFO62" i="7"/>
  <c r="LFQ62" i="7"/>
  <c r="LFS62" i="7"/>
  <c r="LFU62" i="7"/>
  <c r="LFW62" i="7"/>
  <c r="LFY62" i="7"/>
  <c r="LGA62" i="7"/>
  <c r="LGC62" i="7"/>
  <c r="LGE62" i="7"/>
  <c r="LGG62" i="7"/>
  <c r="LGI62" i="7"/>
  <c r="LGK62" i="7"/>
  <c r="LGM62" i="7"/>
  <c r="LGO62" i="7"/>
  <c r="LGQ62" i="7"/>
  <c r="LGS62" i="7"/>
  <c r="LGU62" i="7"/>
  <c r="LGW62" i="7"/>
  <c r="LGY62" i="7"/>
  <c r="LHA62" i="7"/>
  <c r="LHC62" i="7"/>
  <c r="LHE62" i="7"/>
  <c r="LHG62" i="7"/>
  <c r="LHI62" i="7"/>
  <c r="LHK62" i="7"/>
  <c r="LHM62" i="7"/>
  <c r="LHO62" i="7"/>
  <c r="LHQ62" i="7"/>
  <c r="LHS62" i="7"/>
  <c r="LHU62" i="7"/>
  <c r="LHW62" i="7"/>
  <c r="LHY62" i="7"/>
  <c r="LIA62" i="7"/>
  <c r="LIC62" i="7"/>
  <c r="LIE62" i="7"/>
  <c r="LIG62" i="7"/>
  <c r="LII62" i="7"/>
  <c r="LIK62" i="7"/>
  <c r="LIM62" i="7"/>
  <c r="LIO62" i="7"/>
  <c r="LIQ62" i="7"/>
  <c r="LIS62" i="7"/>
  <c r="LIU62" i="7"/>
  <c r="LIW62" i="7"/>
  <c r="LIY62" i="7"/>
  <c r="LJA62" i="7"/>
  <c r="LJC62" i="7"/>
  <c r="LJE62" i="7"/>
  <c r="LJG62" i="7"/>
  <c r="LJI62" i="7"/>
  <c r="LJK62" i="7"/>
  <c r="LJM62" i="7"/>
  <c r="LJO62" i="7"/>
  <c r="LJQ62" i="7"/>
  <c r="LJS62" i="7"/>
  <c r="LJU62" i="7"/>
  <c r="LJW62" i="7"/>
  <c r="LJY62" i="7"/>
  <c r="LKA62" i="7"/>
  <c r="LKC62" i="7"/>
  <c r="LKE62" i="7"/>
  <c r="LKG62" i="7"/>
  <c r="LKI62" i="7"/>
  <c r="LKK62" i="7"/>
  <c r="LKM62" i="7"/>
  <c r="LKO62" i="7"/>
  <c r="LKQ62" i="7"/>
  <c r="LKS62" i="7"/>
  <c r="LKU62" i="7"/>
  <c r="LKW62" i="7"/>
  <c r="LKY62" i="7"/>
  <c r="LLA62" i="7"/>
  <c r="LLC62" i="7"/>
  <c r="LLE62" i="7"/>
  <c r="LLG62" i="7"/>
  <c r="LLI62" i="7"/>
  <c r="LLK62" i="7"/>
  <c r="LLM62" i="7"/>
  <c r="LLO62" i="7"/>
  <c r="LLQ62" i="7"/>
  <c r="LLS62" i="7"/>
  <c r="LLU62" i="7"/>
  <c r="LLW62" i="7"/>
  <c r="LLY62" i="7"/>
  <c r="LMA62" i="7"/>
  <c r="LMC62" i="7"/>
  <c r="LME62" i="7"/>
  <c r="LMG62" i="7"/>
  <c r="LMI62" i="7"/>
  <c r="LMK62" i="7"/>
  <c r="LMM62" i="7"/>
  <c r="LMO62" i="7"/>
  <c r="LMQ62" i="7"/>
  <c r="LMS62" i="7"/>
  <c r="LMU62" i="7"/>
  <c r="LMW62" i="7"/>
  <c r="LMY62" i="7"/>
  <c r="LNA62" i="7"/>
  <c r="LNC62" i="7"/>
  <c r="LNE62" i="7"/>
  <c r="LNG62" i="7"/>
  <c r="LNI62" i="7"/>
  <c r="LNK62" i="7"/>
  <c r="LNM62" i="7"/>
  <c r="LNO62" i="7"/>
  <c r="LNQ62" i="7"/>
  <c r="LNS62" i="7"/>
  <c r="LNU62" i="7"/>
  <c r="LNW62" i="7"/>
  <c r="LNY62" i="7"/>
  <c r="LOA62" i="7"/>
  <c r="LOC62" i="7"/>
  <c r="LOE62" i="7"/>
  <c r="LOG62" i="7"/>
  <c r="LOI62" i="7"/>
  <c r="LOK62" i="7"/>
  <c r="LOM62" i="7"/>
  <c r="LOO62" i="7"/>
  <c r="LOQ62" i="7"/>
  <c r="LOS62" i="7"/>
  <c r="LOU62" i="7"/>
  <c r="LOW62" i="7"/>
  <c r="LOY62" i="7"/>
  <c r="LPA62" i="7"/>
  <c r="LPC62" i="7"/>
  <c r="LPE62" i="7"/>
  <c r="LPG62" i="7"/>
  <c r="LPI62" i="7"/>
  <c r="LPK62" i="7"/>
  <c r="LPM62" i="7"/>
  <c r="LPO62" i="7"/>
  <c r="LPQ62" i="7"/>
  <c r="LPS62" i="7"/>
  <c r="LPU62" i="7"/>
  <c r="LPW62" i="7"/>
  <c r="LPY62" i="7"/>
  <c r="LQA62" i="7"/>
  <c r="LQC62" i="7"/>
  <c r="LQE62" i="7"/>
  <c r="LQG62" i="7"/>
  <c r="LQI62" i="7"/>
  <c r="LQK62" i="7"/>
  <c r="LQM62" i="7"/>
  <c r="LQO62" i="7"/>
  <c r="LQQ62" i="7"/>
  <c r="LQS62" i="7"/>
  <c r="LQU62" i="7"/>
  <c r="LQW62" i="7"/>
  <c r="LQY62" i="7"/>
  <c r="LRA62" i="7"/>
  <c r="LRC62" i="7"/>
  <c r="LRE62" i="7"/>
  <c r="LRG62" i="7"/>
  <c r="LRI62" i="7"/>
  <c r="LRK62" i="7"/>
  <c r="LRM62" i="7"/>
  <c r="LRO62" i="7"/>
  <c r="LRQ62" i="7"/>
  <c r="LRS62" i="7"/>
  <c r="LRU62" i="7"/>
  <c r="LRW62" i="7"/>
  <c r="LRY62" i="7"/>
  <c r="LSA62" i="7"/>
  <c r="LSC62" i="7"/>
  <c r="LSE62" i="7"/>
  <c r="LSG62" i="7"/>
  <c r="LSI62" i="7"/>
  <c r="LSK62" i="7"/>
  <c r="LSM62" i="7"/>
  <c r="LSO62" i="7"/>
  <c r="LSQ62" i="7"/>
  <c r="LSS62" i="7"/>
  <c r="LSU62" i="7"/>
  <c r="LSW62" i="7"/>
  <c r="LSY62" i="7"/>
  <c r="LTA62" i="7"/>
  <c r="LTC62" i="7"/>
  <c r="LTE62" i="7"/>
  <c r="LTG62" i="7"/>
  <c r="LTI62" i="7"/>
  <c r="LTK62" i="7"/>
  <c r="LTM62" i="7"/>
  <c r="LTO62" i="7"/>
  <c r="LTQ62" i="7"/>
  <c r="LTS62" i="7"/>
  <c r="LTU62" i="7"/>
  <c r="LTW62" i="7"/>
  <c r="LTY62" i="7"/>
  <c r="LUA62" i="7"/>
  <c r="LUC62" i="7"/>
  <c r="LUE62" i="7"/>
  <c r="LUG62" i="7"/>
  <c r="LUI62" i="7"/>
  <c r="LUK62" i="7"/>
  <c r="LUM62" i="7"/>
  <c r="LUO62" i="7"/>
  <c r="LUQ62" i="7"/>
  <c r="LUS62" i="7"/>
  <c r="LUU62" i="7"/>
  <c r="LUW62" i="7"/>
  <c r="LUY62" i="7"/>
  <c r="LVA62" i="7"/>
  <c r="LVC62" i="7"/>
  <c r="LVE62" i="7"/>
  <c r="LVG62" i="7"/>
  <c r="LVI62" i="7"/>
  <c r="LVK62" i="7"/>
  <c r="LVM62" i="7"/>
  <c r="LVO62" i="7"/>
  <c r="LVQ62" i="7"/>
  <c r="LVS62" i="7"/>
  <c r="LVU62" i="7"/>
  <c r="LVW62" i="7"/>
  <c r="LVY62" i="7"/>
  <c r="LWA62" i="7"/>
  <c r="LWC62" i="7"/>
  <c r="LWE62" i="7"/>
  <c r="LWG62" i="7"/>
  <c r="LWI62" i="7"/>
  <c r="LWK62" i="7"/>
  <c r="LWM62" i="7"/>
  <c r="LWO62" i="7"/>
  <c r="LWQ62" i="7"/>
  <c r="LWS62" i="7"/>
  <c r="LWU62" i="7"/>
  <c r="LWW62" i="7"/>
  <c r="LWY62" i="7"/>
  <c r="LXA62" i="7"/>
  <c r="LXC62" i="7"/>
  <c r="LXE62" i="7"/>
  <c r="LXG62" i="7"/>
  <c r="LXI62" i="7"/>
  <c r="LXK62" i="7"/>
  <c r="LXM62" i="7"/>
  <c r="LXO62" i="7"/>
  <c r="LXQ62" i="7"/>
  <c r="LXS62" i="7"/>
  <c r="LXU62" i="7"/>
  <c r="LXW62" i="7"/>
  <c r="LXY62" i="7"/>
  <c r="LYA62" i="7"/>
  <c r="LYC62" i="7"/>
  <c r="LYE62" i="7"/>
  <c r="LYG62" i="7"/>
  <c r="LYI62" i="7"/>
  <c r="LYK62" i="7"/>
  <c r="LYM62" i="7"/>
  <c r="LYO62" i="7"/>
  <c r="LYQ62" i="7"/>
  <c r="LYS62" i="7"/>
  <c r="LYU62" i="7"/>
  <c r="LYW62" i="7"/>
  <c r="LYY62" i="7"/>
  <c r="LZA62" i="7"/>
  <c r="LZC62" i="7"/>
  <c r="LZE62" i="7"/>
  <c r="LZG62" i="7"/>
  <c r="LZI62" i="7"/>
  <c r="LZK62" i="7"/>
  <c r="LZM62" i="7"/>
  <c r="LZO62" i="7"/>
  <c r="LZQ62" i="7"/>
  <c r="LZS62" i="7"/>
  <c r="LZU62" i="7"/>
  <c r="LZW62" i="7"/>
  <c r="LZY62" i="7"/>
  <c r="MAA62" i="7"/>
  <c r="MAC62" i="7"/>
  <c r="MAE62" i="7"/>
  <c r="MAG62" i="7"/>
  <c r="MAI62" i="7"/>
  <c r="MAK62" i="7"/>
  <c r="MAM62" i="7"/>
  <c r="MAO62" i="7"/>
  <c r="MAQ62" i="7"/>
  <c r="MAS62" i="7"/>
  <c r="MAU62" i="7"/>
  <c r="MAW62" i="7"/>
  <c r="MAY62" i="7"/>
  <c r="MBA62" i="7"/>
  <c r="MBC62" i="7"/>
  <c r="MBE62" i="7"/>
  <c r="MBG62" i="7"/>
  <c r="MBI62" i="7"/>
  <c r="MBK62" i="7"/>
  <c r="MBM62" i="7"/>
  <c r="MBO62" i="7"/>
  <c r="MBQ62" i="7"/>
  <c r="MBS62" i="7"/>
  <c r="MBU62" i="7"/>
  <c r="MBW62" i="7"/>
  <c r="MBY62" i="7"/>
  <c r="MCA62" i="7"/>
  <c r="MCC62" i="7"/>
  <c r="MCE62" i="7"/>
  <c r="MCG62" i="7"/>
  <c r="MCI62" i="7"/>
  <c r="MCK62" i="7"/>
  <c r="MCM62" i="7"/>
  <c r="MCO62" i="7"/>
  <c r="MCQ62" i="7"/>
  <c r="MCS62" i="7"/>
  <c r="MCU62" i="7"/>
  <c r="MCW62" i="7"/>
  <c r="MCY62" i="7"/>
  <c r="MDA62" i="7"/>
  <c r="MDC62" i="7"/>
  <c r="MDE62" i="7"/>
  <c r="MDG62" i="7"/>
  <c r="MDI62" i="7"/>
  <c r="MDK62" i="7"/>
  <c r="MDM62" i="7"/>
  <c r="MDO62" i="7"/>
  <c r="MDQ62" i="7"/>
  <c r="MDS62" i="7"/>
  <c r="MDU62" i="7"/>
  <c r="MDW62" i="7"/>
  <c r="MDY62" i="7"/>
  <c r="MEA62" i="7"/>
  <c r="MEC62" i="7"/>
  <c r="MEE62" i="7"/>
  <c r="MEG62" i="7"/>
  <c r="MEI62" i="7"/>
  <c r="MEK62" i="7"/>
  <c r="MEM62" i="7"/>
  <c r="MEO62" i="7"/>
  <c r="MEQ62" i="7"/>
  <c r="MES62" i="7"/>
  <c r="MEU62" i="7"/>
  <c r="MEW62" i="7"/>
  <c r="MEY62" i="7"/>
  <c r="MFA62" i="7"/>
  <c r="MFC62" i="7"/>
  <c r="MFE62" i="7"/>
  <c r="MFG62" i="7"/>
  <c r="MFI62" i="7"/>
  <c r="MFK62" i="7"/>
  <c r="MFM62" i="7"/>
  <c r="MFO62" i="7"/>
  <c r="MFQ62" i="7"/>
  <c r="MFS62" i="7"/>
  <c r="MFU62" i="7"/>
  <c r="MFW62" i="7"/>
  <c r="MFY62" i="7"/>
  <c r="MGA62" i="7"/>
  <c r="MGC62" i="7"/>
  <c r="MGE62" i="7"/>
  <c r="MGG62" i="7"/>
  <c r="MGI62" i="7"/>
  <c r="MGK62" i="7"/>
  <c r="MGM62" i="7"/>
  <c r="MGO62" i="7"/>
  <c r="MGQ62" i="7"/>
  <c r="MGS62" i="7"/>
  <c r="MGU62" i="7"/>
  <c r="MGW62" i="7"/>
  <c r="MGY62" i="7"/>
  <c r="MHA62" i="7"/>
  <c r="MHC62" i="7"/>
  <c r="MHE62" i="7"/>
  <c r="MHG62" i="7"/>
  <c r="MHI62" i="7"/>
  <c r="MHK62" i="7"/>
  <c r="MHM62" i="7"/>
  <c r="MHO62" i="7"/>
  <c r="MHQ62" i="7"/>
  <c r="MHS62" i="7"/>
  <c r="MHU62" i="7"/>
  <c r="MHW62" i="7"/>
  <c r="MHY62" i="7"/>
  <c r="MIA62" i="7"/>
  <c r="MIC62" i="7"/>
  <c r="MIE62" i="7"/>
  <c r="MIG62" i="7"/>
  <c r="MII62" i="7"/>
  <c r="MIK62" i="7"/>
  <c r="MIM62" i="7"/>
  <c r="MIO62" i="7"/>
  <c r="MIQ62" i="7"/>
  <c r="MIS62" i="7"/>
  <c r="MIU62" i="7"/>
  <c r="MIW62" i="7"/>
  <c r="MIY62" i="7"/>
  <c r="MJA62" i="7"/>
  <c r="MJC62" i="7"/>
  <c r="MJE62" i="7"/>
  <c r="MJG62" i="7"/>
  <c r="MJI62" i="7"/>
  <c r="MJK62" i="7"/>
  <c r="MJM62" i="7"/>
  <c r="MJO62" i="7"/>
  <c r="MJQ62" i="7"/>
  <c r="MJS62" i="7"/>
  <c r="MJU62" i="7"/>
  <c r="MJW62" i="7"/>
  <c r="MJY62" i="7"/>
  <c r="MKA62" i="7"/>
  <c r="MKC62" i="7"/>
  <c r="MKE62" i="7"/>
  <c r="MKG62" i="7"/>
  <c r="MKI62" i="7"/>
  <c r="MKK62" i="7"/>
  <c r="MKM62" i="7"/>
  <c r="MKO62" i="7"/>
  <c r="MKQ62" i="7"/>
  <c r="MKS62" i="7"/>
  <c r="MKU62" i="7"/>
  <c r="MKW62" i="7"/>
  <c r="MKY62" i="7"/>
  <c r="MLA62" i="7"/>
  <c r="MLC62" i="7"/>
  <c r="MLE62" i="7"/>
  <c r="MLG62" i="7"/>
  <c r="MLI62" i="7"/>
  <c r="MLK62" i="7"/>
  <c r="MLM62" i="7"/>
  <c r="MLO62" i="7"/>
  <c r="MLQ62" i="7"/>
  <c r="MLS62" i="7"/>
  <c r="MLU62" i="7"/>
  <c r="MLW62" i="7"/>
  <c r="MLY62" i="7"/>
  <c r="MMA62" i="7"/>
  <c r="MMC62" i="7"/>
  <c r="MME62" i="7"/>
  <c r="MMG62" i="7"/>
  <c r="MMI62" i="7"/>
  <c r="MMK62" i="7"/>
  <c r="MMM62" i="7"/>
  <c r="MMO62" i="7"/>
  <c r="MMQ62" i="7"/>
  <c r="MMS62" i="7"/>
  <c r="MMU62" i="7"/>
  <c r="MMW62" i="7"/>
  <c r="MMY62" i="7"/>
  <c r="MNA62" i="7"/>
  <c r="MNC62" i="7"/>
  <c r="MNE62" i="7"/>
  <c r="MNG62" i="7"/>
  <c r="MNI62" i="7"/>
  <c r="MNK62" i="7"/>
  <c r="MNM62" i="7"/>
  <c r="MNO62" i="7"/>
  <c r="MNQ62" i="7"/>
  <c r="MNS62" i="7"/>
  <c r="MNU62" i="7"/>
  <c r="MNW62" i="7"/>
  <c r="MNY62" i="7"/>
  <c r="MOA62" i="7"/>
  <c r="MOC62" i="7"/>
  <c r="MOE62" i="7"/>
  <c r="MOG62" i="7"/>
  <c r="MOI62" i="7"/>
  <c r="MOK62" i="7"/>
  <c r="MOM62" i="7"/>
  <c r="MOO62" i="7"/>
  <c r="MOQ62" i="7"/>
  <c r="MOS62" i="7"/>
  <c r="MOU62" i="7"/>
  <c r="MOW62" i="7"/>
  <c r="MOY62" i="7"/>
  <c r="MPA62" i="7"/>
  <c r="MPC62" i="7"/>
  <c r="MPE62" i="7"/>
  <c r="MPG62" i="7"/>
  <c r="MPI62" i="7"/>
  <c r="MPK62" i="7"/>
  <c r="MPM62" i="7"/>
  <c r="MPO62" i="7"/>
  <c r="MPQ62" i="7"/>
  <c r="MPS62" i="7"/>
  <c r="MPU62" i="7"/>
  <c r="MPW62" i="7"/>
  <c r="MPY62" i="7"/>
  <c r="MQA62" i="7"/>
  <c r="MQC62" i="7"/>
  <c r="MQE62" i="7"/>
  <c r="MQG62" i="7"/>
  <c r="MQI62" i="7"/>
  <c r="MQK62" i="7"/>
  <c r="MQM62" i="7"/>
  <c r="MQO62" i="7"/>
  <c r="MQQ62" i="7"/>
  <c r="MQS62" i="7"/>
  <c r="MQU62" i="7"/>
  <c r="MQW62" i="7"/>
  <c r="MQY62" i="7"/>
  <c r="MRA62" i="7"/>
  <c r="MRC62" i="7"/>
  <c r="MRE62" i="7"/>
  <c r="MRG62" i="7"/>
  <c r="MRI62" i="7"/>
  <c r="MRK62" i="7"/>
  <c r="MRM62" i="7"/>
  <c r="MRO62" i="7"/>
  <c r="MRQ62" i="7"/>
  <c r="MRS62" i="7"/>
  <c r="MRU62" i="7"/>
  <c r="MRW62" i="7"/>
  <c r="MRY62" i="7"/>
  <c r="MSA62" i="7"/>
  <c r="MSC62" i="7"/>
  <c r="MSE62" i="7"/>
  <c r="MSG62" i="7"/>
  <c r="MSI62" i="7"/>
  <c r="MSK62" i="7"/>
  <c r="MSM62" i="7"/>
  <c r="MSO62" i="7"/>
  <c r="MSQ62" i="7"/>
  <c r="MSS62" i="7"/>
  <c r="MSU62" i="7"/>
  <c r="MSW62" i="7"/>
  <c r="MSY62" i="7"/>
  <c r="MTA62" i="7"/>
  <c r="MTC62" i="7"/>
  <c r="MTE62" i="7"/>
  <c r="MTG62" i="7"/>
  <c r="MTI62" i="7"/>
  <c r="MTK62" i="7"/>
  <c r="MTM62" i="7"/>
  <c r="MTO62" i="7"/>
  <c r="MTQ62" i="7"/>
  <c r="MTS62" i="7"/>
  <c r="MTU62" i="7"/>
  <c r="MTW62" i="7"/>
  <c r="MTY62" i="7"/>
  <c r="MUA62" i="7"/>
  <c r="MUC62" i="7"/>
  <c r="MUE62" i="7"/>
  <c r="MUG62" i="7"/>
  <c r="MUI62" i="7"/>
  <c r="MUK62" i="7"/>
  <c r="MUM62" i="7"/>
  <c r="MUO62" i="7"/>
  <c r="MUQ62" i="7"/>
  <c r="MUS62" i="7"/>
  <c r="MUU62" i="7"/>
  <c r="MUW62" i="7"/>
  <c r="MUY62" i="7"/>
  <c r="MVA62" i="7"/>
  <c r="MVC62" i="7"/>
  <c r="MVE62" i="7"/>
  <c r="MVG62" i="7"/>
  <c r="MVI62" i="7"/>
  <c r="MVK62" i="7"/>
  <c r="MVM62" i="7"/>
  <c r="MVO62" i="7"/>
  <c r="MVQ62" i="7"/>
  <c r="MVS62" i="7"/>
  <c r="MVU62" i="7"/>
  <c r="MVW62" i="7"/>
  <c r="MVY62" i="7"/>
  <c r="MWA62" i="7"/>
  <c r="MWC62" i="7"/>
  <c r="MWE62" i="7"/>
  <c r="MWG62" i="7"/>
  <c r="MWI62" i="7"/>
  <c r="MWK62" i="7"/>
  <c r="MWM62" i="7"/>
  <c r="MWO62" i="7"/>
  <c r="MWQ62" i="7"/>
  <c r="MWS62" i="7"/>
  <c r="MWU62" i="7"/>
  <c r="MWW62" i="7"/>
  <c r="MWY62" i="7"/>
  <c r="MXA62" i="7"/>
  <c r="MXC62" i="7"/>
  <c r="MXE62" i="7"/>
  <c r="MXG62" i="7"/>
  <c r="MXI62" i="7"/>
  <c r="MXK62" i="7"/>
  <c r="MXM62" i="7"/>
  <c r="MXO62" i="7"/>
  <c r="MXQ62" i="7"/>
  <c r="MXS62" i="7"/>
  <c r="MXU62" i="7"/>
  <c r="MXW62" i="7"/>
  <c r="MXY62" i="7"/>
  <c r="MYA62" i="7"/>
  <c r="MYC62" i="7"/>
  <c r="MYE62" i="7"/>
  <c r="MYG62" i="7"/>
  <c r="MYI62" i="7"/>
  <c r="MYK62" i="7"/>
  <c r="MYM62" i="7"/>
  <c r="MYO62" i="7"/>
  <c r="MYQ62" i="7"/>
  <c r="MYS62" i="7"/>
  <c r="MYU62" i="7"/>
  <c r="MYW62" i="7"/>
  <c r="MYY62" i="7"/>
  <c r="MZA62" i="7"/>
  <c r="MZC62" i="7"/>
  <c r="MZE62" i="7"/>
  <c r="MZG62" i="7"/>
  <c r="MZI62" i="7"/>
  <c r="MZK62" i="7"/>
  <c r="MZM62" i="7"/>
  <c r="MZO62" i="7"/>
  <c r="MZQ62" i="7"/>
  <c r="MZS62" i="7"/>
  <c r="MZU62" i="7"/>
  <c r="MZW62" i="7"/>
  <c r="MZY62" i="7"/>
  <c r="NAA62" i="7"/>
  <c r="NAC62" i="7"/>
  <c r="NAE62" i="7"/>
  <c r="NAG62" i="7"/>
  <c r="NAI62" i="7"/>
  <c r="NAK62" i="7"/>
  <c r="NAM62" i="7"/>
  <c r="NAO62" i="7"/>
  <c r="NAQ62" i="7"/>
  <c r="NAS62" i="7"/>
  <c r="NAU62" i="7"/>
  <c r="NAW62" i="7"/>
  <c r="NAY62" i="7"/>
  <c r="NBA62" i="7"/>
  <c r="NBC62" i="7"/>
  <c r="NBE62" i="7"/>
  <c r="NBG62" i="7"/>
  <c r="NBI62" i="7"/>
  <c r="NBK62" i="7"/>
  <c r="NBM62" i="7"/>
  <c r="NBO62" i="7"/>
  <c r="NBQ62" i="7"/>
  <c r="NBS62" i="7"/>
  <c r="NBU62" i="7"/>
  <c r="NBW62" i="7"/>
  <c r="NBY62" i="7"/>
  <c r="NCA62" i="7"/>
  <c r="NCC62" i="7"/>
  <c r="NCE62" i="7"/>
  <c r="NCG62" i="7"/>
  <c r="NCI62" i="7"/>
  <c r="NCK62" i="7"/>
  <c r="NCM62" i="7"/>
  <c r="NCO62" i="7"/>
  <c r="NCQ62" i="7"/>
  <c r="NCS62" i="7"/>
  <c r="NCU62" i="7"/>
  <c r="NCW62" i="7"/>
  <c r="NCY62" i="7"/>
  <c r="NDA62" i="7"/>
  <c r="NDC62" i="7"/>
  <c r="NDE62" i="7"/>
  <c r="NDG62" i="7"/>
  <c r="NDI62" i="7"/>
  <c r="NDK62" i="7"/>
  <c r="NDM62" i="7"/>
  <c r="NDO62" i="7"/>
  <c r="NDQ62" i="7"/>
  <c r="NDS62" i="7"/>
  <c r="NDU62" i="7"/>
  <c r="NDW62" i="7"/>
  <c r="NDY62" i="7"/>
  <c r="NEA62" i="7"/>
  <c r="NEC62" i="7"/>
  <c r="NEE62" i="7"/>
  <c r="NEG62" i="7"/>
  <c r="NEI62" i="7"/>
  <c r="NEK62" i="7"/>
  <c r="NEM62" i="7"/>
  <c r="NEO62" i="7"/>
  <c r="NEQ62" i="7"/>
  <c r="NES62" i="7"/>
  <c r="NEU62" i="7"/>
  <c r="NEW62" i="7"/>
  <c r="NEY62" i="7"/>
  <c r="NFA62" i="7"/>
  <c r="NFC62" i="7"/>
  <c r="NFE62" i="7"/>
  <c r="NFG62" i="7"/>
  <c r="NFI62" i="7"/>
  <c r="NFK62" i="7"/>
  <c r="NFM62" i="7"/>
  <c r="NFO62" i="7"/>
  <c r="NFQ62" i="7"/>
  <c r="NFS62" i="7"/>
  <c r="NFU62" i="7"/>
  <c r="NFW62" i="7"/>
  <c r="NFY62" i="7"/>
  <c r="NGA62" i="7"/>
  <c r="NGC62" i="7"/>
  <c r="NGE62" i="7"/>
  <c r="NGG62" i="7"/>
  <c r="NGI62" i="7"/>
  <c r="NGK62" i="7"/>
  <c r="NGM62" i="7"/>
  <c r="NGO62" i="7"/>
  <c r="NGQ62" i="7"/>
  <c r="NGS62" i="7"/>
  <c r="NGU62" i="7"/>
  <c r="NGW62" i="7"/>
  <c r="NGY62" i="7"/>
  <c r="NHA62" i="7"/>
  <c r="NHC62" i="7"/>
  <c r="NHE62" i="7"/>
  <c r="NHG62" i="7"/>
  <c r="NHI62" i="7"/>
  <c r="NHK62" i="7"/>
  <c r="NHM62" i="7"/>
  <c r="NHO62" i="7"/>
  <c r="NHQ62" i="7"/>
  <c r="NHS62" i="7"/>
  <c r="NHU62" i="7"/>
  <c r="NHW62" i="7"/>
  <c r="NHY62" i="7"/>
  <c r="NIA62" i="7"/>
  <c r="NIC62" i="7"/>
  <c r="NIE62" i="7"/>
  <c r="NIG62" i="7"/>
  <c r="NII62" i="7"/>
  <c r="NIK62" i="7"/>
  <c r="NIM62" i="7"/>
  <c r="NIO62" i="7"/>
  <c r="NIQ62" i="7"/>
  <c r="NIS62" i="7"/>
  <c r="NIU62" i="7"/>
  <c r="NIW62" i="7"/>
  <c r="NIY62" i="7"/>
  <c r="NJA62" i="7"/>
  <c r="NJC62" i="7"/>
  <c r="NJE62" i="7"/>
  <c r="NJG62" i="7"/>
  <c r="NJI62" i="7"/>
  <c r="NJK62" i="7"/>
  <c r="NJM62" i="7"/>
  <c r="NJO62" i="7"/>
  <c r="NJQ62" i="7"/>
  <c r="NJS62" i="7"/>
  <c r="NJU62" i="7"/>
  <c r="NJW62" i="7"/>
  <c r="NJY62" i="7"/>
  <c r="NKA62" i="7"/>
  <c r="NKC62" i="7"/>
  <c r="NKE62" i="7"/>
  <c r="NKG62" i="7"/>
  <c r="NKI62" i="7"/>
  <c r="NKK62" i="7"/>
  <c r="NKM62" i="7"/>
  <c r="NKO62" i="7"/>
  <c r="NKQ62" i="7"/>
  <c r="NKS62" i="7"/>
  <c r="NKU62" i="7"/>
  <c r="NKW62" i="7"/>
  <c r="NKY62" i="7"/>
  <c r="NLA62" i="7"/>
  <c r="NLC62" i="7"/>
  <c r="NLE62" i="7"/>
  <c r="NLG62" i="7"/>
  <c r="NLI62" i="7"/>
  <c r="NLK62" i="7"/>
  <c r="NLM62" i="7"/>
  <c r="NLO62" i="7"/>
  <c r="NLQ62" i="7"/>
  <c r="NLS62" i="7"/>
  <c r="NLU62" i="7"/>
  <c r="NLW62" i="7"/>
  <c r="NLY62" i="7"/>
  <c r="NMA62" i="7"/>
  <c r="NMC62" i="7"/>
  <c r="NME62" i="7"/>
  <c r="NMG62" i="7"/>
  <c r="NMI62" i="7"/>
  <c r="NMK62" i="7"/>
  <c r="NMM62" i="7"/>
  <c r="NMO62" i="7"/>
  <c r="NMQ62" i="7"/>
  <c r="NMS62" i="7"/>
  <c r="NMU62" i="7"/>
  <c r="NMW62" i="7"/>
  <c r="NMY62" i="7"/>
  <c r="NNA62" i="7"/>
  <c r="NNC62" i="7"/>
  <c r="NNE62" i="7"/>
  <c r="NNG62" i="7"/>
  <c r="NNI62" i="7"/>
  <c r="NNK62" i="7"/>
  <c r="NNM62" i="7"/>
  <c r="NNO62" i="7"/>
  <c r="NNQ62" i="7"/>
  <c r="NNS62" i="7"/>
  <c r="NNU62" i="7"/>
  <c r="NNW62" i="7"/>
  <c r="NNY62" i="7"/>
  <c r="NOA62" i="7"/>
  <c r="NOC62" i="7"/>
  <c r="NOE62" i="7"/>
  <c r="NOG62" i="7"/>
  <c r="NOI62" i="7"/>
  <c r="NOK62" i="7"/>
  <c r="NOM62" i="7"/>
  <c r="NOO62" i="7"/>
  <c r="NOQ62" i="7"/>
  <c r="NOS62" i="7"/>
  <c r="NOU62" i="7"/>
  <c r="NOW62" i="7"/>
  <c r="NOY62" i="7"/>
  <c r="NPA62" i="7"/>
  <c r="NPC62" i="7"/>
  <c r="NPE62" i="7"/>
  <c r="NPG62" i="7"/>
  <c r="NPI62" i="7"/>
  <c r="NPK62" i="7"/>
  <c r="NPM62" i="7"/>
  <c r="NPO62" i="7"/>
  <c r="NPQ62" i="7"/>
  <c r="NPS62" i="7"/>
  <c r="NPU62" i="7"/>
  <c r="NPW62" i="7"/>
  <c r="NPY62" i="7"/>
  <c r="NQA62" i="7"/>
  <c r="NQC62" i="7"/>
  <c r="NQE62" i="7"/>
  <c r="NQG62" i="7"/>
  <c r="NQI62" i="7"/>
  <c r="NQK62" i="7"/>
  <c r="NQM62" i="7"/>
  <c r="NQO62" i="7"/>
  <c r="NQQ62" i="7"/>
  <c r="NQS62" i="7"/>
  <c r="NQU62" i="7"/>
  <c r="NQW62" i="7"/>
  <c r="NQY62" i="7"/>
  <c r="NRA62" i="7"/>
  <c r="NRC62" i="7"/>
  <c r="NRE62" i="7"/>
  <c r="NRG62" i="7"/>
  <c r="NRI62" i="7"/>
  <c r="NRK62" i="7"/>
  <c r="NRM62" i="7"/>
  <c r="NRO62" i="7"/>
  <c r="NRQ62" i="7"/>
  <c r="NRS62" i="7"/>
  <c r="NRU62" i="7"/>
  <c r="NRW62" i="7"/>
  <c r="NRY62" i="7"/>
  <c r="NSA62" i="7"/>
  <c r="NSC62" i="7"/>
  <c r="NSE62" i="7"/>
  <c r="NSG62" i="7"/>
  <c r="NSI62" i="7"/>
  <c r="NSK62" i="7"/>
  <c r="NSM62" i="7"/>
  <c r="NSO62" i="7"/>
  <c r="NSQ62" i="7"/>
  <c r="NSS62" i="7"/>
  <c r="NSU62" i="7"/>
  <c r="NSW62" i="7"/>
  <c r="NSY62" i="7"/>
  <c r="NTA62" i="7"/>
  <c r="NTC62" i="7"/>
  <c r="NTE62" i="7"/>
  <c r="NTG62" i="7"/>
  <c r="NTI62" i="7"/>
  <c r="NTK62" i="7"/>
  <c r="NTM62" i="7"/>
  <c r="NTO62" i="7"/>
  <c r="NTQ62" i="7"/>
  <c r="NTS62" i="7"/>
  <c r="NTU62" i="7"/>
  <c r="NTW62" i="7"/>
  <c r="NTY62" i="7"/>
  <c r="NUA62" i="7"/>
  <c r="NUC62" i="7"/>
  <c r="NUE62" i="7"/>
  <c r="NUG62" i="7"/>
  <c r="NUI62" i="7"/>
  <c r="NUK62" i="7"/>
  <c r="NUM62" i="7"/>
  <c r="NUO62" i="7"/>
  <c r="NUQ62" i="7"/>
  <c r="NUS62" i="7"/>
  <c r="NUU62" i="7"/>
  <c r="NUW62" i="7"/>
  <c r="NUY62" i="7"/>
  <c r="NVA62" i="7"/>
  <c r="NVC62" i="7"/>
  <c r="NVE62" i="7"/>
  <c r="NVG62" i="7"/>
  <c r="NVI62" i="7"/>
  <c r="NVK62" i="7"/>
  <c r="NVM62" i="7"/>
  <c r="NVO62" i="7"/>
  <c r="NVQ62" i="7"/>
  <c r="NVS62" i="7"/>
  <c r="NVU62" i="7"/>
  <c r="NVW62" i="7"/>
  <c r="NVY62" i="7"/>
  <c r="NWA62" i="7"/>
  <c r="NWC62" i="7"/>
  <c r="NWE62" i="7"/>
  <c r="NWG62" i="7"/>
  <c r="NWI62" i="7"/>
  <c r="NWK62" i="7"/>
  <c r="NWM62" i="7"/>
  <c r="NWO62" i="7"/>
  <c r="NWQ62" i="7"/>
  <c r="NWS62" i="7"/>
  <c r="NWU62" i="7"/>
  <c r="NWW62" i="7"/>
  <c r="NWY62" i="7"/>
  <c r="NXA62" i="7"/>
  <c r="NXC62" i="7"/>
  <c r="NXE62" i="7"/>
  <c r="NXG62" i="7"/>
  <c r="NXI62" i="7"/>
  <c r="NXK62" i="7"/>
  <c r="NXM62" i="7"/>
  <c r="NXO62" i="7"/>
  <c r="NXQ62" i="7"/>
  <c r="NXS62" i="7"/>
  <c r="NXU62" i="7"/>
  <c r="NXW62" i="7"/>
  <c r="NXY62" i="7"/>
  <c r="NYA62" i="7"/>
  <c r="NYC62" i="7"/>
  <c r="NYE62" i="7"/>
  <c r="NYG62" i="7"/>
  <c r="NYI62" i="7"/>
  <c r="NYK62" i="7"/>
  <c r="NYM62" i="7"/>
  <c r="NYO62" i="7"/>
  <c r="NYQ62" i="7"/>
  <c r="NYS62" i="7"/>
  <c r="NYU62" i="7"/>
  <c r="NYW62" i="7"/>
  <c r="NYY62" i="7"/>
  <c r="NZA62" i="7"/>
  <c r="NZC62" i="7"/>
  <c r="NZE62" i="7"/>
  <c r="NZG62" i="7"/>
  <c r="NZI62" i="7"/>
  <c r="NZK62" i="7"/>
  <c r="NZM62" i="7"/>
  <c r="NZO62" i="7"/>
  <c r="NZQ62" i="7"/>
  <c r="NZS62" i="7"/>
  <c r="NZU62" i="7"/>
  <c r="NZW62" i="7"/>
  <c r="NZY62" i="7"/>
  <c r="OAA62" i="7"/>
  <c r="OAC62" i="7"/>
  <c r="OAE62" i="7"/>
  <c r="OAG62" i="7"/>
  <c r="OAI62" i="7"/>
  <c r="OAK62" i="7"/>
  <c r="OAM62" i="7"/>
  <c r="OAO62" i="7"/>
  <c r="OAQ62" i="7"/>
  <c r="OAS62" i="7"/>
  <c r="OAU62" i="7"/>
  <c r="OAW62" i="7"/>
  <c r="OAY62" i="7"/>
  <c r="OBA62" i="7"/>
  <c r="OBC62" i="7"/>
  <c r="OBE62" i="7"/>
  <c r="OBG62" i="7"/>
  <c r="OBI62" i="7"/>
  <c r="OBK62" i="7"/>
  <c r="OBM62" i="7"/>
  <c r="OBO62" i="7"/>
  <c r="OBQ62" i="7"/>
  <c r="OBS62" i="7"/>
  <c r="OBU62" i="7"/>
  <c r="OBW62" i="7"/>
  <c r="OBY62" i="7"/>
  <c r="OCA62" i="7"/>
  <c r="OCC62" i="7"/>
  <c r="OCE62" i="7"/>
  <c r="OCG62" i="7"/>
  <c r="OCI62" i="7"/>
  <c r="OCK62" i="7"/>
  <c r="OCM62" i="7"/>
  <c r="OCO62" i="7"/>
  <c r="OCQ62" i="7"/>
  <c r="OCS62" i="7"/>
  <c r="OCU62" i="7"/>
  <c r="OCW62" i="7"/>
  <c r="OCY62" i="7"/>
  <c r="ODA62" i="7"/>
  <c r="ODC62" i="7"/>
  <c r="ODE62" i="7"/>
  <c r="ODG62" i="7"/>
  <c r="ODI62" i="7"/>
  <c r="ODK62" i="7"/>
  <c r="ODM62" i="7"/>
  <c r="ODO62" i="7"/>
  <c r="ODQ62" i="7"/>
  <c r="ODS62" i="7"/>
  <c r="ODU62" i="7"/>
  <c r="ODW62" i="7"/>
  <c r="ODY62" i="7"/>
  <c r="OEA62" i="7"/>
  <c r="OEC62" i="7"/>
  <c r="OEE62" i="7"/>
  <c r="OEG62" i="7"/>
  <c r="OEI62" i="7"/>
  <c r="OEK62" i="7"/>
  <c r="OEM62" i="7"/>
  <c r="OEO62" i="7"/>
  <c r="OEQ62" i="7"/>
  <c r="OES62" i="7"/>
  <c r="OEU62" i="7"/>
  <c r="OEW62" i="7"/>
  <c r="OEY62" i="7"/>
  <c r="OFA62" i="7"/>
  <c r="OFC62" i="7"/>
  <c r="OFE62" i="7"/>
  <c r="OFG62" i="7"/>
  <c r="OFI62" i="7"/>
  <c r="OFK62" i="7"/>
  <c r="OFM62" i="7"/>
  <c r="OFO62" i="7"/>
  <c r="OFQ62" i="7"/>
  <c r="OFS62" i="7"/>
  <c r="OFU62" i="7"/>
  <c r="OFW62" i="7"/>
  <c r="OFY62" i="7"/>
  <c r="OGA62" i="7"/>
  <c r="OGC62" i="7"/>
  <c r="OGE62" i="7"/>
  <c r="OGG62" i="7"/>
  <c r="OGI62" i="7"/>
  <c r="OGK62" i="7"/>
  <c r="OGM62" i="7"/>
  <c r="OGO62" i="7"/>
  <c r="OGQ62" i="7"/>
  <c r="OGS62" i="7"/>
  <c r="OGU62" i="7"/>
  <c r="OGW62" i="7"/>
  <c r="OGY62" i="7"/>
  <c r="OHA62" i="7"/>
  <c r="OHC62" i="7"/>
  <c r="OHE62" i="7"/>
  <c r="OHG62" i="7"/>
  <c r="OHI62" i="7"/>
  <c r="OHK62" i="7"/>
  <c r="OHM62" i="7"/>
  <c r="OHO62" i="7"/>
  <c r="OHQ62" i="7"/>
  <c r="OHS62" i="7"/>
  <c r="OHU62" i="7"/>
  <c r="OHW62" i="7"/>
  <c r="OHY62" i="7"/>
  <c r="OIA62" i="7"/>
  <c r="OIC62" i="7"/>
  <c r="OIE62" i="7"/>
  <c r="OIG62" i="7"/>
  <c r="OII62" i="7"/>
  <c r="OIK62" i="7"/>
  <c r="OIM62" i="7"/>
  <c r="OIO62" i="7"/>
  <c r="OIQ62" i="7"/>
  <c r="OIS62" i="7"/>
  <c r="OIU62" i="7"/>
  <c r="OIW62" i="7"/>
  <c r="OIY62" i="7"/>
  <c r="OJA62" i="7"/>
  <c r="OJC62" i="7"/>
  <c r="OJE62" i="7"/>
  <c r="OJG62" i="7"/>
  <c r="OJI62" i="7"/>
  <c r="OJK62" i="7"/>
  <c r="OJM62" i="7"/>
  <c r="OJO62" i="7"/>
  <c r="OJQ62" i="7"/>
  <c r="OJS62" i="7"/>
  <c r="OJU62" i="7"/>
  <c r="OJW62" i="7"/>
  <c r="OJY62" i="7"/>
  <c r="OKA62" i="7"/>
  <c r="OKC62" i="7"/>
  <c r="OKE62" i="7"/>
  <c r="OKG62" i="7"/>
  <c r="OKI62" i="7"/>
  <c r="OKK62" i="7"/>
  <c r="OKM62" i="7"/>
  <c r="OKO62" i="7"/>
  <c r="OKQ62" i="7"/>
  <c r="OKS62" i="7"/>
  <c r="OKU62" i="7"/>
  <c r="OKW62" i="7"/>
  <c r="OKY62" i="7"/>
  <c r="OLA62" i="7"/>
  <c r="OLC62" i="7"/>
  <c r="OLE62" i="7"/>
  <c r="OLG62" i="7"/>
  <c r="OLI62" i="7"/>
  <c r="OLK62" i="7"/>
  <c r="OLM62" i="7"/>
  <c r="OLO62" i="7"/>
  <c r="OLQ62" i="7"/>
  <c r="OLS62" i="7"/>
  <c r="OLU62" i="7"/>
  <c r="OLW62" i="7"/>
  <c r="OLY62" i="7"/>
  <c r="OMA62" i="7"/>
  <c r="OMC62" i="7"/>
  <c r="OME62" i="7"/>
  <c r="OMG62" i="7"/>
  <c r="OMI62" i="7"/>
  <c r="OMK62" i="7"/>
  <c r="OMM62" i="7"/>
  <c r="OMO62" i="7"/>
  <c r="OMQ62" i="7"/>
  <c r="OMS62" i="7"/>
  <c r="OMU62" i="7"/>
  <c r="OMW62" i="7"/>
  <c r="OMY62" i="7"/>
  <c r="ONA62" i="7"/>
  <c r="ONC62" i="7"/>
  <c r="ONE62" i="7"/>
  <c r="ONG62" i="7"/>
  <c r="ONI62" i="7"/>
  <c r="ONK62" i="7"/>
  <c r="ONM62" i="7"/>
  <c r="ONO62" i="7"/>
  <c r="ONQ62" i="7"/>
  <c r="ONS62" i="7"/>
  <c r="ONU62" i="7"/>
  <c r="ONW62" i="7"/>
  <c r="ONY62" i="7"/>
  <c r="OOA62" i="7"/>
  <c r="OOC62" i="7"/>
  <c r="OOE62" i="7"/>
  <c r="OOG62" i="7"/>
  <c r="OOI62" i="7"/>
  <c r="OOK62" i="7"/>
  <c r="OOM62" i="7"/>
  <c r="OOO62" i="7"/>
  <c r="OOQ62" i="7"/>
  <c r="OOS62" i="7"/>
  <c r="OOU62" i="7"/>
  <c r="OOW62" i="7"/>
  <c r="OOY62" i="7"/>
  <c r="OPA62" i="7"/>
  <c r="OPC62" i="7"/>
  <c r="OPE62" i="7"/>
  <c r="OPG62" i="7"/>
  <c r="OPI62" i="7"/>
  <c r="OPK62" i="7"/>
  <c r="OPM62" i="7"/>
  <c r="OPO62" i="7"/>
  <c r="OPQ62" i="7"/>
  <c r="OPS62" i="7"/>
  <c r="OPU62" i="7"/>
  <c r="OPW62" i="7"/>
  <c r="OPY62" i="7"/>
  <c r="OQA62" i="7"/>
  <c r="OQC62" i="7"/>
  <c r="OQE62" i="7"/>
  <c r="OQG62" i="7"/>
  <c r="OQI62" i="7"/>
  <c r="OQK62" i="7"/>
  <c r="OQM62" i="7"/>
  <c r="OQO62" i="7"/>
  <c r="OQQ62" i="7"/>
  <c r="OQS62" i="7"/>
  <c r="OQU62" i="7"/>
  <c r="OQW62" i="7"/>
  <c r="OQY62" i="7"/>
  <c r="ORA62" i="7"/>
  <c r="ORC62" i="7"/>
  <c r="ORE62" i="7"/>
  <c r="ORG62" i="7"/>
  <c r="ORI62" i="7"/>
  <c r="ORK62" i="7"/>
  <c r="ORM62" i="7"/>
  <c r="ORO62" i="7"/>
  <c r="ORQ62" i="7"/>
  <c r="ORS62" i="7"/>
  <c r="ORU62" i="7"/>
  <c r="ORW62" i="7"/>
  <c r="ORY62" i="7"/>
  <c r="OSA62" i="7"/>
  <c r="OSC62" i="7"/>
  <c r="OSE62" i="7"/>
  <c r="OSG62" i="7"/>
  <c r="OSI62" i="7"/>
  <c r="OSK62" i="7"/>
  <c r="OSM62" i="7"/>
  <c r="OSO62" i="7"/>
  <c r="OSQ62" i="7"/>
  <c r="OSS62" i="7"/>
  <c r="OSU62" i="7"/>
  <c r="OSW62" i="7"/>
  <c r="OSY62" i="7"/>
  <c r="OTA62" i="7"/>
  <c r="OTC62" i="7"/>
  <c r="OTE62" i="7"/>
  <c r="OTG62" i="7"/>
  <c r="OTI62" i="7"/>
  <c r="OTK62" i="7"/>
  <c r="OTM62" i="7"/>
  <c r="OTO62" i="7"/>
  <c r="OTQ62" i="7"/>
  <c r="OTS62" i="7"/>
  <c r="OTU62" i="7"/>
  <c r="OTW62" i="7"/>
  <c r="OTY62" i="7"/>
  <c r="OUA62" i="7"/>
  <c r="OUC62" i="7"/>
  <c r="OUE62" i="7"/>
  <c r="OUG62" i="7"/>
  <c r="OUI62" i="7"/>
  <c r="OUK62" i="7"/>
  <c r="OUM62" i="7"/>
  <c r="OUO62" i="7"/>
  <c r="OUQ62" i="7"/>
  <c r="OUS62" i="7"/>
  <c r="OUU62" i="7"/>
  <c r="OUW62" i="7"/>
  <c r="OUY62" i="7"/>
  <c r="OVA62" i="7"/>
  <c r="OVC62" i="7"/>
  <c r="OVE62" i="7"/>
  <c r="OVG62" i="7"/>
  <c r="OVI62" i="7"/>
  <c r="OVK62" i="7"/>
  <c r="OVM62" i="7"/>
  <c r="OVO62" i="7"/>
  <c r="OVQ62" i="7"/>
  <c r="OVS62" i="7"/>
  <c r="OVU62" i="7"/>
  <c r="OVW62" i="7"/>
  <c r="OVY62" i="7"/>
  <c r="OWA62" i="7"/>
  <c r="OWC62" i="7"/>
  <c r="OWE62" i="7"/>
  <c r="OWG62" i="7"/>
  <c r="OWI62" i="7"/>
  <c r="OWK62" i="7"/>
  <c r="OWM62" i="7"/>
  <c r="OWO62" i="7"/>
  <c r="OWQ62" i="7"/>
  <c r="OWS62" i="7"/>
  <c r="OWU62" i="7"/>
  <c r="OWW62" i="7"/>
  <c r="OWY62" i="7"/>
  <c r="OXA62" i="7"/>
  <c r="OXC62" i="7"/>
  <c r="OXE62" i="7"/>
  <c r="OXG62" i="7"/>
  <c r="OXI62" i="7"/>
  <c r="OXK62" i="7"/>
  <c r="OXM62" i="7"/>
  <c r="OXO62" i="7"/>
  <c r="OXQ62" i="7"/>
  <c r="OXS62" i="7"/>
  <c r="OXU62" i="7"/>
  <c r="OXW62" i="7"/>
  <c r="OXY62" i="7"/>
  <c r="OYA62" i="7"/>
  <c r="OYC62" i="7"/>
  <c r="OYE62" i="7"/>
  <c r="OYG62" i="7"/>
  <c r="OYI62" i="7"/>
  <c r="OYK62" i="7"/>
  <c r="OYM62" i="7"/>
  <c r="OYO62" i="7"/>
  <c r="OYQ62" i="7"/>
  <c r="OYS62" i="7"/>
  <c r="OYU62" i="7"/>
  <c r="OYW62" i="7"/>
  <c r="OYY62" i="7"/>
  <c r="OZA62" i="7"/>
  <c r="OZC62" i="7"/>
  <c r="OZE62" i="7"/>
  <c r="OZG62" i="7"/>
  <c r="OZI62" i="7"/>
  <c r="OZK62" i="7"/>
  <c r="OZM62" i="7"/>
  <c r="OZO62" i="7"/>
  <c r="OZQ62" i="7"/>
  <c r="OZS62" i="7"/>
  <c r="OZU62" i="7"/>
  <c r="OZW62" i="7"/>
  <c r="OZY62" i="7"/>
  <c r="PAA62" i="7"/>
  <c r="PAC62" i="7"/>
  <c r="PAE62" i="7"/>
  <c r="PAG62" i="7"/>
  <c r="PAI62" i="7"/>
  <c r="PAK62" i="7"/>
  <c r="PAM62" i="7"/>
  <c r="PAO62" i="7"/>
  <c r="PAQ62" i="7"/>
  <c r="PAS62" i="7"/>
  <c r="PAU62" i="7"/>
  <c r="PAW62" i="7"/>
  <c r="PAY62" i="7"/>
  <c r="PBA62" i="7"/>
  <c r="PBC62" i="7"/>
  <c r="PBE62" i="7"/>
  <c r="PBG62" i="7"/>
  <c r="PBI62" i="7"/>
  <c r="PBK62" i="7"/>
  <c r="PBM62" i="7"/>
  <c r="PBO62" i="7"/>
  <c r="PBQ62" i="7"/>
  <c r="PBS62" i="7"/>
  <c r="PBU62" i="7"/>
  <c r="PBW62" i="7"/>
  <c r="PBY62" i="7"/>
  <c r="PCA62" i="7"/>
  <c r="PCC62" i="7"/>
  <c r="PCE62" i="7"/>
  <c r="PCG62" i="7"/>
  <c r="PCI62" i="7"/>
  <c r="PCK62" i="7"/>
  <c r="PCM62" i="7"/>
  <c r="PCO62" i="7"/>
  <c r="PCQ62" i="7"/>
  <c r="PCS62" i="7"/>
  <c r="PCU62" i="7"/>
  <c r="PCW62" i="7"/>
  <c r="PCY62" i="7"/>
  <c r="PDA62" i="7"/>
  <c r="PDC62" i="7"/>
  <c r="PDE62" i="7"/>
  <c r="PDG62" i="7"/>
  <c r="PDI62" i="7"/>
  <c r="PDK62" i="7"/>
  <c r="PDM62" i="7"/>
  <c r="PDO62" i="7"/>
  <c r="PDQ62" i="7"/>
  <c r="PDS62" i="7"/>
  <c r="PDU62" i="7"/>
  <c r="PDW62" i="7"/>
  <c r="PDY62" i="7"/>
  <c r="PEA62" i="7"/>
  <c r="PEC62" i="7"/>
  <c r="PEE62" i="7"/>
  <c r="PEG62" i="7"/>
  <c r="PEI62" i="7"/>
  <c r="PEK62" i="7"/>
  <c r="PEM62" i="7"/>
  <c r="PEO62" i="7"/>
  <c r="PEQ62" i="7"/>
  <c r="PES62" i="7"/>
  <c r="PEU62" i="7"/>
  <c r="PEW62" i="7"/>
  <c r="PEY62" i="7"/>
  <c r="PFA62" i="7"/>
  <c r="PFC62" i="7"/>
  <c r="PFE62" i="7"/>
  <c r="PFG62" i="7"/>
  <c r="PFI62" i="7"/>
  <c r="PFK62" i="7"/>
  <c r="PFM62" i="7"/>
  <c r="PFO62" i="7"/>
  <c r="PFQ62" i="7"/>
  <c r="PFS62" i="7"/>
  <c r="PFU62" i="7"/>
  <c r="PFW62" i="7"/>
  <c r="PFY62" i="7"/>
  <c r="PGA62" i="7"/>
  <c r="PGC62" i="7"/>
  <c r="PGE62" i="7"/>
  <c r="PGG62" i="7"/>
  <c r="PGI62" i="7"/>
  <c r="PGK62" i="7"/>
  <c r="PGM62" i="7"/>
  <c r="PGO62" i="7"/>
  <c r="PGQ62" i="7"/>
  <c r="PGS62" i="7"/>
  <c r="PGU62" i="7"/>
  <c r="PGW62" i="7"/>
  <c r="PGY62" i="7"/>
  <c r="PHA62" i="7"/>
  <c r="PHC62" i="7"/>
  <c r="PHE62" i="7"/>
  <c r="PHG62" i="7"/>
  <c r="PHI62" i="7"/>
  <c r="PHK62" i="7"/>
  <c r="PHM62" i="7"/>
  <c r="PHO62" i="7"/>
  <c r="PHQ62" i="7"/>
  <c r="PHS62" i="7"/>
  <c r="PHU62" i="7"/>
  <c r="PHW62" i="7"/>
  <c r="PHY62" i="7"/>
  <c r="PIA62" i="7"/>
  <c r="PIC62" i="7"/>
  <c r="PIE62" i="7"/>
  <c r="PIG62" i="7"/>
  <c r="PII62" i="7"/>
  <c r="PIK62" i="7"/>
  <c r="PIM62" i="7"/>
  <c r="PIO62" i="7"/>
  <c r="PIQ62" i="7"/>
  <c r="PIS62" i="7"/>
  <c r="PIU62" i="7"/>
  <c r="PIW62" i="7"/>
  <c r="PIY62" i="7"/>
  <c r="PJA62" i="7"/>
  <c r="PJC62" i="7"/>
  <c r="PJE62" i="7"/>
  <c r="PJG62" i="7"/>
  <c r="PJI62" i="7"/>
  <c r="PJK62" i="7"/>
  <c r="PJM62" i="7"/>
  <c r="PJO62" i="7"/>
  <c r="PJQ62" i="7"/>
  <c r="PJS62" i="7"/>
  <c r="PJU62" i="7"/>
  <c r="PJW62" i="7"/>
  <c r="PJY62" i="7"/>
  <c r="PKA62" i="7"/>
  <c r="PKC62" i="7"/>
  <c r="PKE62" i="7"/>
  <c r="PKG62" i="7"/>
  <c r="PKI62" i="7"/>
  <c r="PKK62" i="7"/>
  <c r="PKM62" i="7"/>
  <c r="PKO62" i="7"/>
  <c r="PKQ62" i="7"/>
  <c r="PKS62" i="7"/>
  <c r="PKU62" i="7"/>
  <c r="PKW62" i="7"/>
  <c r="PKY62" i="7"/>
  <c r="PLA62" i="7"/>
  <c r="PLC62" i="7"/>
  <c r="PLE62" i="7"/>
  <c r="PLG62" i="7"/>
  <c r="PLI62" i="7"/>
  <c r="PLK62" i="7"/>
  <c r="PLM62" i="7"/>
  <c r="PLO62" i="7"/>
  <c r="PLQ62" i="7"/>
  <c r="PLS62" i="7"/>
  <c r="PLU62" i="7"/>
  <c r="PLW62" i="7"/>
  <c r="PLY62" i="7"/>
  <c r="PMA62" i="7"/>
  <c r="PMC62" i="7"/>
  <c r="PME62" i="7"/>
  <c r="PMG62" i="7"/>
  <c r="PMI62" i="7"/>
  <c r="PMK62" i="7"/>
  <c r="PMM62" i="7"/>
  <c r="PMO62" i="7"/>
  <c r="PMQ62" i="7"/>
  <c r="PMS62" i="7"/>
  <c r="PMU62" i="7"/>
  <c r="PMW62" i="7"/>
  <c r="PMY62" i="7"/>
  <c r="PNA62" i="7"/>
  <c r="PNC62" i="7"/>
  <c r="PNE62" i="7"/>
  <c r="PNG62" i="7"/>
  <c r="PNI62" i="7"/>
  <c r="PNK62" i="7"/>
  <c r="PNM62" i="7"/>
  <c r="PNO62" i="7"/>
  <c r="PNQ62" i="7"/>
  <c r="PNS62" i="7"/>
  <c r="PNU62" i="7"/>
  <c r="PNW62" i="7"/>
  <c r="PNY62" i="7"/>
  <c r="POA62" i="7"/>
  <c r="POC62" i="7"/>
  <c r="POE62" i="7"/>
  <c r="POG62" i="7"/>
  <c r="POI62" i="7"/>
  <c r="POK62" i="7"/>
  <c r="POM62" i="7"/>
  <c r="POO62" i="7"/>
  <c r="POQ62" i="7"/>
  <c r="POS62" i="7"/>
  <c r="POU62" i="7"/>
  <c r="POW62" i="7"/>
  <c r="POY62" i="7"/>
  <c r="PPA62" i="7"/>
  <c r="PPC62" i="7"/>
  <c r="PPE62" i="7"/>
  <c r="PPG62" i="7"/>
  <c r="PPI62" i="7"/>
  <c r="PPK62" i="7"/>
  <c r="PPM62" i="7"/>
  <c r="PPO62" i="7"/>
  <c r="PPQ62" i="7"/>
  <c r="PPS62" i="7"/>
  <c r="PPU62" i="7"/>
  <c r="PPW62" i="7"/>
  <c r="PPY62" i="7"/>
  <c r="PQA62" i="7"/>
  <c r="PQC62" i="7"/>
  <c r="PQE62" i="7"/>
  <c r="PQG62" i="7"/>
  <c r="PQI62" i="7"/>
  <c r="PQK62" i="7"/>
  <c r="PQM62" i="7"/>
  <c r="PQO62" i="7"/>
  <c r="PQQ62" i="7"/>
  <c r="PQS62" i="7"/>
  <c r="PQU62" i="7"/>
  <c r="PQW62" i="7"/>
  <c r="PQY62" i="7"/>
  <c r="PRA62" i="7"/>
  <c r="PRC62" i="7"/>
  <c r="PRE62" i="7"/>
  <c r="PRG62" i="7"/>
  <c r="PRI62" i="7"/>
  <c r="PRK62" i="7"/>
  <c r="PRM62" i="7"/>
  <c r="PRO62" i="7"/>
  <c r="PRQ62" i="7"/>
  <c r="PRS62" i="7"/>
  <c r="PRU62" i="7"/>
  <c r="PRW62" i="7"/>
  <c r="PRY62" i="7"/>
  <c r="PSA62" i="7"/>
  <c r="PSC62" i="7"/>
  <c r="PSE62" i="7"/>
  <c r="PSG62" i="7"/>
  <c r="PSI62" i="7"/>
  <c r="PSK62" i="7"/>
  <c r="PSM62" i="7"/>
  <c r="PSO62" i="7"/>
  <c r="PSQ62" i="7"/>
  <c r="PSS62" i="7"/>
  <c r="PSU62" i="7"/>
  <c r="PSW62" i="7"/>
  <c r="PSY62" i="7"/>
  <c r="PTA62" i="7"/>
  <c r="PTC62" i="7"/>
  <c r="PTE62" i="7"/>
  <c r="PTG62" i="7"/>
  <c r="PTI62" i="7"/>
  <c r="PTK62" i="7"/>
  <c r="PTM62" i="7"/>
  <c r="PTO62" i="7"/>
  <c r="PTQ62" i="7"/>
  <c r="PTS62" i="7"/>
  <c r="PTU62" i="7"/>
  <c r="PTW62" i="7"/>
  <c r="PTY62" i="7"/>
  <c r="PUA62" i="7"/>
  <c r="PUC62" i="7"/>
  <c r="PUE62" i="7"/>
  <c r="PUG62" i="7"/>
  <c r="PUI62" i="7"/>
  <c r="PUK62" i="7"/>
  <c r="PUM62" i="7"/>
  <c r="PUO62" i="7"/>
  <c r="PUQ62" i="7"/>
  <c r="PUS62" i="7"/>
  <c r="PUU62" i="7"/>
  <c r="PUW62" i="7"/>
  <c r="PUY62" i="7"/>
  <c r="PVA62" i="7"/>
  <c r="PVC62" i="7"/>
  <c r="PVE62" i="7"/>
  <c r="PVG62" i="7"/>
  <c r="PVI62" i="7"/>
  <c r="PVK62" i="7"/>
  <c r="PVM62" i="7"/>
  <c r="PVO62" i="7"/>
  <c r="PVQ62" i="7"/>
  <c r="PVS62" i="7"/>
  <c r="PVU62" i="7"/>
  <c r="PVW62" i="7"/>
  <c r="PVY62" i="7"/>
  <c r="PWA62" i="7"/>
  <c r="PWC62" i="7"/>
  <c r="PWE62" i="7"/>
  <c r="PWG62" i="7"/>
  <c r="PWI62" i="7"/>
  <c r="PWK62" i="7"/>
  <c r="PWM62" i="7"/>
  <c r="PWO62" i="7"/>
  <c r="PWQ62" i="7"/>
  <c r="PWS62" i="7"/>
  <c r="PWU62" i="7"/>
  <c r="PWW62" i="7"/>
  <c r="PWY62" i="7"/>
  <c r="PXA62" i="7"/>
  <c r="PXC62" i="7"/>
  <c r="PXE62" i="7"/>
  <c r="PXG62" i="7"/>
  <c r="PXI62" i="7"/>
  <c r="PXK62" i="7"/>
  <c r="PXM62" i="7"/>
  <c r="PXO62" i="7"/>
  <c r="PXQ62" i="7"/>
  <c r="PXS62" i="7"/>
  <c r="PXU62" i="7"/>
  <c r="PXW62" i="7"/>
  <c r="PXY62" i="7"/>
  <c r="PYA62" i="7"/>
  <c r="PYC62" i="7"/>
  <c r="PYE62" i="7"/>
  <c r="PYG62" i="7"/>
  <c r="PYI62" i="7"/>
  <c r="PYK62" i="7"/>
  <c r="PYM62" i="7"/>
  <c r="PYO62" i="7"/>
  <c r="PYQ62" i="7"/>
  <c r="PYS62" i="7"/>
  <c r="PYU62" i="7"/>
  <c r="PYW62" i="7"/>
  <c r="PYY62" i="7"/>
  <c r="PZA62" i="7"/>
  <c r="PZC62" i="7"/>
  <c r="PZE62" i="7"/>
  <c r="PZG62" i="7"/>
  <c r="PZI62" i="7"/>
  <c r="PZK62" i="7"/>
  <c r="PZM62" i="7"/>
  <c r="PZO62" i="7"/>
  <c r="PZQ62" i="7"/>
  <c r="PZS62" i="7"/>
  <c r="PZU62" i="7"/>
  <c r="PZW62" i="7"/>
  <c r="PZY62" i="7"/>
  <c r="QAA62" i="7"/>
  <c r="QAC62" i="7"/>
  <c r="QAE62" i="7"/>
  <c r="QAG62" i="7"/>
  <c r="QAI62" i="7"/>
  <c r="QAK62" i="7"/>
  <c r="QAM62" i="7"/>
  <c r="QAO62" i="7"/>
  <c r="QAQ62" i="7"/>
  <c r="QAS62" i="7"/>
  <c r="QAU62" i="7"/>
  <c r="QAW62" i="7"/>
  <c r="QAY62" i="7"/>
  <c r="QBA62" i="7"/>
  <c r="QBC62" i="7"/>
  <c r="QBE62" i="7"/>
  <c r="QBG62" i="7"/>
  <c r="QBI62" i="7"/>
  <c r="QBK62" i="7"/>
  <c r="QBM62" i="7"/>
  <c r="QBO62" i="7"/>
  <c r="QBQ62" i="7"/>
  <c r="QBS62" i="7"/>
  <c r="QBU62" i="7"/>
  <c r="QBW62" i="7"/>
  <c r="QBY62" i="7"/>
  <c r="QCA62" i="7"/>
  <c r="QCC62" i="7"/>
  <c r="QCE62" i="7"/>
  <c r="QCG62" i="7"/>
  <c r="QCI62" i="7"/>
  <c r="QCK62" i="7"/>
  <c r="QCM62" i="7"/>
  <c r="QCO62" i="7"/>
  <c r="QCQ62" i="7"/>
  <c r="QCS62" i="7"/>
  <c r="QCU62" i="7"/>
  <c r="QCW62" i="7"/>
  <c r="QCY62" i="7"/>
  <c r="QDA62" i="7"/>
  <c r="QDC62" i="7"/>
  <c r="QDE62" i="7"/>
  <c r="QDG62" i="7"/>
  <c r="QDI62" i="7"/>
  <c r="QDK62" i="7"/>
  <c r="QDM62" i="7"/>
  <c r="QDO62" i="7"/>
  <c r="QDQ62" i="7"/>
  <c r="QDS62" i="7"/>
  <c r="QDU62" i="7"/>
  <c r="QDW62" i="7"/>
  <c r="QDY62" i="7"/>
  <c r="QEA62" i="7"/>
  <c r="QEC62" i="7"/>
  <c r="QEE62" i="7"/>
  <c r="QEG62" i="7"/>
  <c r="QEI62" i="7"/>
  <c r="QEK62" i="7"/>
  <c r="QEM62" i="7"/>
  <c r="QEO62" i="7"/>
  <c r="QEQ62" i="7"/>
  <c r="QES62" i="7"/>
  <c r="QEU62" i="7"/>
  <c r="QEW62" i="7"/>
  <c r="QEY62" i="7"/>
  <c r="QFA62" i="7"/>
  <c r="QFC62" i="7"/>
  <c r="QFE62" i="7"/>
  <c r="QFG62" i="7"/>
  <c r="QFI62" i="7"/>
  <c r="QFK62" i="7"/>
  <c r="QFM62" i="7"/>
  <c r="QFO62" i="7"/>
  <c r="QFQ62" i="7"/>
  <c r="QFS62" i="7"/>
  <c r="QFU62" i="7"/>
  <c r="QFW62" i="7"/>
  <c r="QFY62" i="7"/>
  <c r="QGA62" i="7"/>
  <c r="QGC62" i="7"/>
  <c r="QGE62" i="7"/>
  <c r="QGG62" i="7"/>
  <c r="QGI62" i="7"/>
  <c r="QGK62" i="7"/>
  <c r="QGM62" i="7"/>
  <c r="QGO62" i="7"/>
  <c r="QGQ62" i="7"/>
  <c r="QGS62" i="7"/>
  <c r="QGU62" i="7"/>
  <c r="QGW62" i="7"/>
  <c r="QGY62" i="7"/>
  <c r="QHA62" i="7"/>
  <c r="QHC62" i="7"/>
  <c r="QHE62" i="7"/>
  <c r="QHG62" i="7"/>
  <c r="QHI62" i="7"/>
  <c r="QHK62" i="7"/>
  <c r="QHM62" i="7"/>
  <c r="QHO62" i="7"/>
  <c r="QHQ62" i="7"/>
  <c r="QHS62" i="7"/>
  <c r="QHU62" i="7"/>
  <c r="QHW62" i="7"/>
  <c r="QHY62" i="7"/>
  <c r="QIA62" i="7"/>
  <c r="QIC62" i="7"/>
  <c r="QIE62" i="7"/>
  <c r="QIG62" i="7"/>
  <c r="QII62" i="7"/>
  <c r="QIK62" i="7"/>
  <c r="QIM62" i="7"/>
  <c r="QIO62" i="7"/>
  <c r="QIQ62" i="7"/>
  <c r="QIS62" i="7"/>
  <c r="QIU62" i="7"/>
  <c r="QIW62" i="7"/>
  <c r="QIY62" i="7"/>
  <c r="QJA62" i="7"/>
  <c r="QJC62" i="7"/>
  <c r="QJE62" i="7"/>
  <c r="QJG62" i="7"/>
  <c r="QJI62" i="7"/>
  <c r="QJK62" i="7"/>
  <c r="QJM62" i="7"/>
  <c r="QJO62" i="7"/>
  <c r="QJQ62" i="7"/>
  <c r="QJS62" i="7"/>
  <c r="QJU62" i="7"/>
  <c r="QJW62" i="7"/>
  <c r="QJY62" i="7"/>
  <c r="QKA62" i="7"/>
  <c r="QKC62" i="7"/>
  <c r="QKE62" i="7"/>
  <c r="QKG62" i="7"/>
  <c r="QKI62" i="7"/>
  <c r="QKK62" i="7"/>
  <c r="QKM62" i="7"/>
  <c r="QKO62" i="7"/>
  <c r="QKQ62" i="7"/>
  <c r="QKS62" i="7"/>
  <c r="QKU62" i="7"/>
  <c r="QKW62" i="7"/>
  <c r="QKY62" i="7"/>
  <c r="QLA62" i="7"/>
  <c r="QLC62" i="7"/>
  <c r="QLE62" i="7"/>
  <c r="QLG62" i="7"/>
  <c r="QLI62" i="7"/>
  <c r="QLK62" i="7"/>
  <c r="QLM62" i="7"/>
  <c r="QLO62" i="7"/>
  <c r="QLQ62" i="7"/>
  <c r="QLS62" i="7"/>
  <c r="QLU62" i="7"/>
  <c r="QLW62" i="7"/>
  <c r="QLY62" i="7"/>
  <c r="QMA62" i="7"/>
  <c r="QMC62" i="7"/>
  <c r="QME62" i="7"/>
  <c r="QMG62" i="7"/>
  <c r="QMI62" i="7"/>
  <c r="QMK62" i="7"/>
  <c r="QMM62" i="7"/>
  <c r="QMO62" i="7"/>
  <c r="QMQ62" i="7"/>
  <c r="QMS62" i="7"/>
  <c r="QMU62" i="7"/>
  <c r="QMW62" i="7"/>
  <c r="QMY62" i="7"/>
  <c r="QNA62" i="7"/>
  <c r="QNC62" i="7"/>
  <c r="QNE62" i="7"/>
  <c r="QNG62" i="7"/>
  <c r="QNI62" i="7"/>
  <c r="QNK62" i="7"/>
  <c r="QNM62" i="7"/>
  <c r="QNO62" i="7"/>
  <c r="QNQ62" i="7"/>
  <c r="QNS62" i="7"/>
  <c r="QNU62" i="7"/>
  <c r="QNW62" i="7"/>
  <c r="QNY62" i="7"/>
  <c r="QOA62" i="7"/>
  <c r="QOC62" i="7"/>
  <c r="QOE62" i="7"/>
  <c r="QOG62" i="7"/>
  <c r="QOI62" i="7"/>
  <c r="QOK62" i="7"/>
  <c r="QOM62" i="7"/>
  <c r="QOO62" i="7"/>
  <c r="QOQ62" i="7"/>
  <c r="QOS62" i="7"/>
  <c r="QOU62" i="7"/>
  <c r="QOW62" i="7"/>
  <c r="QOY62" i="7"/>
  <c r="QPA62" i="7"/>
  <c r="QPC62" i="7"/>
  <c r="QPE62" i="7"/>
  <c r="QPG62" i="7"/>
  <c r="QPI62" i="7"/>
  <c r="QPK62" i="7"/>
  <c r="QPM62" i="7"/>
  <c r="QPO62" i="7"/>
  <c r="QPQ62" i="7"/>
  <c r="QPS62" i="7"/>
  <c r="QPU62" i="7"/>
  <c r="QPW62" i="7"/>
  <c r="QPY62" i="7"/>
  <c r="QQA62" i="7"/>
  <c r="QQC62" i="7"/>
  <c r="QQE62" i="7"/>
  <c r="QQG62" i="7"/>
  <c r="QQI62" i="7"/>
  <c r="QQK62" i="7"/>
  <c r="QQM62" i="7"/>
  <c r="QQO62" i="7"/>
  <c r="QQQ62" i="7"/>
  <c r="QQS62" i="7"/>
  <c r="QQU62" i="7"/>
  <c r="QQW62" i="7"/>
  <c r="QQY62" i="7"/>
  <c r="QRA62" i="7"/>
  <c r="QRC62" i="7"/>
  <c r="QRE62" i="7"/>
  <c r="QRG62" i="7"/>
  <c r="QRI62" i="7"/>
  <c r="QRK62" i="7"/>
  <c r="QRM62" i="7"/>
  <c r="QRO62" i="7"/>
  <c r="QRQ62" i="7"/>
  <c r="QRS62" i="7"/>
  <c r="QRU62" i="7"/>
  <c r="QRW62" i="7"/>
  <c r="QRY62" i="7"/>
  <c r="QSA62" i="7"/>
  <c r="QSC62" i="7"/>
  <c r="QSE62" i="7"/>
  <c r="QSG62" i="7"/>
  <c r="QSI62" i="7"/>
  <c r="QSK62" i="7"/>
  <c r="QSM62" i="7"/>
  <c r="QSO62" i="7"/>
  <c r="QSQ62" i="7"/>
  <c r="QSS62" i="7"/>
  <c r="QSU62" i="7"/>
  <c r="QSW62" i="7"/>
  <c r="QSY62" i="7"/>
  <c r="QTA62" i="7"/>
  <c r="QTC62" i="7"/>
  <c r="QTE62" i="7"/>
  <c r="QTG62" i="7"/>
  <c r="QTI62" i="7"/>
  <c r="QTK62" i="7"/>
  <c r="QTM62" i="7"/>
  <c r="QTO62" i="7"/>
  <c r="QTQ62" i="7"/>
  <c r="QTS62" i="7"/>
  <c r="QTU62" i="7"/>
  <c r="QTW62" i="7"/>
  <c r="QTY62" i="7"/>
  <c r="QUA62" i="7"/>
  <c r="QUC62" i="7"/>
  <c r="QUE62" i="7"/>
  <c r="QUG62" i="7"/>
  <c r="QUI62" i="7"/>
  <c r="QUK62" i="7"/>
  <c r="QUM62" i="7"/>
  <c r="QUO62" i="7"/>
  <c r="QUQ62" i="7"/>
  <c r="QUS62" i="7"/>
  <c r="QUU62" i="7"/>
  <c r="QUW62" i="7"/>
  <c r="QUY62" i="7"/>
  <c r="QVA62" i="7"/>
  <c r="QVC62" i="7"/>
  <c r="QVE62" i="7"/>
  <c r="QVG62" i="7"/>
  <c r="QVI62" i="7"/>
  <c r="QVK62" i="7"/>
  <c r="QVM62" i="7"/>
  <c r="QVO62" i="7"/>
  <c r="QVQ62" i="7"/>
  <c r="QVS62" i="7"/>
  <c r="QVU62" i="7"/>
  <c r="QVW62" i="7"/>
  <c r="QVY62" i="7"/>
  <c r="QWA62" i="7"/>
  <c r="QWC62" i="7"/>
  <c r="QWE62" i="7"/>
  <c r="QWG62" i="7"/>
  <c r="QWI62" i="7"/>
  <c r="QWK62" i="7"/>
  <c r="QWM62" i="7"/>
  <c r="QWO62" i="7"/>
  <c r="QWQ62" i="7"/>
  <c r="QWS62" i="7"/>
  <c r="QWU62" i="7"/>
  <c r="QWW62" i="7"/>
  <c r="QWY62" i="7"/>
  <c r="QXA62" i="7"/>
  <c r="QXC62" i="7"/>
  <c r="QXE62" i="7"/>
  <c r="QXG62" i="7"/>
  <c r="QXI62" i="7"/>
  <c r="QXK62" i="7"/>
  <c r="QXM62" i="7"/>
  <c r="QXO62" i="7"/>
  <c r="QXQ62" i="7"/>
  <c r="QXS62" i="7"/>
  <c r="QXU62" i="7"/>
  <c r="QXW62" i="7"/>
  <c r="QXY62" i="7"/>
  <c r="QYA62" i="7"/>
  <c r="QYC62" i="7"/>
  <c r="QYE62" i="7"/>
  <c r="QYG62" i="7"/>
  <c r="QYI62" i="7"/>
  <c r="QYK62" i="7"/>
  <c r="QYM62" i="7"/>
  <c r="QYO62" i="7"/>
  <c r="QYQ62" i="7"/>
  <c r="QYS62" i="7"/>
  <c r="QYU62" i="7"/>
  <c r="QYW62" i="7"/>
  <c r="QYY62" i="7"/>
  <c r="QZA62" i="7"/>
  <c r="QZC62" i="7"/>
  <c r="QZE62" i="7"/>
  <c r="QZG62" i="7"/>
  <c r="QZI62" i="7"/>
  <c r="QZK62" i="7"/>
  <c r="QZM62" i="7"/>
  <c r="QZO62" i="7"/>
  <c r="QZQ62" i="7"/>
  <c r="QZS62" i="7"/>
  <c r="QZU62" i="7"/>
  <c r="QZW62" i="7"/>
  <c r="QZY62" i="7"/>
  <c r="RAA62" i="7"/>
  <c r="RAC62" i="7"/>
  <c r="RAE62" i="7"/>
  <c r="RAG62" i="7"/>
  <c r="RAI62" i="7"/>
  <c r="RAK62" i="7"/>
  <c r="RAM62" i="7"/>
  <c r="RAO62" i="7"/>
  <c r="RAQ62" i="7"/>
  <c r="RAS62" i="7"/>
  <c r="RAU62" i="7"/>
  <c r="RAW62" i="7"/>
  <c r="RAY62" i="7"/>
  <c r="RBA62" i="7"/>
  <c r="RBC62" i="7"/>
  <c r="RBE62" i="7"/>
  <c r="RBG62" i="7"/>
  <c r="RBI62" i="7"/>
  <c r="RBK62" i="7"/>
  <c r="RBM62" i="7"/>
  <c r="RBO62" i="7"/>
  <c r="RBQ62" i="7"/>
  <c r="RBS62" i="7"/>
  <c r="RBU62" i="7"/>
  <c r="RBW62" i="7"/>
  <c r="RBY62" i="7"/>
  <c r="RCA62" i="7"/>
  <c r="RCC62" i="7"/>
  <c r="RCE62" i="7"/>
  <c r="RCG62" i="7"/>
  <c r="RCI62" i="7"/>
  <c r="RCK62" i="7"/>
  <c r="RCM62" i="7"/>
  <c r="RCO62" i="7"/>
  <c r="RCQ62" i="7"/>
  <c r="RCS62" i="7"/>
  <c r="RCU62" i="7"/>
  <c r="RCW62" i="7"/>
  <c r="RCY62" i="7"/>
  <c r="RDA62" i="7"/>
  <c r="RDC62" i="7"/>
  <c r="RDE62" i="7"/>
  <c r="RDG62" i="7"/>
  <c r="RDI62" i="7"/>
  <c r="RDK62" i="7"/>
  <c r="RDM62" i="7"/>
  <c r="RDO62" i="7"/>
  <c r="RDQ62" i="7"/>
  <c r="RDS62" i="7"/>
  <c r="RDU62" i="7"/>
  <c r="RDW62" i="7"/>
  <c r="RDY62" i="7"/>
  <c r="REA62" i="7"/>
  <c r="REC62" i="7"/>
  <c r="REE62" i="7"/>
  <c r="REG62" i="7"/>
  <c r="REI62" i="7"/>
  <c r="REK62" i="7"/>
  <c r="REM62" i="7"/>
  <c r="REO62" i="7"/>
  <c r="REQ62" i="7"/>
  <c r="RES62" i="7"/>
  <c r="REU62" i="7"/>
  <c r="REW62" i="7"/>
  <c r="REY62" i="7"/>
  <c r="RFA62" i="7"/>
  <c r="RFC62" i="7"/>
  <c r="RFE62" i="7"/>
  <c r="RFG62" i="7"/>
  <c r="RFI62" i="7"/>
  <c r="RFK62" i="7"/>
  <c r="RFM62" i="7"/>
  <c r="RFO62" i="7"/>
  <c r="RFQ62" i="7"/>
  <c r="RFS62" i="7"/>
  <c r="RFU62" i="7"/>
  <c r="RFW62" i="7"/>
  <c r="RFY62" i="7"/>
  <c r="RGA62" i="7"/>
  <c r="RGC62" i="7"/>
  <c r="RGE62" i="7"/>
  <c r="RGG62" i="7"/>
  <c r="RGI62" i="7"/>
  <c r="RGK62" i="7"/>
  <c r="RGM62" i="7"/>
  <c r="RGO62" i="7"/>
  <c r="RGQ62" i="7"/>
  <c r="RGS62" i="7"/>
  <c r="RGU62" i="7"/>
  <c r="RGW62" i="7"/>
  <c r="RGY62" i="7"/>
  <c r="RHA62" i="7"/>
  <c r="RHC62" i="7"/>
  <c r="RHE62" i="7"/>
  <c r="RHG62" i="7"/>
  <c r="RHI62" i="7"/>
  <c r="RHK62" i="7"/>
  <c r="RHM62" i="7"/>
  <c r="RHO62" i="7"/>
  <c r="RHQ62" i="7"/>
  <c r="RHS62" i="7"/>
  <c r="RHU62" i="7"/>
  <c r="RHW62" i="7"/>
  <c r="RHY62" i="7"/>
  <c r="RIA62" i="7"/>
  <c r="RIC62" i="7"/>
  <c r="RIE62" i="7"/>
  <c r="RIG62" i="7"/>
  <c r="RII62" i="7"/>
  <c r="RIK62" i="7"/>
  <c r="RIM62" i="7"/>
  <c r="RIO62" i="7"/>
  <c r="RIQ62" i="7"/>
  <c r="RIS62" i="7"/>
  <c r="RIU62" i="7"/>
  <c r="RIW62" i="7"/>
  <c r="RIY62" i="7"/>
  <c r="RJA62" i="7"/>
  <c r="RJC62" i="7"/>
  <c r="RJE62" i="7"/>
  <c r="RJG62" i="7"/>
  <c r="RJI62" i="7"/>
  <c r="RJK62" i="7"/>
  <c r="RJM62" i="7"/>
  <c r="RJO62" i="7"/>
  <c r="RJQ62" i="7"/>
  <c r="RJS62" i="7"/>
  <c r="RJU62" i="7"/>
  <c r="RJW62" i="7"/>
  <c r="RJY62" i="7"/>
  <c r="RKA62" i="7"/>
  <c r="RKC62" i="7"/>
  <c r="RKE62" i="7"/>
  <c r="RKG62" i="7"/>
  <c r="RKI62" i="7"/>
  <c r="RKK62" i="7"/>
  <c r="RKM62" i="7"/>
  <c r="RKO62" i="7"/>
  <c r="RKQ62" i="7"/>
  <c r="RKS62" i="7"/>
  <c r="RKU62" i="7"/>
  <c r="RKW62" i="7"/>
  <c r="RKY62" i="7"/>
  <c r="RLA62" i="7"/>
  <c r="RLC62" i="7"/>
  <c r="RLE62" i="7"/>
  <c r="RLG62" i="7"/>
  <c r="RLI62" i="7"/>
  <c r="RLK62" i="7"/>
  <c r="RLM62" i="7"/>
  <c r="RLO62" i="7"/>
  <c r="RLQ62" i="7"/>
  <c r="RLS62" i="7"/>
  <c r="RLU62" i="7"/>
  <c r="RLW62" i="7"/>
  <c r="RLY62" i="7"/>
  <c r="RMA62" i="7"/>
  <c r="RMC62" i="7"/>
  <c r="RME62" i="7"/>
  <c r="RMG62" i="7"/>
  <c r="RMI62" i="7"/>
  <c r="RMK62" i="7"/>
  <c r="RMM62" i="7"/>
  <c r="RMO62" i="7"/>
  <c r="RMQ62" i="7"/>
  <c r="RMS62" i="7"/>
  <c r="RMU62" i="7"/>
  <c r="RMW62" i="7"/>
  <c r="RMY62" i="7"/>
  <c r="RNA62" i="7"/>
  <c r="RNC62" i="7"/>
  <c r="RNE62" i="7"/>
  <c r="RNG62" i="7"/>
  <c r="RNI62" i="7"/>
  <c r="RNK62" i="7"/>
  <c r="RNM62" i="7"/>
  <c r="RNO62" i="7"/>
  <c r="RNQ62" i="7"/>
  <c r="RNS62" i="7"/>
  <c r="RNU62" i="7"/>
  <c r="RNW62" i="7"/>
  <c r="RNY62" i="7"/>
  <c r="ROA62" i="7"/>
  <c r="ROC62" i="7"/>
  <c r="ROE62" i="7"/>
  <c r="ROG62" i="7"/>
  <c r="ROI62" i="7"/>
  <c r="ROK62" i="7"/>
  <c r="ROM62" i="7"/>
  <c r="ROO62" i="7"/>
  <c r="ROQ62" i="7"/>
  <c r="ROS62" i="7"/>
  <c r="ROU62" i="7"/>
  <c r="ROW62" i="7"/>
  <c r="ROY62" i="7"/>
  <c r="RPA62" i="7"/>
  <c r="RPC62" i="7"/>
  <c r="RPE62" i="7"/>
  <c r="RPG62" i="7"/>
  <c r="RPI62" i="7"/>
  <c r="RPK62" i="7"/>
  <c r="RPM62" i="7"/>
  <c r="RPO62" i="7"/>
  <c r="RPQ62" i="7"/>
  <c r="RPS62" i="7"/>
  <c r="RPU62" i="7"/>
  <c r="RPW62" i="7"/>
  <c r="RPY62" i="7"/>
  <c r="RQA62" i="7"/>
  <c r="RQC62" i="7"/>
  <c r="RQE62" i="7"/>
  <c r="RQG62" i="7"/>
  <c r="RQI62" i="7"/>
  <c r="RQK62" i="7"/>
  <c r="RQM62" i="7"/>
  <c r="RQO62" i="7"/>
  <c r="RQQ62" i="7"/>
  <c r="RQS62" i="7"/>
  <c r="RQU62" i="7"/>
  <c r="RQW62" i="7"/>
  <c r="RQY62" i="7"/>
  <c r="RRA62" i="7"/>
  <c r="RRC62" i="7"/>
  <c r="RRE62" i="7"/>
  <c r="RRG62" i="7"/>
  <c r="RRI62" i="7"/>
  <c r="RRK62" i="7"/>
  <c r="RRM62" i="7"/>
  <c r="RRO62" i="7"/>
  <c r="RRQ62" i="7"/>
  <c r="RRS62" i="7"/>
  <c r="RRU62" i="7"/>
  <c r="RRW62" i="7"/>
  <c r="RRY62" i="7"/>
  <c r="RSA62" i="7"/>
  <c r="RSC62" i="7"/>
  <c r="RSE62" i="7"/>
  <c r="RSG62" i="7"/>
  <c r="RSI62" i="7"/>
  <c r="RSK62" i="7"/>
  <c r="RSM62" i="7"/>
  <c r="RSO62" i="7"/>
  <c r="RSQ62" i="7"/>
  <c r="RSS62" i="7"/>
  <c r="RSU62" i="7"/>
  <c r="RSW62" i="7"/>
  <c r="RSY62" i="7"/>
  <c r="RTA62" i="7"/>
  <c r="RTC62" i="7"/>
  <c r="RTE62" i="7"/>
  <c r="RTG62" i="7"/>
  <c r="RTI62" i="7"/>
  <c r="RTK62" i="7"/>
  <c r="RTM62" i="7"/>
  <c r="RTO62" i="7"/>
  <c r="RTQ62" i="7"/>
  <c r="RTS62" i="7"/>
  <c r="RTU62" i="7"/>
  <c r="RTW62" i="7"/>
  <c r="RTY62" i="7"/>
  <c r="RUA62" i="7"/>
  <c r="RUC62" i="7"/>
  <c r="RUE62" i="7"/>
  <c r="RUG62" i="7"/>
  <c r="RUI62" i="7"/>
  <c r="RUK62" i="7"/>
  <c r="RUM62" i="7"/>
  <c r="RUO62" i="7"/>
  <c r="RUQ62" i="7"/>
  <c r="RUS62" i="7"/>
  <c r="RUU62" i="7"/>
  <c r="RUW62" i="7"/>
  <c r="RUY62" i="7"/>
  <c r="RVA62" i="7"/>
  <c r="RVC62" i="7"/>
  <c r="RVE62" i="7"/>
  <c r="RVG62" i="7"/>
  <c r="RVI62" i="7"/>
  <c r="RVK62" i="7"/>
  <c r="RVM62" i="7"/>
  <c r="RVO62" i="7"/>
  <c r="RVQ62" i="7"/>
  <c r="RVS62" i="7"/>
  <c r="RVU62" i="7"/>
  <c r="RVW62" i="7"/>
  <c r="RVY62" i="7"/>
  <c r="RWA62" i="7"/>
  <c r="RWC62" i="7"/>
  <c r="RWE62" i="7"/>
  <c r="RWG62" i="7"/>
  <c r="RWI62" i="7"/>
  <c r="RWK62" i="7"/>
  <c r="RWM62" i="7"/>
  <c r="RWO62" i="7"/>
  <c r="RWQ62" i="7"/>
  <c r="RWS62" i="7"/>
  <c r="RWU62" i="7"/>
  <c r="RWW62" i="7"/>
  <c r="RWY62" i="7"/>
  <c r="RXA62" i="7"/>
  <c r="RXC62" i="7"/>
  <c r="RXE62" i="7"/>
  <c r="RXG62" i="7"/>
  <c r="RXI62" i="7"/>
  <c r="RXK62" i="7"/>
  <c r="RXM62" i="7"/>
  <c r="RXO62" i="7"/>
  <c r="RXQ62" i="7"/>
  <c r="RXS62" i="7"/>
  <c r="RXU62" i="7"/>
  <c r="RXW62" i="7"/>
  <c r="RXY62" i="7"/>
  <c r="RYA62" i="7"/>
  <c r="RYC62" i="7"/>
  <c r="RYE62" i="7"/>
  <c r="RYG62" i="7"/>
  <c r="RYI62" i="7"/>
  <c r="RYK62" i="7"/>
  <c r="RYM62" i="7"/>
  <c r="RYO62" i="7"/>
  <c r="RYQ62" i="7"/>
  <c r="RYS62" i="7"/>
  <c r="RYU62" i="7"/>
  <c r="RYW62" i="7"/>
  <c r="RYY62" i="7"/>
  <c r="RZA62" i="7"/>
  <c r="RZC62" i="7"/>
  <c r="RZE62" i="7"/>
  <c r="RZG62" i="7"/>
  <c r="RZI62" i="7"/>
  <c r="RZK62" i="7"/>
  <c r="RZM62" i="7"/>
  <c r="RZO62" i="7"/>
  <c r="RZQ62" i="7"/>
  <c r="RZS62" i="7"/>
  <c r="RZU62" i="7"/>
  <c r="RZW62" i="7"/>
  <c r="RZY62" i="7"/>
  <c r="SAA62" i="7"/>
  <c r="SAC62" i="7"/>
  <c r="SAE62" i="7"/>
  <c r="SAG62" i="7"/>
  <c r="SAI62" i="7"/>
  <c r="SAK62" i="7"/>
  <c r="SAM62" i="7"/>
  <c r="SAO62" i="7"/>
  <c r="SAQ62" i="7"/>
  <c r="SAS62" i="7"/>
  <c r="SAU62" i="7"/>
  <c r="SAW62" i="7"/>
  <c r="SAY62" i="7"/>
  <c r="SBA62" i="7"/>
  <c r="SBC62" i="7"/>
  <c r="SBE62" i="7"/>
  <c r="SBG62" i="7"/>
  <c r="SBI62" i="7"/>
  <c r="SBK62" i="7"/>
  <c r="SBM62" i="7"/>
  <c r="SBO62" i="7"/>
  <c r="SBQ62" i="7"/>
  <c r="SBS62" i="7"/>
  <c r="SBU62" i="7"/>
  <c r="SBW62" i="7"/>
  <c r="SBY62" i="7"/>
  <c r="SCA62" i="7"/>
  <c r="SCC62" i="7"/>
  <c r="SCE62" i="7"/>
  <c r="SCG62" i="7"/>
  <c r="SCI62" i="7"/>
  <c r="SCK62" i="7"/>
  <c r="SCM62" i="7"/>
  <c r="SCO62" i="7"/>
  <c r="SCQ62" i="7"/>
  <c r="SCS62" i="7"/>
  <c r="SCU62" i="7"/>
  <c r="SCW62" i="7"/>
  <c r="SCY62" i="7"/>
  <c r="SDA62" i="7"/>
  <c r="SDC62" i="7"/>
  <c r="SDE62" i="7"/>
  <c r="SDG62" i="7"/>
  <c r="SDI62" i="7"/>
  <c r="SDK62" i="7"/>
  <c r="SDM62" i="7"/>
  <c r="SDO62" i="7"/>
  <c r="SDQ62" i="7"/>
  <c r="SDS62" i="7"/>
  <c r="SDU62" i="7"/>
  <c r="SDW62" i="7"/>
  <c r="SDY62" i="7"/>
  <c r="SEA62" i="7"/>
  <c r="SEC62" i="7"/>
  <c r="SEE62" i="7"/>
  <c r="SEG62" i="7"/>
  <c r="SEI62" i="7"/>
  <c r="SEK62" i="7"/>
  <c r="SEM62" i="7"/>
  <c r="SEO62" i="7"/>
  <c r="SEQ62" i="7"/>
  <c r="SES62" i="7"/>
  <c r="SEU62" i="7"/>
  <c r="SEW62" i="7"/>
  <c r="SEY62" i="7"/>
  <c r="SFA62" i="7"/>
  <c r="SFC62" i="7"/>
  <c r="SFE62" i="7"/>
  <c r="SFG62" i="7"/>
  <c r="SFI62" i="7"/>
  <c r="SFK62" i="7"/>
  <c r="SFM62" i="7"/>
  <c r="SFO62" i="7"/>
  <c r="SFQ62" i="7"/>
  <c r="SFS62" i="7"/>
  <c r="SFU62" i="7"/>
  <c r="SFW62" i="7"/>
  <c r="SFY62" i="7"/>
  <c r="SGA62" i="7"/>
  <c r="SGC62" i="7"/>
  <c r="SGE62" i="7"/>
  <c r="SGG62" i="7"/>
  <c r="SGI62" i="7"/>
  <c r="SGK62" i="7"/>
  <c r="SGM62" i="7"/>
  <c r="SGO62" i="7"/>
  <c r="SGQ62" i="7"/>
  <c r="SGS62" i="7"/>
  <c r="SGU62" i="7"/>
  <c r="SGW62" i="7"/>
  <c r="SGY62" i="7"/>
  <c r="SHA62" i="7"/>
  <c r="SHC62" i="7"/>
  <c r="SHE62" i="7"/>
  <c r="SHG62" i="7"/>
  <c r="SHI62" i="7"/>
  <c r="SHK62" i="7"/>
  <c r="SHM62" i="7"/>
  <c r="SHO62" i="7"/>
  <c r="SHQ62" i="7"/>
  <c r="SHS62" i="7"/>
  <c r="SHU62" i="7"/>
  <c r="SHW62" i="7"/>
  <c r="SHY62" i="7"/>
  <c r="SIA62" i="7"/>
  <c r="SIC62" i="7"/>
  <c r="SIE62" i="7"/>
  <c r="SIG62" i="7"/>
  <c r="SII62" i="7"/>
  <c r="SIK62" i="7"/>
  <c r="SIM62" i="7"/>
  <c r="SIO62" i="7"/>
  <c r="SIQ62" i="7"/>
  <c r="SIS62" i="7"/>
  <c r="SIU62" i="7"/>
  <c r="SIW62" i="7"/>
  <c r="SIY62" i="7"/>
  <c r="SJA62" i="7"/>
  <c r="SJC62" i="7"/>
  <c r="SJE62" i="7"/>
  <c r="SJG62" i="7"/>
  <c r="SJI62" i="7"/>
  <c r="SJK62" i="7"/>
  <c r="SJM62" i="7"/>
  <c r="SJO62" i="7"/>
  <c r="SJQ62" i="7"/>
  <c r="SJS62" i="7"/>
  <c r="SJU62" i="7"/>
  <c r="SJW62" i="7"/>
  <c r="SJY62" i="7"/>
  <c r="SKA62" i="7"/>
  <c r="SKC62" i="7"/>
  <c r="SKE62" i="7"/>
  <c r="SKG62" i="7"/>
  <c r="SKI62" i="7"/>
  <c r="SKK62" i="7"/>
  <c r="SKM62" i="7"/>
  <c r="SKO62" i="7"/>
  <c r="SKQ62" i="7"/>
  <c r="SKS62" i="7"/>
  <c r="SKU62" i="7"/>
  <c r="SKW62" i="7"/>
  <c r="SKY62" i="7"/>
  <c r="SLA62" i="7"/>
  <c r="SLC62" i="7"/>
  <c r="SLE62" i="7"/>
  <c r="SLG62" i="7"/>
  <c r="SLI62" i="7"/>
  <c r="SLK62" i="7"/>
  <c r="SLM62" i="7"/>
  <c r="SLO62" i="7"/>
  <c r="SLQ62" i="7"/>
  <c r="SLS62" i="7"/>
  <c r="SLU62" i="7"/>
  <c r="SLW62" i="7"/>
  <c r="SLY62" i="7"/>
  <c r="SMA62" i="7"/>
  <c r="SMC62" i="7"/>
  <c r="SME62" i="7"/>
  <c r="SMG62" i="7"/>
  <c r="SMI62" i="7"/>
  <c r="SMK62" i="7"/>
  <c r="SMM62" i="7"/>
  <c r="SMO62" i="7"/>
  <c r="SMQ62" i="7"/>
  <c r="SMS62" i="7"/>
  <c r="SMU62" i="7"/>
  <c r="SMW62" i="7"/>
  <c r="SMY62" i="7"/>
  <c r="SNA62" i="7"/>
  <c r="SNC62" i="7"/>
  <c r="SNE62" i="7"/>
  <c r="SNG62" i="7"/>
  <c r="SNI62" i="7"/>
  <c r="SNK62" i="7"/>
  <c r="SNM62" i="7"/>
  <c r="SNO62" i="7"/>
  <c r="SNQ62" i="7"/>
  <c r="SNS62" i="7"/>
  <c r="SNU62" i="7"/>
  <c r="SNW62" i="7"/>
  <c r="SNY62" i="7"/>
  <c r="SOA62" i="7"/>
  <c r="SOC62" i="7"/>
  <c r="SOE62" i="7"/>
  <c r="SOG62" i="7"/>
  <c r="SOI62" i="7"/>
  <c r="SOK62" i="7"/>
  <c r="SOM62" i="7"/>
  <c r="SOO62" i="7"/>
  <c r="SOQ62" i="7"/>
  <c r="SOS62" i="7"/>
  <c r="SOU62" i="7"/>
  <c r="SOW62" i="7"/>
  <c r="SOY62" i="7"/>
  <c r="SPA62" i="7"/>
  <c r="SPC62" i="7"/>
  <c r="SPE62" i="7"/>
  <c r="SPG62" i="7"/>
  <c r="SPI62" i="7"/>
  <c r="SPK62" i="7"/>
  <c r="SPM62" i="7"/>
  <c r="SPO62" i="7"/>
  <c r="SPQ62" i="7"/>
  <c r="SPS62" i="7"/>
  <c r="SPU62" i="7"/>
  <c r="SPW62" i="7"/>
  <c r="SPY62" i="7"/>
  <c r="SQA62" i="7"/>
  <c r="SQC62" i="7"/>
  <c r="SQE62" i="7"/>
  <c r="SQG62" i="7"/>
  <c r="SQI62" i="7"/>
  <c r="SQK62" i="7"/>
  <c r="SQM62" i="7"/>
  <c r="SQO62" i="7"/>
  <c r="SQQ62" i="7"/>
  <c r="SQS62" i="7"/>
  <c r="SQU62" i="7"/>
  <c r="SQW62" i="7"/>
  <c r="SQY62" i="7"/>
  <c r="SRA62" i="7"/>
  <c r="SRC62" i="7"/>
  <c r="SRE62" i="7"/>
  <c r="SRG62" i="7"/>
  <c r="SRI62" i="7"/>
  <c r="SRK62" i="7"/>
  <c r="SRM62" i="7"/>
  <c r="SRO62" i="7"/>
  <c r="SRQ62" i="7"/>
  <c r="SRS62" i="7"/>
  <c r="SRU62" i="7"/>
  <c r="SRW62" i="7"/>
  <c r="SRY62" i="7"/>
  <c r="SSA62" i="7"/>
  <c r="SSC62" i="7"/>
  <c r="SSE62" i="7"/>
  <c r="SSG62" i="7"/>
  <c r="SSI62" i="7"/>
  <c r="SSK62" i="7"/>
  <c r="SSM62" i="7"/>
  <c r="SSO62" i="7"/>
  <c r="SSQ62" i="7"/>
  <c r="SSS62" i="7"/>
  <c r="SSU62" i="7"/>
  <c r="SSW62" i="7"/>
  <c r="SSY62" i="7"/>
  <c r="STA62" i="7"/>
  <c r="STC62" i="7"/>
  <c r="STE62" i="7"/>
  <c r="STG62" i="7"/>
  <c r="STI62" i="7"/>
  <c r="STK62" i="7"/>
  <c r="STM62" i="7"/>
  <c r="STO62" i="7"/>
  <c r="STQ62" i="7"/>
  <c r="STS62" i="7"/>
  <c r="STU62" i="7"/>
  <c r="STW62" i="7"/>
  <c r="STY62" i="7"/>
  <c r="SUA62" i="7"/>
  <c r="SUC62" i="7"/>
  <c r="SUE62" i="7"/>
  <c r="SUG62" i="7"/>
  <c r="SUI62" i="7"/>
  <c r="SUK62" i="7"/>
  <c r="SUM62" i="7"/>
  <c r="SUO62" i="7"/>
  <c r="SUQ62" i="7"/>
  <c r="SUS62" i="7"/>
  <c r="SUU62" i="7"/>
  <c r="SUW62" i="7"/>
  <c r="SUY62" i="7"/>
  <c r="SVA62" i="7"/>
  <c r="SVC62" i="7"/>
  <c r="SVE62" i="7"/>
  <c r="SVG62" i="7"/>
  <c r="SVI62" i="7"/>
  <c r="SVK62" i="7"/>
  <c r="SVM62" i="7"/>
  <c r="SVO62" i="7"/>
  <c r="SVQ62" i="7"/>
  <c r="SVS62" i="7"/>
  <c r="SVU62" i="7"/>
  <c r="SVW62" i="7"/>
  <c r="SVY62" i="7"/>
  <c r="SWA62" i="7"/>
  <c r="SWC62" i="7"/>
  <c r="SWE62" i="7"/>
  <c r="SWG62" i="7"/>
  <c r="SWI62" i="7"/>
  <c r="SWK62" i="7"/>
  <c r="SWM62" i="7"/>
  <c r="SWO62" i="7"/>
  <c r="SWQ62" i="7"/>
  <c r="SWS62" i="7"/>
  <c r="SWU62" i="7"/>
  <c r="SWW62" i="7"/>
  <c r="SWY62" i="7"/>
  <c r="SXA62" i="7"/>
  <c r="SXC62" i="7"/>
  <c r="SXE62" i="7"/>
  <c r="SXG62" i="7"/>
  <c r="SXI62" i="7"/>
  <c r="SXK62" i="7"/>
  <c r="SXM62" i="7"/>
  <c r="SXO62" i="7"/>
  <c r="SXQ62" i="7"/>
  <c r="SXS62" i="7"/>
  <c r="SXU62" i="7"/>
  <c r="SXW62" i="7"/>
  <c r="SXY62" i="7"/>
  <c r="SYA62" i="7"/>
  <c r="SYC62" i="7"/>
  <c r="SYE62" i="7"/>
  <c r="SYG62" i="7"/>
  <c r="SYI62" i="7"/>
  <c r="SYK62" i="7"/>
  <c r="SYM62" i="7"/>
  <c r="SYO62" i="7"/>
  <c r="SYQ62" i="7"/>
  <c r="SYS62" i="7"/>
  <c r="SYU62" i="7"/>
  <c r="SYW62" i="7"/>
  <c r="SYY62" i="7"/>
  <c r="SZA62" i="7"/>
  <c r="SZC62" i="7"/>
  <c r="SZE62" i="7"/>
  <c r="SZG62" i="7"/>
  <c r="SZI62" i="7"/>
  <c r="SZK62" i="7"/>
  <c r="SZM62" i="7"/>
  <c r="SZO62" i="7"/>
  <c r="SZQ62" i="7"/>
  <c r="SZS62" i="7"/>
  <c r="SZU62" i="7"/>
  <c r="SZW62" i="7"/>
  <c r="SZY62" i="7"/>
  <c r="TAA62" i="7"/>
  <c r="TAC62" i="7"/>
  <c r="TAE62" i="7"/>
  <c r="TAG62" i="7"/>
  <c r="TAI62" i="7"/>
  <c r="TAK62" i="7"/>
  <c r="TAM62" i="7"/>
  <c r="TAO62" i="7"/>
  <c r="TAQ62" i="7"/>
  <c r="TAS62" i="7"/>
  <c r="TAU62" i="7"/>
  <c r="TAW62" i="7"/>
  <c r="TAY62" i="7"/>
  <c r="TBA62" i="7"/>
  <c r="TBC62" i="7"/>
  <c r="TBE62" i="7"/>
  <c r="TBG62" i="7"/>
  <c r="TBI62" i="7"/>
  <c r="TBK62" i="7"/>
  <c r="TBM62" i="7"/>
  <c r="TBO62" i="7"/>
  <c r="TBQ62" i="7"/>
  <c r="TBS62" i="7"/>
  <c r="TBU62" i="7"/>
  <c r="TBW62" i="7"/>
  <c r="TBY62" i="7"/>
  <c r="TCA62" i="7"/>
  <c r="TCC62" i="7"/>
  <c r="TCE62" i="7"/>
  <c r="TCG62" i="7"/>
  <c r="TCI62" i="7"/>
  <c r="TCK62" i="7"/>
  <c r="TCM62" i="7"/>
  <c r="TCO62" i="7"/>
  <c r="TCQ62" i="7"/>
  <c r="TCS62" i="7"/>
  <c r="TCU62" i="7"/>
  <c r="TCW62" i="7"/>
  <c r="TCY62" i="7"/>
  <c r="TDA62" i="7"/>
  <c r="TDC62" i="7"/>
  <c r="TDE62" i="7"/>
  <c r="TDG62" i="7"/>
  <c r="TDI62" i="7"/>
  <c r="TDK62" i="7"/>
  <c r="TDM62" i="7"/>
  <c r="TDO62" i="7"/>
  <c r="TDQ62" i="7"/>
  <c r="TDS62" i="7"/>
  <c r="TDU62" i="7"/>
  <c r="TDW62" i="7"/>
  <c r="TDY62" i="7"/>
  <c r="TEA62" i="7"/>
  <c r="TEC62" i="7"/>
  <c r="TEE62" i="7"/>
  <c r="TEG62" i="7"/>
  <c r="TEI62" i="7"/>
  <c r="TEK62" i="7"/>
  <c r="TEM62" i="7"/>
  <c r="TEO62" i="7"/>
  <c r="TEQ62" i="7"/>
  <c r="TES62" i="7"/>
  <c r="TEU62" i="7"/>
  <c r="TEW62" i="7"/>
  <c r="TEY62" i="7"/>
  <c r="TFA62" i="7"/>
  <c r="TFC62" i="7"/>
  <c r="TFE62" i="7"/>
  <c r="TFG62" i="7"/>
  <c r="TFI62" i="7"/>
  <c r="TFK62" i="7"/>
  <c r="TFM62" i="7"/>
  <c r="TFO62" i="7"/>
  <c r="TFQ62" i="7"/>
  <c r="TFS62" i="7"/>
  <c r="TFU62" i="7"/>
  <c r="TFW62" i="7"/>
  <c r="TFY62" i="7"/>
  <c r="TGA62" i="7"/>
  <c r="TGC62" i="7"/>
  <c r="TGE62" i="7"/>
  <c r="TGG62" i="7"/>
  <c r="TGI62" i="7"/>
  <c r="TGK62" i="7"/>
  <c r="TGM62" i="7"/>
  <c r="TGO62" i="7"/>
  <c r="TGQ62" i="7"/>
  <c r="TGS62" i="7"/>
  <c r="TGU62" i="7"/>
  <c r="TGW62" i="7"/>
  <c r="TGY62" i="7"/>
  <c r="THA62" i="7"/>
  <c r="THC62" i="7"/>
  <c r="THE62" i="7"/>
  <c r="THG62" i="7"/>
  <c r="THI62" i="7"/>
  <c r="THK62" i="7"/>
  <c r="THM62" i="7"/>
  <c r="THO62" i="7"/>
  <c r="THQ62" i="7"/>
  <c r="THS62" i="7"/>
  <c r="THU62" i="7"/>
  <c r="THW62" i="7"/>
  <c r="THY62" i="7"/>
  <c r="TIA62" i="7"/>
  <c r="TIC62" i="7"/>
  <c r="TIE62" i="7"/>
  <c r="TIG62" i="7"/>
  <c r="TII62" i="7"/>
  <c r="TIK62" i="7"/>
  <c r="TIM62" i="7"/>
  <c r="TIO62" i="7"/>
  <c r="TIQ62" i="7"/>
  <c r="TIS62" i="7"/>
  <c r="TIU62" i="7"/>
  <c r="TIW62" i="7"/>
  <c r="TIY62" i="7"/>
  <c r="TJA62" i="7"/>
  <c r="TJC62" i="7"/>
  <c r="TJE62" i="7"/>
  <c r="TJG62" i="7"/>
  <c r="TJI62" i="7"/>
  <c r="TJK62" i="7"/>
  <c r="TJM62" i="7"/>
  <c r="TJO62" i="7"/>
  <c r="TJQ62" i="7"/>
  <c r="TJS62" i="7"/>
  <c r="TJU62" i="7"/>
  <c r="TJW62" i="7"/>
  <c r="TJY62" i="7"/>
  <c r="TKA62" i="7"/>
  <c r="TKC62" i="7"/>
  <c r="TKE62" i="7"/>
  <c r="TKG62" i="7"/>
  <c r="TKI62" i="7"/>
  <c r="TKK62" i="7"/>
  <c r="TKM62" i="7"/>
  <c r="TKO62" i="7"/>
  <c r="TKQ62" i="7"/>
  <c r="TKS62" i="7"/>
  <c r="TKU62" i="7"/>
  <c r="TKW62" i="7"/>
  <c r="TKY62" i="7"/>
  <c r="TLA62" i="7"/>
  <c r="TLC62" i="7"/>
  <c r="TLE62" i="7"/>
  <c r="TLG62" i="7"/>
  <c r="TLI62" i="7"/>
  <c r="TLK62" i="7"/>
  <c r="TLM62" i="7"/>
  <c r="TLO62" i="7"/>
  <c r="TLQ62" i="7"/>
  <c r="TLS62" i="7"/>
  <c r="TLU62" i="7"/>
  <c r="TLW62" i="7"/>
  <c r="TLY62" i="7"/>
  <c r="TMA62" i="7"/>
  <c r="TMC62" i="7"/>
  <c r="TME62" i="7"/>
  <c r="TMG62" i="7"/>
  <c r="TMI62" i="7"/>
  <c r="TMK62" i="7"/>
  <c r="TMM62" i="7"/>
  <c r="TMO62" i="7"/>
  <c r="TMQ62" i="7"/>
  <c r="TMS62" i="7"/>
  <c r="TMU62" i="7"/>
  <c r="TMW62" i="7"/>
  <c r="TMY62" i="7"/>
  <c r="TNA62" i="7"/>
  <c r="TNC62" i="7"/>
  <c r="TNE62" i="7"/>
  <c r="TNG62" i="7"/>
  <c r="TNI62" i="7"/>
  <c r="TNK62" i="7"/>
  <c r="TNM62" i="7"/>
  <c r="TNO62" i="7"/>
  <c r="TNQ62" i="7"/>
  <c r="TNS62" i="7"/>
  <c r="TNU62" i="7"/>
  <c r="TNW62" i="7"/>
  <c r="TNY62" i="7"/>
  <c r="TOA62" i="7"/>
  <c r="TOC62" i="7"/>
  <c r="TOE62" i="7"/>
  <c r="TOG62" i="7"/>
  <c r="TOI62" i="7"/>
  <c r="TOK62" i="7"/>
  <c r="TOM62" i="7"/>
  <c r="TOO62" i="7"/>
  <c r="TOQ62" i="7"/>
  <c r="TOS62" i="7"/>
  <c r="TOU62" i="7"/>
  <c r="TOW62" i="7"/>
  <c r="TOY62" i="7"/>
  <c r="TPA62" i="7"/>
  <c r="TPC62" i="7"/>
  <c r="TPE62" i="7"/>
  <c r="TPG62" i="7"/>
  <c r="TPI62" i="7"/>
  <c r="TPK62" i="7"/>
  <c r="TPM62" i="7"/>
  <c r="TPO62" i="7"/>
  <c r="TPQ62" i="7"/>
  <c r="TPS62" i="7"/>
  <c r="TPU62" i="7"/>
  <c r="TPW62" i="7"/>
  <c r="TPY62" i="7"/>
  <c r="TQA62" i="7"/>
  <c r="TQC62" i="7"/>
  <c r="TQE62" i="7"/>
  <c r="TQG62" i="7"/>
  <c r="TQI62" i="7"/>
  <c r="TQK62" i="7"/>
  <c r="TQM62" i="7"/>
  <c r="TQO62" i="7"/>
  <c r="TQQ62" i="7"/>
  <c r="TQS62" i="7"/>
  <c r="TQU62" i="7"/>
  <c r="TQW62" i="7"/>
  <c r="TQY62" i="7"/>
  <c r="TRA62" i="7"/>
  <c r="TRC62" i="7"/>
  <c r="TRE62" i="7"/>
  <c r="TRG62" i="7"/>
  <c r="TRI62" i="7"/>
  <c r="TRK62" i="7"/>
  <c r="TRM62" i="7"/>
  <c r="TRO62" i="7"/>
  <c r="TRQ62" i="7"/>
  <c r="TRS62" i="7"/>
  <c r="TRU62" i="7"/>
  <c r="TRW62" i="7"/>
  <c r="TRY62" i="7"/>
  <c r="TSA62" i="7"/>
  <c r="TSC62" i="7"/>
  <c r="TSE62" i="7"/>
  <c r="TSG62" i="7"/>
  <c r="TSI62" i="7"/>
  <c r="TSK62" i="7"/>
  <c r="TSM62" i="7"/>
  <c r="TSO62" i="7"/>
  <c r="TSQ62" i="7"/>
  <c r="TSS62" i="7"/>
  <c r="TSU62" i="7"/>
  <c r="TSW62" i="7"/>
  <c r="TSY62" i="7"/>
  <c r="TTA62" i="7"/>
  <c r="TTC62" i="7"/>
  <c r="TTE62" i="7"/>
  <c r="TTG62" i="7"/>
  <c r="TTI62" i="7"/>
  <c r="TTK62" i="7"/>
  <c r="TTM62" i="7"/>
  <c r="TTO62" i="7"/>
  <c r="TTQ62" i="7"/>
  <c r="TTS62" i="7"/>
  <c r="TTU62" i="7"/>
  <c r="TTW62" i="7"/>
  <c r="TTY62" i="7"/>
  <c r="TUA62" i="7"/>
  <c r="TUC62" i="7"/>
  <c r="TUE62" i="7"/>
  <c r="TUG62" i="7"/>
  <c r="TUI62" i="7"/>
  <c r="TUK62" i="7"/>
  <c r="TUM62" i="7"/>
  <c r="TUO62" i="7"/>
  <c r="TUQ62" i="7"/>
  <c r="TUS62" i="7"/>
  <c r="TUU62" i="7"/>
  <c r="TUW62" i="7"/>
  <c r="TUY62" i="7"/>
  <c r="TVA62" i="7"/>
  <c r="TVC62" i="7"/>
  <c r="TVE62" i="7"/>
  <c r="TVG62" i="7"/>
  <c r="TVI62" i="7"/>
  <c r="TVK62" i="7"/>
  <c r="TVM62" i="7"/>
  <c r="TVO62" i="7"/>
  <c r="TVQ62" i="7"/>
  <c r="TVS62" i="7"/>
  <c r="TVU62" i="7"/>
  <c r="TVW62" i="7"/>
  <c r="TVY62" i="7"/>
  <c r="TWA62" i="7"/>
  <c r="TWC62" i="7"/>
  <c r="TWE62" i="7"/>
  <c r="TWG62" i="7"/>
  <c r="TWI62" i="7"/>
  <c r="TWK62" i="7"/>
  <c r="TWM62" i="7"/>
  <c r="TWO62" i="7"/>
  <c r="TWQ62" i="7"/>
  <c r="TWS62" i="7"/>
  <c r="TWU62" i="7"/>
  <c r="TWW62" i="7"/>
  <c r="TWY62" i="7"/>
  <c r="TXA62" i="7"/>
  <c r="TXC62" i="7"/>
  <c r="TXE62" i="7"/>
  <c r="TXG62" i="7"/>
  <c r="TXI62" i="7"/>
  <c r="TXK62" i="7"/>
  <c r="TXM62" i="7"/>
  <c r="TXO62" i="7"/>
  <c r="TXQ62" i="7"/>
  <c r="TXS62" i="7"/>
  <c r="TXU62" i="7"/>
  <c r="TXW62" i="7"/>
  <c r="TXY62" i="7"/>
  <c r="TYA62" i="7"/>
  <c r="TYC62" i="7"/>
  <c r="TYE62" i="7"/>
  <c r="TYG62" i="7"/>
  <c r="TYI62" i="7"/>
  <c r="TYK62" i="7"/>
  <c r="TYM62" i="7"/>
  <c r="TYO62" i="7"/>
  <c r="TYQ62" i="7"/>
  <c r="TYS62" i="7"/>
  <c r="TYU62" i="7"/>
  <c r="TYW62" i="7"/>
  <c r="TYY62" i="7"/>
  <c r="TZA62" i="7"/>
  <c r="TZC62" i="7"/>
  <c r="TZE62" i="7"/>
  <c r="TZG62" i="7"/>
  <c r="TZI62" i="7"/>
  <c r="TZK62" i="7"/>
  <c r="TZM62" i="7"/>
  <c r="TZO62" i="7"/>
  <c r="TZQ62" i="7"/>
  <c r="TZS62" i="7"/>
  <c r="TZU62" i="7"/>
  <c r="TZW62" i="7"/>
  <c r="TZY62" i="7"/>
  <c r="UAA62" i="7"/>
  <c r="UAC62" i="7"/>
  <c r="UAE62" i="7"/>
  <c r="UAG62" i="7"/>
  <c r="UAI62" i="7"/>
  <c r="UAK62" i="7"/>
  <c r="UAM62" i="7"/>
  <c r="UAO62" i="7"/>
  <c r="UAQ62" i="7"/>
  <c r="UAS62" i="7"/>
  <c r="UAU62" i="7"/>
  <c r="UAW62" i="7"/>
  <c r="UAY62" i="7"/>
  <c r="UBA62" i="7"/>
  <c r="UBC62" i="7"/>
  <c r="UBE62" i="7"/>
  <c r="UBG62" i="7"/>
  <c r="UBI62" i="7"/>
  <c r="UBK62" i="7"/>
  <c r="UBM62" i="7"/>
  <c r="UBO62" i="7"/>
  <c r="UBQ62" i="7"/>
  <c r="UBS62" i="7"/>
  <c r="UBU62" i="7"/>
  <c r="UBW62" i="7"/>
  <c r="UBY62" i="7"/>
  <c r="UCA62" i="7"/>
  <c r="UCC62" i="7"/>
  <c r="UCE62" i="7"/>
  <c r="UCG62" i="7"/>
  <c r="UCI62" i="7"/>
  <c r="UCK62" i="7"/>
  <c r="UCM62" i="7"/>
  <c r="UCO62" i="7"/>
  <c r="UCQ62" i="7"/>
  <c r="UCS62" i="7"/>
  <c r="UCU62" i="7"/>
  <c r="UCW62" i="7"/>
  <c r="UCY62" i="7"/>
  <c r="UDA62" i="7"/>
  <c r="UDC62" i="7"/>
  <c r="UDE62" i="7"/>
  <c r="UDG62" i="7"/>
  <c r="UDI62" i="7"/>
  <c r="UDK62" i="7"/>
  <c r="UDM62" i="7"/>
  <c r="UDO62" i="7"/>
  <c r="UDQ62" i="7"/>
  <c r="UDS62" i="7"/>
  <c r="UDU62" i="7"/>
  <c r="UDW62" i="7"/>
  <c r="UDY62" i="7"/>
  <c r="UEA62" i="7"/>
  <c r="UEC62" i="7"/>
  <c r="UEE62" i="7"/>
  <c r="UEG62" i="7"/>
  <c r="UEI62" i="7"/>
  <c r="UEK62" i="7"/>
  <c r="UEM62" i="7"/>
  <c r="UEO62" i="7"/>
  <c r="UEQ62" i="7"/>
  <c r="UES62" i="7"/>
  <c r="UEU62" i="7"/>
  <c r="UEW62" i="7"/>
  <c r="UEY62" i="7"/>
  <c r="UFA62" i="7"/>
  <c r="UFC62" i="7"/>
  <c r="UFE62" i="7"/>
  <c r="UFG62" i="7"/>
  <c r="UFI62" i="7"/>
  <c r="UFK62" i="7"/>
  <c r="UFM62" i="7"/>
  <c r="UFO62" i="7"/>
  <c r="UFQ62" i="7"/>
  <c r="UFS62" i="7"/>
  <c r="UFU62" i="7"/>
  <c r="UFW62" i="7"/>
  <c r="UFY62" i="7"/>
  <c r="UGA62" i="7"/>
  <c r="UGC62" i="7"/>
  <c r="UGE62" i="7"/>
  <c r="UGG62" i="7"/>
  <c r="UGI62" i="7"/>
  <c r="UGK62" i="7"/>
  <c r="UGM62" i="7"/>
  <c r="UGO62" i="7"/>
  <c r="UGQ62" i="7"/>
  <c r="UGS62" i="7"/>
  <c r="UGU62" i="7"/>
  <c r="UGW62" i="7"/>
  <c r="UGY62" i="7"/>
  <c r="UHA62" i="7"/>
  <c r="UHC62" i="7"/>
  <c r="UHE62" i="7"/>
  <c r="UHG62" i="7"/>
  <c r="UHI62" i="7"/>
  <c r="UHK62" i="7"/>
  <c r="UHM62" i="7"/>
  <c r="UHO62" i="7"/>
  <c r="UHQ62" i="7"/>
  <c r="UHS62" i="7"/>
  <c r="UHU62" i="7"/>
  <c r="UHW62" i="7"/>
  <c r="UHY62" i="7"/>
  <c r="UIA62" i="7"/>
  <c r="UIC62" i="7"/>
  <c r="UIE62" i="7"/>
  <c r="UIG62" i="7"/>
  <c r="UII62" i="7"/>
  <c r="UIK62" i="7"/>
  <c r="UIM62" i="7"/>
  <c r="UIO62" i="7"/>
  <c r="UIQ62" i="7"/>
  <c r="UIS62" i="7"/>
  <c r="UIU62" i="7"/>
  <c r="UIW62" i="7"/>
  <c r="UIY62" i="7"/>
  <c r="UJA62" i="7"/>
  <c r="UJC62" i="7"/>
  <c r="UJE62" i="7"/>
  <c r="UJG62" i="7"/>
  <c r="UJI62" i="7"/>
  <c r="UJK62" i="7"/>
  <c r="UJM62" i="7"/>
  <c r="UJO62" i="7"/>
  <c r="UJQ62" i="7"/>
  <c r="UJS62" i="7"/>
  <c r="UJU62" i="7"/>
  <c r="UJW62" i="7"/>
  <c r="UJY62" i="7"/>
  <c r="UKA62" i="7"/>
  <c r="UKC62" i="7"/>
  <c r="UKE62" i="7"/>
  <c r="UKG62" i="7"/>
  <c r="UKI62" i="7"/>
  <c r="UKK62" i="7"/>
  <c r="UKM62" i="7"/>
  <c r="UKO62" i="7"/>
  <c r="UKQ62" i="7"/>
  <c r="UKS62" i="7"/>
  <c r="UKU62" i="7"/>
  <c r="UKW62" i="7"/>
  <c r="UKY62" i="7"/>
  <c r="ULA62" i="7"/>
  <c r="ULC62" i="7"/>
  <c r="ULE62" i="7"/>
  <c r="ULG62" i="7"/>
  <c r="ULI62" i="7"/>
  <c r="ULK62" i="7"/>
  <c r="ULM62" i="7"/>
  <c r="ULO62" i="7"/>
  <c r="ULQ62" i="7"/>
  <c r="ULS62" i="7"/>
  <c r="ULU62" i="7"/>
  <c r="ULW62" i="7"/>
  <c r="ULY62" i="7"/>
  <c r="UMA62" i="7"/>
  <c r="UMC62" i="7"/>
  <c r="UME62" i="7"/>
  <c r="UMG62" i="7"/>
  <c r="UMI62" i="7"/>
  <c r="UMK62" i="7"/>
  <c r="UMM62" i="7"/>
  <c r="UMO62" i="7"/>
  <c r="UMQ62" i="7"/>
  <c r="UMS62" i="7"/>
  <c r="UMU62" i="7"/>
  <c r="UMW62" i="7"/>
  <c r="UMY62" i="7"/>
  <c r="UNA62" i="7"/>
  <c r="UNC62" i="7"/>
  <c r="UNE62" i="7"/>
  <c r="UNG62" i="7"/>
  <c r="UNI62" i="7"/>
  <c r="UNK62" i="7"/>
  <c r="UNM62" i="7"/>
  <c r="UNO62" i="7"/>
  <c r="UNQ62" i="7"/>
  <c r="UNS62" i="7"/>
  <c r="UNU62" i="7"/>
  <c r="UNW62" i="7"/>
  <c r="UNY62" i="7"/>
  <c r="UOA62" i="7"/>
  <c r="UOC62" i="7"/>
  <c r="UOE62" i="7"/>
  <c r="UOG62" i="7"/>
  <c r="UOI62" i="7"/>
  <c r="UOK62" i="7"/>
  <c r="UOM62" i="7"/>
  <c r="UOO62" i="7"/>
  <c r="UOQ62" i="7"/>
  <c r="UOS62" i="7"/>
  <c r="UOU62" i="7"/>
  <c r="UOW62" i="7"/>
  <c r="UOY62" i="7"/>
  <c r="UPA62" i="7"/>
  <c r="UPC62" i="7"/>
  <c r="UPE62" i="7"/>
  <c r="UPG62" i="7"/>
  <c r="UPI62" i="7"/>
  <c r="UPK62" i="7"/>
  <c r="UPM62" i="7"/>
  <c r="UPO62" i="7"/>
  <c r="UPQ62" i="7"/>
  <c r="UPS62" i="7"/>
  <c r="UPU62" i="7"/>
  <c r="UPW62" i="7"/>
  <c r="UPY62" i="7"/>
  <c r="UQA62" i="7"/>
  <c r="UQC62" i="7"/>
  <c r="UQE62" i="7"/>
  <c r="UQG62" i="7"/>
  <c r="UQI62" i="7"/>
  <c r="UQK62" i="7"/>
  <c r="UQM62" i="7"/>
  <c r="UQO62" i="7"/>
  <c r="UQQ62" i="7"/>
  <c r="UQS62" i="7"/>
  <c r="UQU62" i="7"/>
  <c r="UQW62" i="7"/>
  <c r="UQY62" i="7"/>
  <c r="URA62" i="7"/>
  <c r="URC62" i="7"/>
  <c r="URE62" i="7"/>
  <c r="URG62" i="7"/>
  <c r="URI62" i="7"/>
  <c r="URK62" i="7"/>
  <c r="URM62" i="7"/>
  <c r="URO62" i="7"/>
  <c r="URQ62" i="7"/>
  <c r="URS62" i="7"/>
  <c r="URU62" i="7"/>
  <c r="URW62" i="7"/>
  <c r="URY62" i="7"/>
  <c r="USA62" i="7"/>
  <c r="USC62" i="7"/>
  <c r="USE62" i="7"/>
  <c r="USG62" i="7"/>
  <c r="USI62" i="7"/>
  <c r="USK62" i="7"/>
  <c r="USM62" i="7"/>
  <c r="USO62" i="7"/>
  <c r="USQ62" i="7"/>
  <c r="USS62" i="7"/>
  <c r="USU62" i="7"/>
  <c r="USW62" i="7"/>
  <c r="USY62" i="7"/>
  <c r="UTA62" i="7"/>
  <c r="UTC62" i="7"/>
  <c r="UTE62" i="7"/>
  <c r="UTG62" i="7"/>
  <c r="UTI62" i="7"/>
  <c r="UTK62" i="7"/>
  <c r="UTM62" i="7"/>
  <c r="UTO62" i="7"/>
  <c r="UTQ62" i="7"/>
  <c r="UTS62" i="7"/>
  <c r="UTU62" i="7"/>
  <c r="UTW62" i="7"/>
  <c r="UTY62" i="7"/>
  <c r="UUA62" i="7"/>
  <c r="UUC62" i="7"/>
  <c r="UUE62" i="7"/>
  <c r="UUG62" i="7"/>
  <c r="UUI62" i="7"/>
  <c r="UUK62" i="7"/>
  <c r="UUM62" i="7"/>
  <c r="UUO62" i="7"/>
  <c r="UUQ62" i="7"/>
  <c r="UUS62" i="7"/>
  <c r="UUU62" i="7"/>
  <c r="UUW62" i="7"/>
  <c r="UUY62" i="7"/>
  <c r="UVA62" i="7"/>
  <c r="UVC62" i="7"/>
  <c r="UVE62" i="7"/>
  <c r="UVG62" i="7"/>
  <c r="UVI62" i="7"/>
  <c r="UVK62" i="7"/>
  <c r="UVM62" i="7"/>
  <c r="UVO62" i="7"/>
  <c r="UVQ62" i="7"/>
  <c r="UVS62" i="7"/>
  <c r="UVU62" i="7"/>
  <c r="UVW62" i="7"/>
  <c r="UVY62" i="7"/>
  <c r="UWA62" i="7"/>
  <c r="UWC62" i="7"/>
  <c r="UWE62" i="7"/>
  <c r="UWG62" i="7"/>
  <c r="UWI62" i="7"/>
  <c r="UWK62" i="7"/>
  <c r="UWM62" i="7"/>
  <c r="UWO62" i="7"/>
  <c r="UWQ62" i="7"/>
  <c r="UWS62" i="7"/>
  <c r="UWU62" i="7"/>
  <c r="UWW62" i="7"/>
  <c r="UWY62" i="7"/>
  <c r="UXA62" i="7"/>
  <c r="UXC62" i="7"/>
  <c r="UXE62" i="7"/>
  <c r="UXG62" i="7"/>
  <c r="UXI62" i="7"/>
  <c r="UXK62" i="7"/>
  <c r="UXM62" i="7"/>
  <c r="UXO62" i="7"/>
  <c r="UXQ62" i="7"/>
  <c r="UXS62" i="7"/>
  <c r="UXU62" i="7"/>
  <c r="UXW62" i="7"/>
  <c r="UXY62" i="7"/>
  <c r="UYA62" i="7"/>
  <c r="UYC62" i="7"/>
  <c r="UYE62" i="7"/>
  <c r="UYG62" i="7"/>
  <c r="UYI62" i="7"/>
  <c r="UYK62" i="7"/>
  <c r="UYM62" i="7"/>
  <c r="UYO62" i="7"/>
  <c r="UYQ62" i="7"/>
  <c r="UYS62" i="7"/>
  <c r="UYU62" i="7"/>
  <c r="UYW62" i="7"/>
  <c r="UYY62" i="7"/>
  <c r="UZA62" i="7"/>
  <c r="UZC62" i="7"/>
  <c r="UZE62" i="7"/>
  <c r="UZG62" i="7"/>
  <c r="UZI62" i="7"/>
  <c r="UZK62" i="7"/>
  <c r="UZM62" i="7"/>
  <c r="UZO62" i="7"/>
  <c r="UZQ62" i="7"/>
  <c r="UZS62" i="7"/>
  <c r="UZU62" i="7"/>
  <c r="UZW62" i="7"/>
  <c r="UZY62" i="7"/>
  <c r="VAA62" i="7"/>
  <c r="VAC62" i="7"/>
  <c r="VAE62" i="7"/>
  <c r="VAG62" i="7"/>
  <c r="VAI62" i="7"/>
  <c r="VAK62" i="7"/>
  <c r="VAM62" i="7"/>
  <c r="VAO62" i="7"/>
  <c r="VAQ62" i="7"/>
  <c r="VAS62" i="7"/>
  <c r="VAU62" i="7"/>
  <c r="VAW62" i="7"/>
  <c r="VAY62" i="7"/>
  <c r="VBA62" i="7"/>
  <c r="VBC62" i="7"/>
  <c r="VBE62" i="7"/>
  <c r="VBG62" i="7"/>
  <c r="VBI62" i="7"/>
  <c r="VBK62" i="7"/>
  <c r="VBM62" i="7"/>
  <c r="VBO62" i="7"/>
  <c r="VBQ62" i="7"/>
  <c r="VBS62" i="7"/>
  <c r="VBU62" i="7"/>
  <c r="VBW62" i="7"/>
  <c r="VBY62" i="7"/>
  <c r="VCA62" i="7"/>
  <c r="VCC62" i="7"/>
  <c r="VCE62" i="7"/>
  <c r="VCG62" i="7"/>
  <c r="VCI62" i="7"/>
  <c r="VCK62" i="7"/>
  <c r="VCM62" i="7"/>
  <c r="VCO62" i="7"/>
  <c r="VCQ62" i="7"/>
  <c r="VCS62" i="7"/>
  <c r="VCU62" i="7"/>
  <c r="VCW62" i="7"/>
  <c r="VCY62" i="7"/>
  <c r="VDA62" i="7"/>
  <c r="VDC62" i="7"/>
  <c r="VDE62" i="7"/>
  <c r="VDG62" i="7"/>
  <c r="VDI62" i="7"/>
  <c r="VDK62" i="7"/>
  <c r="VDM62" i="7"/>
  <c r="VDO62" i="7"/>
  <c r="VDQ62" i="7"/>
  <c r="VDS62" i="7"/>
  <c r="VDU62" i="7"/>
  <c r="VDW62" i="7"/>
  <c r="VDY62" i="7"/>
  <c r="VEA62" i="7"/>
  <c r="VEC62" i="7"/>
  <c r="VEE62" i="7"/>
  <c r="VEG62" i="7"/>
  <c r="VEI62" i="7"/>
  <c r="VEK62" i="7"/>
  <c r="VEM62" i="7"/>
  <c r="VEO62" i="7"/>
  <c r="VEQ62" i="7"/>
  <c r="VES62" i="7"/>
  <c r="VEU62" i="7"/>
  <c r="VEW62" i="7"/>
  <c r="VEY62" i="7"/>
  <c r="VFA62" i="7"/>
  <c r="VFC62" i="7"/>
  <c r="VFE62" i="7"/>
  <c r="VFG62" i="7"/>
  <c r="VFI62" i="7"/>
  <c r="VFK62" i="7"/>
  <c r="VFM62" i="7"/>
  <c r="VFO62" i="7"/>
  <c r="VFQ62" i="7"/>
  <c r="VFS62" i="7"/>
  <c r="VFU62" i="7"/>
  <c r="VFW62" i="7"/>
  <c r="VFY62" i="7"/>
  <c r="VGA62" i="7"/>
  <c r="VGC62" i="7"/>
  <c r="VGE62" i="7"/>
  <c r="VGG62" i="7"/>
  <c r="VGI62" i="7"/>
  <c r="VGK62" i="7"/>
  <c r="VGM62" i="7"/>
  <c r="VGO62" i="7"/>
  <c r="VGQ62" i="7"/>
  <c r="VGS62" i="7"/>
  <c r="VGU62" i="7"/>
  <c r="VGW62" i="7"/>
  <c r="VGY62" i="7"/>
  <c r="VHA62" i="7"/>
  <c r="VHC62" i="7"/>
  <c r="VHE62" i="7"/>
  <c r="VHG62" i="7"/>
  <c r="VHI62" i="7"/>
  <c r="VHK62" i="7"/>
  <c r="VHM62" i="7"/>
  <c r="VHO62" i="7"/>
  <c r="VHQ62" i="7"/>
  <c r="VHS62" i="7"/>
  <c r="VHU62" i="7"/>
  <c r="VHW62" i="7"/>
  <c r="VHY62" i="7"/>
  <c r="VIA62" i="7"/>
  <c r="VIC62" i="7"/>
  <c r="VIE62" i="7"/>
  <c r="VIG62" i="7"/>
  <c r="VII62" i="7"/>
  <c r="VIK62" i="7"/>
  <c r="VIM62" i="7"/>
  <c r="VIO62" i="7"/>
  <c r="VIQ62" i="7"/>
  <c r="VIS62" i="7"/>
  <c r="VIU62" i="7"/>
  <c r="VIW62" i="7"/>
  <c r="VIY62" i="7"/>
  <c r="VJA62" i="7"/>
  <c r="VJC62" i="7"/>
  <c r="VJE62" i="7"/>
  <c r="VJG62" i="7"/>
  <c r="VJI62" i="7"/>
  <c r="VJK62" i="7"/>
  <c r="VJM62" i="7"/>
  <c r="VJO62" i="7"/>
  <c r="VJQ62" i="7"/>
  <c r="VJS62" i="7"/>
  <c r="VJU62" i="7"/>
  <c r="VJW62" i="7"/>
  <c r="VJY62" i="7"/>
  <c r="VKA62" i="7"/>
  <c r="VKC62" i="7"/>
  <c r="VKE62" i="7"/>
  <c r="VKG62" i="7"/>
  <c r="VKI62" i="7"/>
  <c r="VKK62" i="7"/>
  <c r="VKM62" i="7"/>
  <c r="VKO62" i="7"/>
  <c r="VKQ62" i="7"/>
  <c r="VKS62" i="7"/>
  <c r="VKU62" i="7"/>
  <c r="VKW62" i="7"/>
  <c r="VKY62" i="7"/>
  <c r="VLA62" i="7"/>
  <c r="VLC62" i="7"/>
  <c r="VLE62" i="7"/>
  <c r="VLG62" i="7"/>
  <c r="VLI62" i="7"/>
  <c r="VLK62" i="7"/>
  <c r="VLM62" i="7"/>
  <c r="VLO62" i="7"/>
  <c r="VLQ62" i="7"/>
  <c r="VLS62" i="7"/>
  <c r="VLU62" i="7"/>
  <c r="VLW62" i="7"/>
  <c r="VLY62" i="7"/>
  <c r="VMA62" i="7"/>
  <c r="VMC62" i="7"/>
  <c r="VME62" i="7"/>
  <c r="VMG62" i="7"/>
  <c r="VMI62" i="7"/>
  <c r="VMK62" i="7"/>
  <c r="VMM62" i="7"/>
  <c r="VMO62" i="7"/>
  <c r="VMQ62" i="7"/>
  <c r="VMS62" i="7"/>
  <c r="VMU62" i="7"/>
  <c r="VMW62" i="7"/>
  <c r="VMY62" i="7"/>
  <c r="VNA62" i="7"/>
  <c r="VNC62" i="7"/>
  <c r="VNE62" i="7"/>
  <c r="VNG62" i="7"/>
  <c r="VNI62" i="7"/>
  <c r="VNK62" i="7"/>
  <c r="VNM62" i="7"/>
  <c r="VNO62" i="7"/>
  <c r="VNQ62" i="7"/>
  <c r="VNS62" i="7"/>
  <c r="VNU62" i="7"/>
  <c r="VNW62" i="7"/>
  <c r="VNY62" i="7"/>
  <c r="VOA62" i="7"/>
  <c r="VOC62" i="7"/>
  <c r="VOE62" i="7"/>
  <c r="VOG62" i="7"/>
  <c r="VOI62" i="7"/>
  <c r="VOK62" i="7"/>
  <c r="VOM62" i="7"/>
  <c r="VOO62" i="7"/>
  <c r="VOQ62" i="7"/>
  <c r="VOS62" i="7"/>
  <c r="VOU62" i="7"/>
  <c r="VOW62" i="7"/>
  <c r="VOY62" i="7"/>
  <c r="VPA62" i="7"/>
  <c r="VPC62" i="7"/>
  <c r="VPE62" i="7"/>
  <c r="VPG62" i="7"/>
  <c r="VPI62" i="7"/>
  <c r="VPK62" i="7"/>
  <c r="VPM62" i="7"/>
  <c r="VPO62" i="7"/>
  <c r="VPQ62" i="7"/>
  <c r="VPS62" i="7"/>
  <c r="VPU62" i="7"/>
  <c r="VPW62" i="7"/>
  <c r="VPY62" i="7"/>
  <c r="VQA62" i="7"/>
  <c r="VQC62" i="7"/>
  <c r="VQE62" i="7"/>
  <c r="VQG62" i="7"/>
  <c r="VQI62" i="7"/>
  <c r="VQK62" i="7"/>
  <c r="VQM62" i="7"/>
  <c r="VQO62" i="7"/>
  <c r="VQQ62" i="7"/>
  <c r="VQS62" i="7"/>
  <c r="VQU62" i="7"/>
  <c r="VQW62" i="7"/>
  <c r="VQY62" i="7"/>
  <c r="VRA62" i="7"/>
  <c r="VRC62" i="7"/>
  <c r="VRE62" i="7"/>
  <c r="VRG62" i="7"/>
  <c r="VRI62" i="7"/>
  <c r="VRK62" i="7"/>
  <c r="VRM62" i="7"/>
  <c r="VRO62" i="7"/>
  <c r="VRQ62" i="7"/>
  <c r="VRS62" i="7"/>
  <c r="VRU62" i="7"/>
  <c r="VRW62" i="7"/>
  <c r="VRY62" i="7"/>
  <c r="VSA62" i="7"/>
  <c r="VSC62" i="7"/>
  <c r="VSE62" i="7"/>
  <c r="VSG62" i="7"/>
  <c r="VSI62" i="7"/>
  <c r="VSK62" i="7"/>
  <c r="VSM62" i="7"/>
  <c r="VSO62" i="7"/>
  <c r="VSQ62" i="7"/>
  <c r="VSS62" i="7"/>
  <c r="VSU62" i="7"/>
  <c r="VSW62" i="7"/>
  <c r="VSY62" i="7"/>
  <c r="VTA62" i="7"/>
  <c r="VTC62" i="7"/>
  <c r="VTE62" i="7"/>
  <c r="VTG62" i="7"/>
  <c r="VTI62" i="7"/>
  <c r="VTK62" i="7"/>
  <c r="VTM62" i="7"/>
  <c r="VTO62" i="7"/>
  <c r="VTQ62" i="7"/>
  <c r="VTS62" i="7"/>
  <c r="VTU62" i="7"/>
  <c r="VTW62" i="7"/>
  <c r="VTY62" i="7"/>
  <c r="VUA62" i="7"/>
  <c r="VUC62" i="7"/>
  <c r="VUE62" i="7"/>
  <c r="VUG62" i="7"/>
  <c r="VUI62" i="7"/>
  <c r="VUK62" i="7"/>
  <c r="VUM62" i="7"/>
  <c r="VUO62" i="7"/>
  <c r="VUQ62" i="7"/>
  <c r="VUS62" i="7"/>
  <c r="VUU62" i="7"/>
  <c r="VUW62" i="7"/>
  <c r="VUY62" i="7"/>
  <c r="VVA62" i="7"/>
  <c r="VVC62" i="7"/>
  <c r="VVE62" i="7"/>
  <c r="VVG62" i="7"/>
  <c r="VVI62" i="7"/>
  <c r="VVK62" i="7"/>
  <c r="VVM62" i="7"/>
  <c r="VVO62" i="7"/>
  <c r="VVQ62" i="7"/>
  <c r="VVS62" i="7"/>
  <c r="VVU62" i="7"/>
  <c r="VVW62" i="7"/>
  <c r="VVY62" i="7"/>
  <c r="VWA62" i="7"/>
  <c r="VWC62" i="7"/>
  <c r="VWE62" i="7"/>
  <c r="VWG62" i="7"/>
  <c r="VWI62" i="7"/>
  <c r="VWK62" i="7"/>
  <c r="VWM62" i="7"/>
  <c r="VWO62" i="7"/>
  <c r="VWQ62" i="7"/>
  <c r="VWS62" i="7"/>
  <c r="VWU62" i="7"/>
  <c r="VWW62" i="7"/>
  <c r="VWY62" i="7"/>
  <c r="VXA62" i="7"/>
  <c r="VXC62" i="7"/>
  <c r="VXE62" i="7"/>
  <c r="VXG62" i="7"/>
  <c r="VXI62" i="7"/>
  <c r="VXK62" i="7"/>
  <c r="VXM62" i="7"/>
  <c r="VXO62" i="7"/>
  <c r="VXQ62" i="7"/>
  <c r="VXS62" i="7"/>
  <c r="VXU62" i="7"/>
  <c r="VXW62" i="7"/>
  <c r="VXY62" i="7"/>
  <c r="VYA62" i="7"/>
  <c r="VYC62" i="7"/>
  <c r="VYE62" i="7"/>
  <c r="VYG62" i="7"/>
  <c r="VYI62" i="7"/>
  <c r="VYK62" i="7"/>
  <c r="VYM62" i="7"/>
  <c r="VYO62" i="7"/>
  <c r="VYQ62" i="7"/>
  <c r="VYS62" i="7"/>
  <c r="VYU62" i="7"/>
  <c r="VYW62" i="7"/>
  <c r="VYY62" i="7"/>
  <c r="VZA62" i="7"/>
  <c r="VZC62" i="7"/>
  <c r="VZE62" i="7"/>
  <c r="VZG62" i="7"/>
  <c r="VZI62" i="7"/>
  <c r="VZK62" i="7"/>
  <c r="VZM62" i="7"/>
  <c r="VZO62" i="7"/>
  <c r="VZQ62" i="7"/>
  <c r="VZS62" i="7"/>
  <c r="VZU62" i="7"/>
  <c r="VZW62" i="7"/>
  <c r="VZY62" i="7"/>
  <c r="WAA62" i="7"/>
  <c r="WAC62" i="7"/>
  <c r="WAE62" i="7"/>
  <c r="WAG62" i="7"/>
  <c r="WAI62" i="7"/>
  <c r="WAK62" i="7"/>
  <c r="WAM62" i="7"/>
  <c r="WAO62" i="7"/>
  <c r="WAQ62" i="7"/>
  <c r="WAS62" i="7"/>
  <c r="WAU62" i="7"/>
  <c r="WAW62" i="7"/>
  <c r="WAY62" i="7"/>
  <c r="WBA62" i="7"/>
  <c r="WBC62" i="7"/>
  <c r="WBE62" i="7"/>
  <c r="WBG62" i="7"/>
  <c r="WBI62" i="7"/>
  <c r="WBK62" i="7"/>
  <c r="WBM62" i="7"/>
  <c r="WBO62" i="7"/>
  <c r="WBQ62" i="7"/>
  <c r="WBS62" i="7"/>
  <c r="WBU62" i="7"/>
  <c r="WBW62" i="7"/>
  <c r="WBY62" i="7"/>
  <c r="WCA62" i="7"/>
  <c r="WCC62" i="7"/>
  <c r="WCE62" i="7"/>
  <c r="WCG62" i="7"/>
  <c r="WCI62" i="7"/>
  <c r="WCK62" i="7"/>
  <c r="WCM62" i="7"/>
  <c r="WCO62" i="7"/>
  <c r="WCQ62" i="7"/>
  <c r="WCS62" i="7"/>
  <c r="WCU62" i="7"/>
  <c r="WCW62" i="7"/>
  <c r="WCY62" i="7"/>
  <c r="WDA62" i="7"/>
  <c r="WDC62" i="7"/>
  <c r="WDE62" i="7"/>
  <c r="WDG62" i="7"/>
  <c r="WDI62" i="7"/>
  <c r="WDK62" i="7"/>
  <c r="WDM62" i="7"/>
  <c r="WDO62" i="7"/>
  <c r="WDQ62" i="7"/>
  <c r="WDS62" i="7"/>
  <c r="WDU62" i="7"/>
  <c r="WDW62" i="7"/>
  <c r="WDY62" i="7"/>
  <c r="WEA62" i="7"/>
  <c r="WEC62" i="7"/>
  <c r="WEE62" i="7"/>
  <c r="WEG62" i="7"/>
  <c r="WEI62" i="7"/>
  <c r="WEK62" i="7"/>
  <c r="WEM62" i="7"/>
  <c r="WEO62" i="7"/>
  <c r="WEQ62" i="7"/>
  <c r="WES62" i="7"/>
  <c r="WEU62" i="7"/>
  <c r="WEW62" i="7"/>
  <c r="WEY62" i="7"/>
  <c r="WFA62" i="7"/>
  <c r="WFC62" i="7"/>
  <c r="WFE62" i="7"/>
  <c r="WFG62" i="7"/>
  <c r="WFI62" i="7"/>
  <c r="WFK62" i="7"/>
  <c r="WFM62" i="7"/>
  <c r="WFO62" i="7"/>
  <c r="WFQ62" i="7"/>
  <c r="WFS62" i="7"/>
  <c r="WFU62" i="7"/>
  <c r="WFW62" i="7"/>
  <c r="WFY62" i="7"/>
  <c r="WGA62" i="7"/>
  <c r="WGC62" i="7"/>
  <c r="WGE62" i="7"/>
  <c r="WGG62" i="7"/>
  <c r="WGI62" i="7"/>
  <c r="WGK62" i="7"/>
  <c r="WGM62" i="7"/>
  <c r="WGO62" i="7"/>
  <c r="WGQ62" i="7"/>
  <c r="WGS62" i="7"/>
  <c r="WGU62" i="7"/>
  <c r="WGW62" i="7"/>
  <c r="WGY62" i="7"/>
  <c r="WHA62" i="7"/>
  <c r="WHC62" i="7"/>
  <c r="WHE62" i="7"/>
  <c r="WHG62" i="7"/>
  <c r="WHI62" i="7"/>
  <c r="WHK62" i="7"/>
  <c r="WHM62" i="7"/>
  <c r="WHO62" i="7"/>
  <c r="WHQ62" i="7"/>
  <c r="WHS62" i="7"/>
  <c r="WHU62" i="7"/>
  <c r="WHW62" i="7"/>
  <c r="WHY62" i="7"/>
  <c r="WIA62" i="7"/>
  <c r="WIC62" i="7"/>
  <c r="WIE62" i="7"/>
  <c r="WIG62" i="7"/>
  <c r="WII62" i="7"/>
  <c r="WIK62" i="7"/>
  <c r="WIM62" i="7"/>
  <c r="WIO62" i="7"/>
  <c r="WIQ62" i="7"/>
  <c r="WIS62" i="7"/>
  <c r="WIU62" i="7"/>
  <c r="WIW62" i="7"/>
  <c r="WIY62" i="7"/>
  <c r="WJA62" i="7"/>
  <c r="WJC62" i="7"/>
  <c r="WJE62" i="7"/>
  <c r="WJG62" i="7"/>
  <c r="WJI62" i="7"/>
  <c r="WJK62" i="7"/>
  <c r="WJM62" i="7"/>
  <c r="WJO62" i="7"/>
  <c r="WJQ62" i="7"/>
  <c r="WJS62" i="7"/>
  <c r="WJU62" i="7"/>
  <c r="WJW62" i="7"/>
  <c r="WJY62" i="7"/>
  <c r="WKA62" i="7"/>
  <c r="WKC62" i="7"/>
  <c r="WKE62" i="7"/>
  <c r="WKG62" i="7"/>
  <c r="WKI62" i="7"/>
  <c r="WKK62" i="7"/>
  <c r="WKM62" i="7"/>
  <c r="WKO62" i="7"/>
  <c r="WKQ62" i="7"/>
  <c r="WKS62" i="7"/>
  <c r="WKU62" i="7"/>
  <c r="WKW62" i="7"/>
  <c r="WKY62" i="7"/>
  <c r="WLA62" i="7"/>
  <c r="WLC62" i="7"/>
  <c r="WLE62" i="7"/>
  <c r="WLG62" i="7"/>
  <c r="WLI62" i="7"/>
  <c r="WLK62" i="7"/>
  <c r="WLM62" i="7"/>
  <c r="WLO62" i="7"/>
  <c r="WLQ62" i="7"/>
  <c r="WLS62" i="7"/>
  <c r="WLU62" i="7"/>
  <c r="WLW62" i="7"/>
  <c r="WLY62" i="7"/>
  <c r="WMA62" i="7"/>
  <c r="WMC62" i="7"/>
  <c r="WME62" i="7"/>
  <c r="WMG62" i="7"/>
  <c r="WMI62" i="7"/>
  <c r="WMK62" i="7"/>
  <c r="WMM62" i="7"/>
  <c r="WMO62" i="7"/>
  <c r="WMQ62" i="7"/>
  <c r="WMS62" i="7"/>
  <c r="WMU62" i="7"/>
  <c r="WMW62" i="7"/>
  <c r="WMY62" i="7"/>
  <c r="WNA62" i="7"/>
  <c r="WNC62" i="7"/>
  <c r="WNE62" i="7"/>
  <c r="WNG62" i="7"/>
  <c r="WNI62" i="7"/>
  <c r="WNK62" i="7"/>
  <c r="WNM62" i="7"/>
  <c r="WNO62" i="7"/>
  <c r="WNQ62" i="7"/>
  <c r="WNS62" i="7"/>
  <c r="WNU62" i="7"/>
  <c r="WNW62" i="7"/>
  <c r="WNY62" i="7"/>
  <c r="WOA62" i="7"/>
  <c r="WOC62" i="7"/>
  <c r="WOE62" i="7"/>
  <c r="WOG62" i="7"/>
  <c r="WOI62" i="7"/>
  <c r="WOK62" i="7"/>
  <c r="WOM62" i="7"/>
  <c r="WOO62" i="7"/>
  <c r="WOQ62" i="7"/>
  <c r="WOS62" i="7"/>
  <c r="WOU62" i="7"/>
  <c r="WOW62" i="7"/>
  <c r="WOY62" i="7"/>
  <c r="WPA62" i="7"/>
  <c r="WPC62" i="7"/>
  <c r="WPE62" i="7"/>
  <c r="WPG62" i="7"/>
  <c r="WPI62" i="7"/>
  <c r="WPK62" i="7"/>
  <c r="WPM62" i="7"/>
  <c r="WPO62" i="7"/>
  <c r="WPQ62" i="7"/>
  <c r="WPS62" i="7"/>
  <c r="WPU62" i="7"/>
  <c r="WPW62" i="7"/>
  <c r="WPY62" i="7"/>
  <c r="WQA62" i="7"/>
  <c r="WQC62" i="7"/>
  <c r="WQE62" i="7"/>
  <c r="WQG62" i="7"/>
  <c r="WQI62" i="7"/>
  <c r="WQK62" i="7"/>
  <c r="WQM62" i="7"/>
  <c r="WQO62" i="7"/>
  <c r="WQQ62" i="7"/>
  <c r="WQS62" i="7"/>
  <c r="WQU62" i="7"/>
  <c r="WQW62" i="7"/>
  <c r="WQY62" i="7"/>
  <c r="WRA62" i="7"/>
  <c r="WRC62" i="7"/>
  <c r="WRE62" i="7"/>
  <c r="WRG62" i="7"/>
  <c r="WRI62" i="7"/>
  <c r="WRK62" i="7"/>
  <c r="WRM62" i="7"/>
  <c r="WRO62" i="7"/>
  <c r="WRQ62" i="7"/>
  <c r="WRS62" i="7"/>
  <c r="WRU62" i="7"/>
  <c r="WRW62" i="7"/>
  <c r="WRY62" i="7"/>
  <c r="WSA62" i="7"/>
  <c r="WSC62" i="7"/>
  <c r="WSE62" i="7"/>
  <c r="WSG62" i="7"/>
  <c r="WSI62" i="7"/>
  <c r="WSK62" i="7"/>
  <c r="WSM62" i="7"/>
  <c r="WSO62" i="7"/>
  <c r="WSQ62" i="7"/>
  <c r="WSS62" i="7"/>
  <c r="WSU62" i="7"/>
  <c r="WSW62" i="7"/>
  <c r="WSY62" i="7"/>
  <c r="WTA62" i="7"/>
  <c r="WTC62" i="7"/>
  <c r="WTE62" i="7"/>
  <c r="WTG62" i="7"/>
  <c r="WTI62" i="7"/>
  <c r="WTK62" i="7"/>
  <c r="WTM62" i="7"/>
  <c r="WTO62" i="7"/>
  <c r="WTQ62" i="7"/>
  <c r="WTS62" i="7"/>
  <c r="WTU62" i="7"/>
  <c r="WTW62" i="7"/>
  <c r="WTY62" i="7"/>
  <c r="WUA62" i="7"/>
  <c r="WUC62" i="7"/>
  <c r="WUE62" i="7"/>
  <c r="WUG62" i="7"/>
  <c r="WUI62" i="7"/>
  <c r="WUK62" i="7"/>
  <c r="WUM62" i="7"/>
  <c r="WUO62" i="7"/>
  <c r="WUQ62" i="7"/>
  <c r="WUS62" i="7"/>
  <c r="WUU62" i="7"/>
  <c r="WUW62" i="7"/>
  <c r="WUY62" i="7"/>
  <c r="WVA62" i="7"/>
  <c r="WVC62" i="7"/>
  <c r="WVE62" i="7"/>
  <c r="WVG62" i="7"/>
  <c r="WVI62" i="7"/>
  <c r="WVK62" i="7"/>
  <c r="WVM62" i="7"/>
  <c r="WVO62" i="7"/>
  <c r="WVQ62" i="7"/>
  <c r="WVS62" i="7"/>
  <c r="WVU62" i="7"/>
  <c r="WVW62" i="7"/>
  <c r="WVY62" i="7"/>
  <c r="WWA62" i="7"/>
  <c r="WWC62" i="7"/>
  <c r="WWE62" i="7"/>
  <c r="WWG62" i="7"/>
  <c r="WWI62" i="7"/>
  <c r="WWK62" i="7"/>
  <c r="WWM62" i="7"/>
  <c r="WWO62" i="7"/>
  <c r="WWQ62" i="7"/>
  <c r="WWS62" i="7"/>
  <c r="WWU62" i="7"/>
  <c r="WWW62" i="7"/>
  <c r="WWY62" i="7"/>
  <c r="WXA62" i="7"/>
  <c r="WXC62" i="7"/>
  <c r="WXE62" i="7"/>
  <c r="WXG62" i="7"/>
  <c r="WXI62" i="7"/>
  <c r="WXK62" i="7"/>
  <c r="WXM62" i="7"/>
  <c r="WXO62" i="7"/>
  <c r="WXQ62" i="7"/>
  <c r="WXS62" i="7"/>
  <c r="WXU62" i="7"/>
  <c r="WXW62" i="7"/>
  <c r="WXY62" i="7"/>
  <c r="WYA62" i="7"/>
  <c r="WYC62" i="7"/>
  <c r="WYE62" i="7"/>
  <c r="WYG62" i="7"/>
  <c r="WYI62" i="7"/>
  <c r="WYK62" i="7"/>
  <c r="WYM62" i="7"/>
  <c r="WYO62" i="7"/>
  <c r="WYQ62" i="7"/>
  <c r="WYS62" i="7"/>
  <c r="WYU62" i="7"/>
  <c r="WYW62" i="7"/>
  <c r="WYY62" i="7"/>
  <c r="WZA62" i="7"/>
  <c r="WZC62" i="7"/>
  <c r="WZE62" i="7"/>
  <c r="WZG62" i="7"/>
  <c r="WZI62" i="7"/>
  <c r="WZK62" i="7"/>
  <c r="WZM62" i="7"/>
  <c r="WZO62" i="7"/>
  <c r="WZQ62" i="7"/>
  <c r="WZS62" i="7"/>
  <c r="WZU62" i="7"/>
  <c r="WZW62" i="7"/>
  <c r="WZY62" i="7"/>
  <c r="XAA62" i="7"/>
  <c r="XAC62" i="7"/>
  <c r="XAE62" i="7"/>
  <c r="XAG62" i="7"/>
  <c r="XAI62" i="7"/>
  <c r="XAK62" i="7"/>
  <c r="XAM62" i="7"/>
  <c r="XAO62" i="7"/>
  <c r="XAQ62" i="7"/>
  <c r="XAS62" i="7"/>
  <c r="XAU62" i="7"/>
  <c r="XAW62" i="7"/>
  <c r="XAY62" i="7"/>
  <c r="XBA62" i="7"/>
  <c r="XBC62" i="7"/>
  <c r="XBE62" i="7"/>
  <c r="XBG62" i="7"/>
  <c r="XBI62" i="7"/>
  <c r="XBK62" i="7"/>
  <c r="XBM62" i="7"/>
  <c r="XBO62" i="7"/>
  <c r="XBQ62" i="7"/>
  <c r="XBS62" i="7"/>
  <c r="XBU62" i="7"/>
  <c r="XBW62" i="7"/>
  <c r="XBY62" i="7"/>
  <c r="XCA62" i="7"/>
  <c r="XCC62" i="7"/>
  <c r="XCE62" i="7"/>
  <c r="XCG62" i="7"/>
  <c r="XCI62" i="7"/>
  <c r="XCK62" i="7"/>
  <c r="XCM62" i="7"/>
  <c r="XCO62" i="7"/>
  <c r="XCQ62" i="7"/>
  <c r="XCS62" i="7"/>
  <c r="XCU62" i="7"/>
  <c r="XCW62" i="7"/>
  <c r="XCY62" i="7"/>
  <c r="XDA62" i="7"/>
  <c r="XDC62" i="7"/>
  <c r="XDE62" i="7"/>
  <c r="XDG62" i="7"/>
  <c r="XDI62" i="7"/>
  <c r="XDK62" i="7"/>
  <c r="XDM62" i="7"/>
  <c r="XDO62" i="7"/>
  <c r="XDQ62" i="7"/>
  <c r="XDS62" i="7"/>
  <c r="XDU62" i="7"/>
  <c r="XDW62" i="7"/>
  <c r="XDY62" i="7"/>
  <c r="XEA62" i="7"/>
  <c r="XEC62" i="7"/>
  <c r="XEE62" i="7"/>
  <c r="XEG62" i="7"/>
  <c r="XEI62" i="7"/>
  <c r="XEK62" i="7"/>
  <c r="XEM62" i="7"/>
  <c r="XEO62" i="7"/>
  <c r="XEQ62" i="7"/>
  <c r="XES62" i="7"/>
  <c r="XEU62" i="7"/>
  <c r="XEW62" i="7"/>
  <c r="XEY62" i="7"/>
  <c r="XFA62" i="7"/>
  <c r="XFC62" i="7"/>
  <c r="E40" i="7"/>
  <c r="E41" i="7"/>
  <c r="A41" i="7"/>
  <c r="E8" i="8"/>
  <c r="E4" i="8"/>
  <c r="E95" i="4"/>
  <c r="E94" i="4"/>
  <c r="E93" i="4"/>
  <c r="E92" i="4"/>
  <c r="E91" i="4"/>
  <c r="E90" i="4"/>
  <c r="E89" i="4"/>
  <c r="E88" i="4"/>
  <c r="E87" i="4"/>
  <c r="E86" i="4"/>
  <c r="E85" i="4"/>
  <c r="E84" i="4"/>
  <c r="E83" i="4"/>
  <c r="E103" i="4"/>
  <c r="E102" i="4"/>
  <c r="E101" i="4"/>
  <c r="E100" i="4"/>
  <c r="E53" i="4"/>
  <c r="E52" i="4"/>
  <c r="E51" i="4"/>
  <c r="E50" i="4"/>
  <c r="E49" i="4"/>
  <c r="E48" i="4"/>
  <c r="E47" i="4"/>
  <c r="E46" i="4"/>
  <c r="E45" i="4"/>
  <c r="E61" i="4"/>
  <c r="E60" i="4"/>
  <c r="E59" i="4"/>
  <c r="E58" i="4"/>
  <c r="E57" i="4"/>
  <c r="E56" i="4"/>
  <c r="E69" i="4"/>
  <c r="E68" i="4"/>
  <c r="E67" i="4"/>
  <c r="E66" i="4"/>
  <c r="E65" i="4"/>
  <c r="E76" i="4"/>
  <c r="E75" i="4"/>
  <c r="E74" i="4"/>
  <c r="E73" i="4"/>
  <c r="E72" i="4"/>
  <c r="E80" i="4"/>
  <c r="E79" i="4"/>
  <c r="E25" i="4"/>
  <c r="E24" i="4"/>
  <c r="E23" i="4"/>
  <c r="E22" i="4"/>
  <c r="E21" i="4"/>
  <c r="E20" i="4"/>
  <c r="E19" i="4"/>
  <c r="E18" i="4"/>
  <c r="E17" i="4"/>
  <c r="E27" i="4"/>
  <c r="E37" i="4"/>
  <c r="E36" i="4"/>
  <c r="E35" i="4"/>
  <c r="E34" i="4"/>
  <c r="E33" i="4"/>
  <c r="E32" i="4"/>
  <c r="E31" i="4"/>
  <c r="E29" i="4"/>
  <c r="E41" i="4"/>
  <c r="E40" i="4"/>
  <c r="E43" i="4"/>
  <c r="E7" i="4"/>
  <c r="E6" i="4"/>
  <c r="E5" i="4"/>
  <c r="E10" i="4"/>
  <c r="E9" i="4"/>
  <c r="E15" i="4"/>
  <c r="E14" i="4"/>
  <c r="E13" i="4"/>
  <c r="E4" i="4"/>
  <c r="G30" i="4"/>
  <c r="H30" i="4"/>
  <c r="S45" i="4"/>
  <c r="C45" i="4"/>
  <c r="C83" i="4"/>
  <c r="AC891" i="3"/>
  <c r="W857" i="3"/>
  <c r="W861" i="3"/>
  <c r="S99" i="4" l="1"/>
  <c r="S90" i="4"/>
  <c r="S89" i="4"/>
  <c r="S86" i="4"/>
  <c r="S85" i="4"/>
  <c r="S80" i="4"/>
  <c r="S79" i="4"/>
  <c r="C76" i="4"/>
  <c r="S65" i="4"/>
  <c r="S52" i="4"/>
  <c r="S51" i="4"/>
  <c r="S41" i="4"/>
  <c r="S40" i="4"/>
  <c r="C41" i="4"/>
  <c r="C40" i="4"/>
  <c r="S36" i="4"/>
  <c r="S35" i="4"/>
  <c r="S34" i="4"/>
  <c r="S33" i="4"/>
  <c r="S32" i="4"/>
  <c r="S31" i="4"/>
  <c r="S30" i="4"/>
  <c r="S29" i="4"/>
  <c r="C32" i="4"/>
  <c r="C33" i="4" s="1"/>
  <c r="C30" i="4"/>
  <c r="S13" i="4"/>
  <c r="S10" i="4"/>
  <c r="AA932" i="3"/>
  <c r="AA927" i="3"/>
  <c r="AA916" i="3"/>
  <c r="AA915" i="3"/>
  <c r="W844" i="3"/>
  <c r="K733" i="3"/>
  <c r="K729" i="3"/>
  <c r="K730" i="3" s="1"/>
  <c r="K731" i="3" s="1"/>
  <c r="H674" i="3"/>
  <c r="G673" i="3"/>
  <c r="G672" i="3"/>
  <c r="G671" i="3"/>
  <c r="G670" i="3"/>
  <c r="AA666" i="3"/>
  <c r="Z665" i="3"/>
  <c r="Z664" i="3"/>
  <c r="Z663" i="3"/>
  <c r="Z662" i="3"/>
  <c r="H666" i="3"/>
  <c r="AA658" i="3"/>
  <c r="G657" i="3"/>
  <c r="G656" i="3"/>
  <c r="G655" i="3"/>
  <c r="G654" i="3"/>
  <c r="AF639" i="3"/>
  <c r="R637" i="3"/>
  <c r="AF637" i="3" s="1"/>
  <c r="AA592" i="3"/>
  <c r="H592" i="3"/>
  <c r="Z581" i="3"/>
  <c r="AE565" i="3"/>
  <c r="W565" i="3"/>
  <c r="Q500" i="3"/>
  <c r="H332" i="3"/>
  <c r="H330" i="3"/>
  <c r="H329" i="3"/>
  <c r="H328" i="3"/>
  <c r="H327" i="3"/>
  <c r="H326" i="3"/>
  <c r="H292" i="3"/>
  <c r="H289" i="3"/>
  <c r="H287" i="3"/>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K28" i="7"/>
  <c r="S28" i="7"/>
  <c r="AE28" i="7"/>
  <c r="O28" i="7"/>
  <c r="I28" i="7"/>
  <c r="G28" i="7"/>
  <c r="AC28" i="7"/>
  <c r="M28" i="7"/>
  <c r="U28" i="7"/>
  <c r="AA28" i="7"/>
  <c r="Y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s="1"/>
  <c r="A8" i="8"/>
  <c r="C8" i="8"/>
  <c r="H8" i="8" s="1"/>
  <c r="I8" i="8" s="1"/>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L104" i="4"/>
  <c r="Q104" i="4"/>
  <c r="E108" i="4"/>
  <c r="F108" i="4"/>
  <c r="F30" i="4" s="1"/>
  <c r="E30" i="4" s="1"/>
  <c r="G108" i="4"/>
  <c r="H108" i="4"/>
  <c r="I108" i="4"/>
  <c r="I99" i="4" s="1"/>
  <c r="I104" i="4" s="1"/>
  <c r="K108" i="4"/>
  <c r="K99" i="4" s="1"/>
  <c r="K104"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H583" i="3" s="1"/>
  <c r="Z578" i="3"/>
  <c r="AA583" i="3" s="1"/>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38" i="4" l="1"/>
  <c r="B54" i="4"/>
  <c r="G38" i="4"/>
  <c r="R30" i="4"/>
  <c r="E38" i="4"/>
  <c r="R31" i="4"/>
  <c r="N153" i="23"/>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2" i="7"/>
  <c r="G63" i="4"/>
  <c r="G97" i="4" s="1"/>
  <c r="G105" i="4" s="1"/>
  <c r="D91" i="11"/>
  <c r="J63" i="4"/>
  <c r="J97"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38" i="4" l="1"/>
  <c r="R63" i="4" s="1"/>
  <c r="R97"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B97" i="4"/>
  <c r="AG252" i="20" l="1"/>
  <c r="AM576" i="3"/>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D13" i="11"/>
  <c r="BH696" i="3"/>
  <c r="AJ970" i="3"/>
  <c r="I12" i="21"/>
  <c r="AJ972" i="3"/>
  <c r="AJ969" i="3"/>
  <c r="AJ971" i="3"/>
  <c r="I13" i="21"/>
  <c r="Z816" i="3"/>
  <c r="AB973" i="3"/>
  <c r="E10" i="7"/>
  <c r="G4" i="7"/>
  <c r="G5" i="7" s="1"/>
  <c r="BI671" i="3"/>
  <c r="BI696" i="3" s="1"/>
  <c r="AH753" i="3" s="1"/>
  <c r="M21" i="7"/>
  <c r="M34" i="7" s="1"/>
  <c r="O14" i="7"/>
  <c r="M8" i="7"/>
  <c r="K9" i="7"/>
  <c r="G7" i="7"/>
  <c r="I6" i="7"/>
  <c r="T107" i="4"/>
  <c r="H105" i="13"/>
  <c r="AC454" i="3"/>
  <c r="B105" i="13"/>
  <c r="B105" i="4"/>
  <c r="E36" i="7" l="1"/>
  <c r="E44" i="7" s="1"/>
  <c r="E59" i="7" s="1"/>
  <c r="C98" i="11"/>
  <c r="S107" i="4"/>
  <c r="E107" i="13" s="1"/>
  <c r="Y11" i="15" s="1"/>
  <c r="Y23" i="15" s="1"/>
  <c r="Y26" i="15" s="1"/>
  <c r="Y28" i="15" s="1"/>
  <c r="AO649" i="3"/>
  <c r="J108" i="4"/>
  <c r="J99" i="4" s="1"/>
  <c r="D98" i="1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I4" i="7"/>
  <c r="I5" i="7" s="1"/>
  <c r="I7" i="7"/>
  <c r="K6" i="7"/>
  <c r="M9" i="7"/>
  <c r="O8" i="7"/>
  <c r="O21" i="7"/>
  <c r="O34" i="7" s="1"/>
  <c r="Q14" i="7"/>
  <c r="AC455" i="3"/>
  <c r="T11" i="15"/>
  <c r="T23" i="15" s="1"/>
  <c r="Y64" i="15" s="1"/>
  <c r="AC453" i="3"/>
  <c r="AB47" i="15"/>
  <c r="E99" i="4" l="1"/>
  <c r="J104" i="4"/>
  <c r="J105" i="4" s="1"/>
  <c r="C48" i="7"/>
  <c r="E46" i="7"/>
  <c r="E47" i="7"/>
  <c r="AO651" i="3"/>
  <c r="AB48" i="15"/>
  <c r="AB49" i="15" s="1"/>
  <c r="AB54" i="15" s="1"/>
  <c r="AB55" i="15" s="1"/>
  <c r="AJ1028" i="3"/>
  <c r="AJ1024" i="3"/>
  <c r="AP767" i="20" s="1"/>
  <c r="E94" i="20"/>
  <c r="AP94" i="20" s="1"/>
  <c r="AK97" i="20" s="1"/>
  <c r="T786" i="20" s="1"/>
  <c r="AF786" i="20" s="1"/>
  <c r="AG253" i="20"/>
  <c r="AK256" i="20" s="1"/>
  <c r="T792" i="20" s="1"/>
  <c r="AF792" i="20" s="1"/>
  <c r="E61" i="7"/>
  <c r="E62" i="7" s="1"/>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E104" i="4" l="1"/>
  <c r="E105" i="4" s="1"/>
  <c r="R99" i="4"/>
  <c r="R104" i="4" s="1"/>
  <c r="R105" i="4" s="1"/>
  <c r="E67" i="7"/>
  <c r="E66" i="7"/>
  <c r="G61" i="7"/>
  <c r="G62"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70" i="7" l="1"/>
  <c r="E72" i="7" s="1"/>
  <c r="G67" i="7"/>
  <c r="G66" i="7"/>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G70" i="7" l="1"/>
  <c r="G72" i="7" s="1"/>
  <c r="K61" i="7"/>
  <c r="K62" i="7" s="1"/>
  <c r="I61" i="7"/>
  <c r="I62" i="7" s="1"/>
  <c r="AB57" i="15"/>
  <c r="AB59" i="15" s="1"/>
  <c r="Q5" i="7"/>
  <c r="O44" i="7"/>
  <c r="O48" i="7"/>
  <c r="W21" i="7"/>
  <c r="W34" i="7" s="1"/>
  <c r="Y14" i="7"/>
  <c r="W8" i="7"/>
  <c r="U9" i="7"/>
  <c r="M47" i="7"/>
  <c r="M46" i="7"/>
  <c r="M59" i="7"/>
  <c r="U4" i="7"/>
  <c r="S5" i="7"/>
  <c r="Q7" i="7"/>
  <c r="S6" i="7"/>
  <c r="AB71" i="15" l="1"/>
  <c r="AB76" i="15" s="1"/>
  <c r="AB77" i="15" s="1"/>
  <c r="I66" i="7"/>
  <c r="I67" i="7"/>
  <c r="K66" i="7"/>
  <c r="K67" i="7"/>
  <c r="M61" i="7"/>
  <c r="M62" i="7" s="1"/>
  <c r="Q10" i="7"/>
  <c r="Q36" i="7" s="1"/>
  <c r="Q48" i="7" s="1"/>
  <c r="W4" i="7"/>
  <c r="U5" i="7"/>
  <c r="Y8" i="7"/>
  <c r="W9" i="7"/>
  <c r="Y21" i="7"/>
  <c r="Y34" i="7" s="1"/>
  <c r="AA14" i="7"/>
  <c r="S7" i="7"/>
  <c r="S10" i="7" s="1"/>
  <c r="S36" i="7" s="1"/>
  <c r="U6" i="7"/>
  <c r="O59" i="7"/>
  <c r="O46" i="7"/>
  <c r="O47" i="7"/>
  <c r="K70" i="7" l="1"/>
  <c r="K72" i="7" s="1"/>
  <c r="E3" i="21"/>
  <c r="E7" i="21" s="1"/>
  <c r="E18" i="21" s="1"/>
  <c r="AB78" i="15"/>
  <c r="AB80" i="15" s="1"/>
  <c r="J81" i="15" s="1"/>
  <c r="M27" i="3"/>
  <c r="P204" i="3" s="1"/>
  <c r="P203" i="3" s="1"/>
  <c r="I70" i="7"/>
  <c r="I72" i="7" s="1"/>
  <c r="M67" i="7"/>
  <c r="M66" i="7"/>
  <c r="O61" i="7"/>
  <c r="O62" i="7" s="1"/>
  <c r="Q44" i="7"/>
  <c r="Q46" i="7" s="1"/>
  <c r="S44" i="7"/>
  <c r="S48" i="7"/>
  <c r="W6" i="7"/>
  <c r="U7" i="7"/>
  <c r="U10" i="7" s="1"/>
  <c r="U36" i="7" s="1"/>
  <c r="Y4" i="7"/>
  <c r="W5" i="7"/>
  <c r="AA21" i="7"/>
  <c r="AA34" i="7" s="1"/>
  <c r="AC14" i="7"/>
  <c r="Y9" i="7"/>
  <c r="AA8" i="7"/>
  <c r="M70" i="7" l="1"/>
  <c r="M72" i="7" s="1"/>
  <c r="O67" i="7"/>
  <c r="O66" i="7"/>
  <c r="Q59" i="7"/>
  <c r="Q47" i="7"/>
  <c r="U44" i="7"/>
  <c r="U48" i="7"/>
  <c r="AE14" i="7"/>
  <c r="AC21" i="7"/>
  <c r="AC34" i="7" s="1"/>
  <c r="W7" i="7"/>
  <c r="W10" i="7" s="1"/>
  <c r="W36" i="7" s="1"/>
  <c r="Y6" i="7"/>
  <c r="AA4" i="7"/>
  <c r="Y5" i="7"/>
  <c r="AA9" i="7"/>
  <c r="AC8" i="7"/>
  <c r="S59" i="7"/>
  <c r="S47" i="7"/>
  <c r="S46" i="7"/>
  <c r="O70" i="7" l="1"/>
  <c r="O72" i="7" s="1"/>
  <c r="S61" i="7"/>
  <c r="S62" i="7" s="1"/>
  <c r="Q61" i="7"/>
  <c r="Q62" i="7" s="1"/>
  <c r="AA6" i="7"/>
  <c r="Y7" i="7"/>
  <c r="Y10" i="7" s="1"/>
  <c r="Y36" i="7" s="1"/>
  <c r="AE8" i="7"/>
  <c r="AC9" i="7"/>
  <c r="AC4" i="7"/>
  <c r="AA5" i="7"/>
  <c r="W48" i="7"/>
  <c r="W44" i="7"/>
  <c r="AG14" i="7"/>
  <c r="AG21" i="7" s="1"/>
  <c r="AG34" i="7" s="1"/>
  <c r="AE21" i="7"/>
  <c r="AE34" i="7" s="1"/>
  <c r="U47" i="7"/>
  <c r="U46" i="7"/>
  <c r="U59" i="7"/>
  <c r="Q67" i="7" l="1"/>
  <c r="Q66" i="7"/>
  <c r="S67" i="7"/>
  <c r="S66" i="7"/>
  <c r="S70" i="7" s="1"/>
  <c r="S72" i="7" s="1"/>
  <c r="U61" i="7"/>
  <c r="U62" i="7" s="1"/>
  <c r="W46" i="7"/>
  <c r="W59" i="7"/>
  <c r="W47" i="7"/>
  <c r="Y44" i="7"/>
  <c r="Y48" i="7"/>
  <c r="AE4" i="7"/>
  <c r="AC5" i="7"/>
  <c r="AE9" i="7"/>
  <c r="AG8" i="7"/>
  <c r="AG9" i="7" s="1"/>
  <c r="AA7" i="7"/>
  <c r="AA10" i="7" s="1"/>
  <c r="AA36" i="7" s="1"/>
  <c r="AC6" i="7"/>
  <c r="Q70" i="7" l="1"/>
  <c r="Q72" i="7" s="1"/>
  <c r="U67" i="7"/>
  <c r="U66" i="7"/>
  <c r="W61" i="7"/>
  <c r="W62" i="7" s="1"/>
  <c r="AA48" i="7"/>
  <c r="AA44" i="7"/>
  <c r="AE5" i="7"/>
  <c r="AG4" i="7"/>
  <c r="Y47" i="7"/>
  <c r="Y46" i="7"/>
  <c r="Y59" i="7"/>
  <c r="AC7" i="7"/>
  <c r="AC10" i="7" s="1"/>
  <c r="AC36" i="7" s="1"/>
  <c r="AE6" i="7"/>
  <c r="U70" i="7" l="1"/>
  <c r="U72" i="7" s="1"/>
  <c r="W66" i="7"/>
  <c r="W67" i="7"/>
  <c r="Y61" i="7"/>
  <c r="Y62" i="7" s="1"/>
  <c r="AE7" i="7"/>
  <c r="AE10" i="7" s="1"/>
  <c r="AE36" i="7" s="1"/>
  <c r="AG6" i="7"/>
  <c r="AG7" i="7" s="1"/>
  <c r="AC44" i="7"/>
  <c r="AC48" i="7"/>
  <c r="AG5" i="7"/>
  <c r="AA46" i="7"/>
  <c r="AA47" i="7"/>
  <c r="AA59" i="7"/>
  <c r="W70" i="7" l="1"/>
  <c r="W72" i="7" s="1"/>
  <c r="Y66" i="7"/>
  <c r="Y67" i="7"/>
  <c r="AA61" i="7"/>
  <c r="AA62" i="7" s="1"/>
  <c r="AG10" i="7"/>
  <c r="AG36" i="7" s="1"/>
  <c r="AG48" i="7" s="1"/>
  <c r="AE48" i="7"/>
  <c r="AE44" i="7"/>
  <c r="AC46" i="7"/>
  <c r="AC59" i="7"/>
  <c r="AC47" i="7"/>
  <c r="Y70" i="7" l="1"/>
  <c r="Y72" i="7" s="1"/>
  <c r="AA66" i="7"/>
  <c r="AA67" i="7"/>
  <c r="AC61" i="7"/>
  <c r="AC62" i="7" s="1"/>
  <c r="AG44" i="7"/>
  <c r="AG46" i="7" s="1"/>
  <c r="AE59" i="7"/>
  <c r="AE46" i="7"/>
  <c r="AE47" i="7"/>
  <c r="AA70" i="7" l="1"/>
  <c r="AA72" i="7" s="1"/>
  <c r="AC67" i="7"/>
  <c r="AC66" i="7"/>
  <c r="AE61" i="7"/>
  <c r="AE62" i="7" s="1"/>
  <c r="AG59" i="7"/>
  <c r="AG47" i="7"/>
  <c r="AC70" i="7" l="1"/>
  <c r="AC72" i="7" s="1"/>
  <c r="AE67" i="7"/>
  <c r="AE66" i="7"/>
  <c r="AG61" i="7"/>
  <c r="AG62" i="7" s="1"/>
  <c r="AE70" i="7" l="1"/>
  <c r="AE72" i="7" s="1"/>
  <c r="AG66" i="7"/>
  <c r="AG67" i="7"/>
  <c r="AS153" i="23"/>
  <c r="AG70" i="7" l="1"/>
  <c r="AG72" i="7" s="1"/>
  <c r="AK131" i="20"/>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<sst xmlns="http://schemas.openxmlformats.org/spreadsheetml/2006/main" count="5072" uniqueCount="2659">
  <si>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</si>
  <si>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</si>
  <si>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</si>
  <si>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</si>
  <si>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</si>
  <si>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</si>
  <si>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</si>
  <si>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</si>
  <si>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</si>
  <si>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</si>
  <si>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</si>
  <si>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</si>
  <si>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</si>
  <si>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</si>
  <si>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</si>
  <si>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</si>
  <si>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</si>
  <si>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</si>
  <si>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</si>
  <si>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</si>
  <si>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</si>
  <si>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</si>
  <si>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</si>
  <si>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</si>
  <si>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</si>
  <si>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</si>
  <si>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</si>
  <si>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</si>
  <si>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</si>
  <si>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</si>
  <si>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</si>
  <si>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</si>
  <si>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</si>
  <si>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</si>
  <si>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</si>
  <si>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</si>
  <si>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</si>
  <si>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</si>
  <si>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</si>
  <si>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</si>
  <si>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</si>
  <si>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</si>
  <si>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</si>
  <si>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</si>
  <si>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</si>
  <si>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</si>
  <si>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</si>
  <si>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</si>
  <si>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</si>
  <si>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</si>
  <si>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</si>
  <si>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</si>
  <si>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</si>
  <si>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</si>
  <si>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</si>
  <si>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</si>
  <si>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</si>
  <si>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</si>
  <si>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</si>
  <si>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</si>
  <si>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</si>
  <si>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</si>
  <si>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</si>
  <si>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</si>
  <si>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</si>
  <si>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</si>
  <si>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</si>
  <si>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</si>
  <si>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</si>
  <si>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</si>
  <si>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</si>
  <si>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</si>
  <si>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</si>
  <si>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</si>
  <si>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</si>
  <si>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</si>
  <si>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</si>
  <si>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</si>
  <si>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</si>
  <si>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</si>
  <si>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</si>
  <si>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</si>
  <si>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</si>
  <si>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</si>
  <si>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</si>
  <si>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</si>
  <si>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</si>
  <si>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</si>
  <si>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</si>
  <si>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</si>
  <si>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</si>
  <si>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</si>
  <si>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</si>
  <si>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</si>
  <si>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</si>
  <si>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</si>
  <si>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</si>
  <si>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</si>
  <si>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</si>
  <si>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</si>
  <si>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</si>
  <si>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</si>
  <si>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</si>
  <si>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</si>
  <si>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</si>
  <si>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</si>
  <si>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</si>
  <si>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</si>
  <si>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</si>
  <si>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</si>
  <si>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</si>
  <si>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</si>
  <si>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</si>
  <si>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</si>
  <si>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</si>
  <si>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</si>
  <si>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</si>
  <si>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</si>
  <si>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</si>
  <si>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</si>
  <si>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</si>
  <si>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</si>
  <si>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</si>
  <si>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</si>
  <si>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</si>
  <si>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</si>
  <si>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</si>
  <si>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</si>
  <si>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</si>
  <si>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</si>
  <si>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</si>
  <si>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</si>
  <si>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</si>
  <si>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</si>
  <si>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</si>
  <si>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</si>
  <si>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</si>
  <si>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</si>
  <si>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</si>
  <si>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</si>
  <si>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</si>
  <si>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</si>
  <si>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</si>
  <si>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</si>
  <si>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</si>
  <si>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</si>
  <si>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</si>
  <si>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</si>
  <si>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</si>
  <si>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</si>
  <si>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</si>
  <si>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</si>
  <si>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</si>
  <si>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</si>
  <si>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</si>
  <si>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</si>
  <si>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</si>
  <si>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</si>
  <si>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</si>
  <si>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</si>
  <si>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</si>
  <si>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</si>
  <si>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</si>
  <si>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</si>
  <si>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</si>
  <si>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</si>
  <si>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</si>
  <si>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</si>
  <si>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</si>
  <si>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</si>
  <si>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</si>
  <si>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</si>
  <si>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</si>
  <si>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</si>
  <si>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</si>
  <si>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</si>
  <si>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</si>
  <si>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</si>
  <si>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</si>
  <si>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</si>
  <si>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</si>
  <si>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</si>
  <si>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</si>
  <si>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</si>
  <si>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</si>
  <si>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</si>
  <si>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</si>
  <si>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</si>
  <si>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</si>
  <si>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</si>
  <si>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</si>
  <si>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</si>
  <si>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</si>
  <si>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</si>
  <si>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</si>
  <si>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</si>
  <si>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</si>
  <si>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</si>
  <si>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</si>
  <si>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</si>
  <si>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</si>
  <si>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</si>
  <si>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</si>
  <si>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</si>
  <si>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</si>
  <si>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</si>
  <si>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</si>
  <si>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</si>
  <si>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</si>
  <si>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</si>
  <si>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</si>
  <si>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</si>
  <si>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</si>
  <si>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</si>
  <si>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</si>
  <si>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</si>
  <si>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</si>
  <si>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</si>
  <si>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</si>
  <si>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</si>
  <si>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</si>
  <si>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</si>
  <si>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</si>
  <si>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</si>
  <si>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</si>
  <si>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</si>
  <si>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</si>
  <si>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</si>
  <si>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</si>
  <si>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</si>
  <si>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</si>
  <si>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</si>
  <si>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</si>
  <si>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</si>
  <si>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</si>
  <si>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</si>
  <si>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</si>
  <si>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</si>
  <si>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</si>
  <si>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</si>
  <si>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</si>
  <si>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</si>
  <si>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</si>
  <si>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</si>
  <si>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</si>
  <si>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</si>
  <si>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</si>
  <si>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</si>
  <si>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</si>
  <si>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</si>
  <si>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</si>
  <si>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</si>
  <si>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</si>
  <si>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</si>
  <si>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</si>
  <si>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</si>
  <si>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</si>
  <si>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</si>
  <si>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</si>
  <si>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</si>
  <si>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</si>
  <si>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</si>
  <si>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</si>
  <si>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</si>
  <si>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</si>
  <si>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</si>
  <si>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</si>
  <si>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</si>
  <si>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</si>
  <si>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</si>
  <si>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</si>
  <si>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</si>
  <si>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</si>
  <si>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</si>
  <si>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</si>
  <si>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</si>
  <si>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</si>
  <si>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</si>
  <si>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</si>
  <si>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</si>
  <si>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</si>
  <si>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</si>
  <si>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</si>
  <si>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</si>
  <si>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</si>
  <si>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</si>
  <si>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</si>
  <si>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</si>
  <si>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</si>
  <si>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</si>
  <si>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</si>
  <si>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</si>
  <si>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</si>
  <si>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</si>
  <si>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</si>
  <si>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</si>
  <si>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</si>
  <si>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</si>
  <si>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</si>
  <si>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</si>
  <si>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</si>
  <si>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</si>
  <si>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</si>
  <si>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</si>
  <si>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</si>
  <si>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</si>
  <si>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</si>
  <si>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</si>
  <si>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</si>
  <si>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</si>
  <si>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</si>
  <si>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</si>
  <si>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</si>
  <si>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</si>
  <si>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</si>
  <si>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</si>
  <si>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</si>
  <si>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</si>
  <si>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</si>
  <si>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</si>
  <si>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</si>
  <si>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</si>
  <si>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</si>
  <si>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</si>
  <si>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</si>
  <si>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</si>
  <si>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</si>
  <si>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</si>
  <si>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</si>
  <si>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</si>
  <si>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</si>
  <si>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</si>
  <si>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</si>
  <si>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</si>
  <si>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</si>
  <si>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</si>
  <si>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</si>
  <si>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</si>
  <si>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</si>
  <si>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</si>
  <si>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</si>
  <si>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</si>
  <si>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</si>
  <si>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</si>
  <si>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</si>
  <si>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</si>
  <si>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</si>
  <si>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</si>
  <si>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</si>
  <si>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</si>
  <si>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</si>
  <si>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</si>
  <si>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</si>
  <si>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</si>
  <si>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</si>
  <si>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</si>
  <si>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</si>
  <si>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</si>
  <si>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</si>
  <si>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</si>
  <si>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</si>
  <si>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</si>
  <si>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</si>
  <si>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</si>
  <si>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</si>
  <si>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</si>
  <si>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</si>
  <si>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</si>
  <si>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</si>
  <si>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</si>
  <si>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</si>
  <si>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</si>
  <si>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</si>
  <si>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</si>
  <si>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</si>
  <si>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</si>
  <si>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</si>
  <si>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</si>
  <si>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</si>
  <si>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</si>
  <si>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</si>
  <si>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</si>
  <si>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</si>
  <si>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</si>
  <si>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</si>
  <si>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</si>
  <si>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</si>
  <si>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</si>
  <si>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</si>
  <si>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</si>
  <si>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</si>
  <si>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</si>
  <si>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</si>
  <si>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</si>
  <si>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</si>
  <si>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</si>
  <si>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</si>
  <si>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</si>
  <si>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</si>
  <si>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</si>
  <si>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</si>
  <si>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</si>
  <si>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</si>
  <si>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</si>
  <si>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</si>
  <si>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</si>
  <si>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</si>
  <si>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</si>
  <si>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</si>
  <si>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</si>
  <si>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</si>
  <si>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</si>
  <si>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</si>
  <si>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</si>
  <si>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</si>
  <si>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</si>
  <si>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</si>
  <si>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</si>
  <si>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</si>
  <si>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</si>
  <si>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</si>
  <si>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</si>
  <si>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</si>
  <si>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</si>
  <si>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</si>
  <si>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</si>
  <si>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</si>
  <si>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</si>
  <si>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</si>
  <si>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</si>
  <si>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</si>
  <si>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</si>
  <si>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</si>
  <si>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</si>
  <si>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</si>
  <si>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</si>
  <si>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</si>
  <si>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</si>
  <si>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</si>
  <si>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</si>
  <si>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</si>
  <si>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</si>
  <si>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</si>
  <si>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</si>
  <si>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</si>
  <si>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</si>
  <si>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</si>
  <si>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</si>
  <si>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</si>
  <si>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</si>
  <si>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</si>
  <si>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</si>
  <si>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</si>
  <si>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</si>
  <si>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</si>
  <si>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</si>
  <si>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</si>
  <si>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</si>
  <si>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</si>
  <si>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</si>
  <si>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</si>
  <si>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</si>
  <si>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</si>
  <si>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</si>
  <si>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</si>
  <si>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</si>
  <si>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</si>
  <si>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</si>
  <si>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</si>
  <si>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</si>
  <si>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</si>
  <si>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</si>
  <si>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</si>
  <si>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</si>
  <si>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</si>
  <si>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</si>
  <si>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</si>
  <si>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</si>
  <si>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</si>
  <si>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</si>
  <si>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</si>
  <si>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</si>
  <si>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</si>
  <si>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</si>
  <si>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</si>
  <si>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</si>
  <si>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</si>
  <si>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</si>
  <si>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</si>
  <si>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</si>
  <si>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</si>
  <si>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</si>
  <si>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</si>
  <si>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</si>
  <si>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</si>
  <si>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</si>
  <si>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</si>
  <si>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</si>
  <si>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</si>
  <si>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</si>
  <si>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</si>
  <si>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</si>
  <si>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</si>
  <si>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</si>
  <si>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</si>
  <si>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</si>
  <si>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</si>
  <si>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</si>
  <si>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</si>
  <si>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</si>
  <si>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</si>
  <si>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</si>
  <si>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</si>
  <si>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</si>
  <si>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</si>
  <si>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</si>
  <si>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</si>
  <si>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</si>
  <si>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</si>
  <si>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</si>
  <si>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</si>
  <si>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</si>
  <si>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</si>
  <si>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</si>
  <si>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</si>
  <si>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</si>
  <si>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</si>
  <si>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</si>
  <si>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</si>
  <si>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</si>
  <si>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</si>
  <si>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</si>
  <si>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</si>
  <si>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</si>
  <si>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</si>
  <si>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</si>
  <si>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</si>
  <si>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</si>
  <si>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</si>
  <si>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</si>
  <si>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</si>
  <si>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</si>
  <si>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</si>
  <si>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</si>
  <si>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</si>
  <si>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</si>
  <si>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</si>
  <si>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</si>
  <si>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</si>
  <si>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</si>
  <si>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</si>
  <si>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</si>
  <si>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</si>
  <si>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</si>
  <si>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</si>
  <si>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</si>
  <si>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</si>
  <si>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</si>
  <si>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</si>
  <si>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</si>
  <si>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</si>
  <si>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</si>
  <si>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</si>
  <si>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</si>
  <si>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</si>
  <si>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</si>
  <si>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</si>
  <si>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</si>
  <si>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</si>
  <si>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</si>
  <si>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</si>
  <si>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</si>
  <si>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</si>
  <si>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</si>
  <si>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</si>
  <si>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</si>
  <si>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</si>
  <si>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</si>
  <si>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</si>
  <si>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</si>
  <si>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</si>
  <si>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</si>
  <si>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</si>
  <si>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</si>
  <si>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</si>
  <si>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</si>
  <si>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</si>
  <si>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</si>
  <si>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</si>
  <si>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</si>
  <si>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</si>
  <si>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</si>
  <si>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</si>
  <si>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</si>
  <si>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</si>
  <si>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</si>
  <si>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</si>
  <si>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</si>
  <si>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</si>
  <si>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</si>
  <si>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</si>
  <si>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</si>
  <si>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</si>
  <si>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</si>
  <si>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</si>
  <si>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</si>
  <si>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</si>
  <si>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</si>
  <si>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</si>
  <si>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</si>
  <si>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</si>
  <si>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</si>
  <si>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</si>
  <si>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</si>
  <si>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</si>
  <si>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</si>
  <si>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</si>
  <si>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</si>
  <si>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</si>
  <si>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</si>
  <si>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</si>
  <si>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</si>
  <si>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</si>
  <si>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</si>
  <si>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</si>
  <si>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</si>
  <si>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</si>
  <si>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</si>
  <si>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</si>
  <si>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</si>
  <si>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</si>
  <si>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</si>
  <si>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</si>
  <si>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</si>
  <si>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</si>
  <si>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</si>
  <si>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</si>
  <si>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</si>
  <si>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</si>
  <si>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</si>
  <si>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</si>
  <si>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</si>
  <si>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</si>
  <si>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</si>
  <si>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</si>
  <si>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</si>
  <si>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</si>
  <si>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</si>
  <si>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</si>
  <si>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</si>
  <si>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</si>
  <si>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</si>
  <si>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</si>
  <si>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</si>
  <si>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</si>
  <si>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</si>
  <si>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</si>
  <si>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</si>
  <si>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</si>
  <si>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</si>
  <si>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</si>
  <si>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</si>
  <si>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</si>
  <si>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</si>
  <si>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</si>
  <si>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</si>
  <si>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</si>
  <si>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</si>
  <si>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</si>
  <si>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</si>
  <si>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</si>
  <si>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</si>
  <si>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</si>
  <si>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</si>
  <si>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</si>
  <si>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</si>
  <si>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</si>
  <si>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</si>
  <si>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</si>
  <si>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</si>
  <si>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</si>
  <si>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</si>
  <si>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</si>
  <si>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</si>
  <si>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</si>
  <si>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</si>
  <si>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</si>
  <si>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</si>
  <si>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</si>
  <si>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</si>
  <si>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</si>
  <si>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</si>
  <si>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</si>
  <si>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</si>
  <si>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</si>
  <si>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</si>
  <si>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</si>
  <si>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</si>
  <si>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</si>
  <si>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</si>
  <si>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</si>
  <si>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</si>
  <si>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</si>
  <si>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</si>
  <si>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</si>
  <si>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</si>
  <si>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</si>
  <si>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</si>
  <si>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</si>
  <si>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</si>
  <si>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</si>
  <si>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</si>
  <si>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</si>
  <si>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</si>
  <si>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</si>
  <si>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</si>
  <si>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</si>
  <si>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</si>
  <si>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</si>
  <si>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</si>
  <si>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</si>
  <si>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</si>
  <si>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</si>
  <si>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</si>
  <si>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</si>
  <si>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</si>
  <si>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</si>
  <si>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</si>
  <si>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</si>
  <si>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</si>
  <si>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</si>
  <si>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</si>
  <si>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</si>
  <si>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</si>
  <si>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</si>
  <si>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</si>
  <si>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</si>
  <si>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</si>
  <si>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</si>
  <si>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</si>
  <si>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</si>
  <si>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</si>
  <si>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</si>
  <si>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</si>
  <si>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</si>
  <si>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</si>
  <si>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</si>
  <si>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</si>
  <si>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</si>
  <si>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</si>
  <si>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</si>
  <si>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</si>
  <si>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</si>
  <si>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</si>
  <si>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</si>
  <si>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</si>
  <si>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</si>
  <si>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</si>
  <si>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</si>
  <si>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</si>
  <si>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</si>
  <si>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</si>
  <si>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</si>
  <si>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</si>
  <si>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</si>
  <si>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</si>
  <si>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</si>
  <si>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</si>
  <si>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</si>
  <si>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</si>
  <si>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</si>
  <si>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</si>
  <si>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</si>
  <si>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</si>
  <si>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</si>
  <si>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</si>
  <si>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</si>
  <si>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</si>
  <si>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</si>
  <si>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</si>
  <si>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</si>
  <si>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</si>
  <si>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</si>
  <si>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</si>
  <si>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</si>
  <si>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</si>
  <si>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</si>
  <si>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</si>
  <si>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</si>
  <si>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</si>
  <si>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</si>
  <si>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</si>
  <si>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</si>
  <si>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</si>
  <si>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</si>
  <si>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</si>
  <si>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</si>
  <si>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</si>
  <si>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</si>
  <si>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</si>
  <si>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</si>
  <si>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</si>
  <si>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</si>
  <si>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</si>
  <si>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</si>
  <si>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</si>
  <si>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</si>
  <si>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</si>
  <si>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</si>
  <si>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</si>
  <si>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</si>
  <si>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</si>
  <si>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</si>
  <si>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</si>
  <si>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</si>
  <si>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</si>
  <si>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</si>
  <si>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</si>
  <si>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</si>
  <si>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</si>
  <si>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</si>
  <si>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</si>
  <si>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</si>
  <si>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</si>
  <si>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</si>
  <si>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</si>
  <si>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</si>
  <si>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</si>
  <si>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</si>
  <si>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</si>
  <si>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</si>
  <si>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</si>
  <si>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</si>
  <si>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</si>
  <si>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</si>
  <si>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</si>
  <si>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</si>
  <si>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</si>
  <si>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</si>
  <si>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</si>
  <si>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</si>
  <si>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</si>
  <si>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</si>
  <si>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</si>
  <si>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</si>
  <si>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</si>
  <si>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</si>
  <si>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</si>
  <si>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</si>
  <si>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</si>
  <si>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</si>
  <si>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</si>
  <si>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</si>
  <si>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</si>
  <si>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</si>
  <si>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</si>
  <si>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</si>
  <si>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</si>
  <si>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</si>
  <si>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</si>
  <si>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</si>
  <si>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</si>
  <si>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</si>
  <si>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</si>
  <si>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</si>
  <si>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</si>
  <si>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</si>
  <si>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</si>
  <si>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</si>
  <si>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</si>
  <si>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</si>
  <si>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</si>
  <si>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</si>
  <si>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</si>
  <si>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</si>
  <si>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</si>
  <si>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</si>
  <si>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</si>
  <si>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</si>
  <si>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</si>
  <si>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</si>
  <si>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</si>
  <si>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</si>
  <si>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</si>
  <si>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</si>
  <si>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</si>
  <si>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</si>
  <si>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</si>
  <si>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</si>
  <si>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</si>
  <si>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</si>
  <si>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</si>
  <si>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</si>
  <si>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</si>
  <si>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</si>
  <si>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</si>
  <si>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</si>
  <si>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</si>
  <si>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</si>
  <si>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</si>
  <si>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</si>
  <si>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</si>
  <si>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</si>
  <si>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</si>
  <si>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</si>
  <si>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</si>
  <si>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</si>
  <si>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</si>
  <si>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</si>
  <si>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</si>
  <si>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</si>
  <si>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</si>
  <si>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</si>
  <si>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</si>
  <si>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</si>
  <si>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</si>
  <si>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</si>
  <si>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</si>
  <si>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</si>
  <si>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</si>
  <si>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</si>
  <si>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</si>
  <si>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</si>
  <si>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</si>
  <si>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</si>
  <si>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</si>
  <si>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</si>
  <si>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</si>
  <si>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</si>
  <si>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</si>
  <si>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</si>
  <si>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</si>
  <si>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</si>
  <si>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</si>
  <si>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</si>
  <si>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</si>
  <si>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</si>
  <si>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</si>
  <si>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</si>
  <si>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</si>
  <si>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</si>
  <si>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</si>
  <si>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</si>
  <si>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</si>
  <si>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</si>
  <si>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</si>
  <si>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</si>
  <si>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</si>
  <si>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</si>
  <si>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</si>
  <si>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</si>
  <si>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</si>
  <si>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</si>
  <si>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</si>
  <si>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</si>
  <si>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</si>
  <si>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</si>
  <si>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</si>
  <si>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</si>
  <si>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</si>
  <si>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</si>
  <si>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</si>
  <si>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</si>
  <si>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</si>
  <si>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</si>
  <si>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</si>
  <si>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</si>
  <si>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</si>
  <si>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</si>
  <si>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</si>
  <si>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</si>
  <si>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</si>
  <si>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</si>
  <si>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</si>
  <si>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</si>
  <si>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</si>
  <si>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</si>
  <si>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</si>
  <si>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</si>
  <si>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</si>
  <si>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</si>
  <si>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</si>
  <si>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</si>
  <si>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</si>
  <si>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</si>
  <si>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</si>
  <si>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</si>
  <si>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</si>
  <si>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</si>
  <si>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</si>
  <si>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</si>
  <si>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</si>
  <si>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</si>
  <si>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</si>
  <si>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</si>
  <si>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</si>
  <si>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</si>
  <si>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</si>
  <si>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</si>
  <si>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</si>
  <si>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</si>
  <si>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</si>
  <si>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</si>
  <si>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</si>
  <si>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</si>
  <si>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</si>
  <si>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</si>
  <si>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</si>
  <si>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</si>
  <si>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</si>
  <si>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</si>
  <si>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</si>
  <si>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</si>
  <si>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</si>
  <si>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</si>
  <si>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</si>
  <si>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</si>
  <si>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</si>
  <si>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</si>
  <si>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</si>
  <si>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</si>
  <si>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</si>
  <si>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</si>
  <si>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</si>
  <si>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</si>
  <si>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</si>
  <si>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</si>
  <si>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</si>
  <si>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</si>
  <si>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</si>
  <si>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</si>
  <si>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</si>
  <si>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</si>
  <si>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</si>
  <si>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</si>
  <si>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</si>
  <si>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</si>
  <si>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</si>
  <si>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</si>
  <si>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</si>
  <si>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</si>
  <si>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</si>
  <si>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</si>
  <si>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</si>
  <si>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</si>
  <si>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</si>
  <si>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</si>
  <si>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</si>
  <si>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</si>
  <si>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</si>
  <si>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</si>
  <si>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</si>
  <si>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</si>
  <si>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</si>
  <si>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</si>
  <si>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</si>
  <si>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</si>
  <si>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</si>
  <si>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</si>
  <si>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</si>
  <si>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</si>
  <si>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</si>
  <si>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</si>
  <si>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</si>
  <si>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</si>
  <si>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</si>
  <si>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</si>
  <si>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</si>
  <si>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</si>
  <si>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</si>
  <si>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</si>
  <si>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</si>
  <si>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</si>
  <si>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</si>
  <si>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</si>
  <si>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</si>
  <si>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</si>
  <si>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</si>
  <si>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</si>
  <si>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</si>
  <si>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</si>
  <si>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</si>
  <si>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</si>
  <si>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</si>
  <si>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</si>
  <si>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</si>
  <si>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</si>
  <si>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</si>
  <si>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</si>
  <si>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</si>
  <si>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</si>
  <si>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</si>
  <si>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</si>
  <si>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</si>
  <si>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</si>
  <si>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</si>
  <si>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</si>
  <si>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</si>
  <si>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</si>
  <si>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</si>
  <si>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</si>
  <si>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</si>
  <si>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</si>
  <si>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</si>
  <si>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</si>
  <si>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</si>
  <si>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</si>
  <si>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</si>
  <si>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</si>
  <si>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</si>
  <si>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</si>
  <si>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</si>
  <si>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</si>
  <si>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</si>
  <si>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</si>
  <si>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</si>
  <si>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</si>
  <si>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</si>
  <si>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</si>
  <si>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</si>
  <si>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</si>
  <si>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</si>
  <si>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</si>
  <si>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</si>
  <si>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</si>
  <si>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</si>
  <si>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</si>
  <si>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</si>
  <si>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</si>
  <si>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</si>
  <si>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</si>
  <si>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</si>
  <si>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</si>
  <si>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</si>
  <si>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</si>
  <si>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</si>
  <si>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</si>
  <si>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</si>
  <si>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</si>
  <si>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</si>
  <si>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</si>
  <si>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</si>
  <si>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</si>
  <si>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</si>
  <si>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</si>
  <si>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</si>
  <si>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</si>
  <si>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</si>
  <si>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</si>
  <si>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</si>
  <si>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</si>
  <si>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</si>
  <si>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</si>
  <si>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</si>
  <si>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</si>
  <si>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</si>
  <si>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</si>
  <si>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</si>
  <si>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</si>
  <si>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</si>
  <si>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</si>
  <si>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</si>
  <si>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</si>
  <si>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</si>
  <si>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</si>
  <si>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</si>
  <si>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</si>
  <si>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</si>
  <si>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</si>
  <si>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</si>
  <si>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</si>
  <si>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</si>
  <si>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</si>
  <si>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</si>
  <si>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</si>
  <si>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</si>
  <si>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</si>
  <si>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</si>
  <si>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</si>
  <si>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</si>
  <si>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</si>
  <si>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</si>
  <si>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</si>
  <si>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</si>
  <si>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</si>
  <si>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</si>
  <si>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</si>
  <si>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</si>
  <si>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</si>
  <si>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</si>
  <si>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</si>
  <si>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</si>
  <si>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</si>
  <si>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</si>
  <si>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</si>
  <si>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</si>
  <si>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</si>
  <si>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</si>
  <si>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</si>
  <si>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</si>
  <si>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</si>
  <si>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</si>
  <si>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</si>
  <si>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</si>
  <si>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</si>
  <si>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</si>
  <si>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</si>
  <si>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</si>
  <si>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</si>
  <si>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</si>
  <si>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</si>
  <si>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</si>
  <si>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</si>
  <si>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</si>
  <si>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</si>
  <si>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</si>
  <si>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</si>
  <si>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</si>
  <si>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</si>
  <si>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</si>
  <si>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</si>
  <si>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</si>
  <si>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</si>
  <si>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</si>
  <si>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</si>
  <si>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</si>
  <si>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</si>
  <si>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</si>
  <si>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</si>
  <si>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</si>
  <si>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</si>
  <si>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</si>
  <si>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</si>
  <si>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</si>
  <si>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</si>
  <si>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</si>
  <si>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</si>
  <si>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</si>
  <si>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</si>
  <si>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</si>
  <si>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</si>
  <si>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</si>
  <si>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</si>
  <si>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</si>
  <si>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</si>
  <si>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</si>
  <si>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</si>
  <si>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</si>
  <si>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</si>
  <si>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</si>
  <si>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</si>
  <si>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</si>
  <si>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</si>
  <si>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</si>
  <si>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</si>
  <si>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</si>
  <si>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</si>
  <si>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</si>
  <si>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</si>
  <si>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</si>
  <si>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</si>
  <si>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</si>
  <si>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</si>
  <si>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</si>
  <si>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</si>
  <si>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</si>
  <si>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</si>
  <si>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</si>
  <si>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</si>
  <si>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</si>
  <si>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</si>
  <si>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</si>
  <si>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</si>
  <si>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</si>
  <si>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</si>
  <si>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</si>
  <si>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</si>
  <si>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</si>
  <si>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</si>
  <si>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</si>
  <si>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</si>
  <si>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</si>
  <si>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</si>
  <si>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</si>
  <si>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</si>
  <si>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</si>
  <si>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</si>
  <si>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</si>
  <si>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</si>
  <si>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</si>
  <si>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</si>
  <si>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</si>
  <si>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</si>
  <si>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</si>
  <si>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</si>
  <si>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</si>
  <si>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</si>
  <si>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</si>
  <si>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</si>
  <si>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</si>
  <si>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</si>
  <si>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</si>
  <si>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</si>
  <si>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</si>
  <si>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</si>
  <si>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</si>
  <si>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</si>
  <si>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</si>
  <si>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</si>
  <si>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</si>
  <si>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</si>
  <si>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</si>
  <si>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</si>
  <si>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</si>
  <si>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</si>
  <si>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</si>
  <si>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</si>
  <si>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</si>
  <si>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</si>
  <si>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</si>
  <si>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</si>
  <si>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</si>
  <si>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</si>
  <si>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</si>
  <si>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</si>
  <si>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</si>
  <si>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</si>
  <si>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</si>
  <si>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</si>
  <si>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</si>
  <si>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</si>
  <si>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</si>
  <si>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</si>
  <si>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</si>
  <si>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</si>
  <si>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</si>
  <si>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</si>
  <si>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</si>
  <si>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</si>
  <si>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</si>
  <si>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</si>
  <si>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</si>
  <si>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</si>
  <si>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</si>
  <si>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</si>
  <si>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</si>
  <si>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</si>
  <si>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</si>
  <si>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</si>
  <si>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</si>
  <si>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</si>
  <si>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</si>
  <si>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</si>
  <si>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</si>
  <si>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</si>
  <si>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</si>
  <si>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</si>
  <si>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</si>
  <si>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</si>
  <si>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</si>
  <si>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</si>
  <si>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</si>
  <si>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</si>
  <si>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</si>
  <si>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</si>
  <si>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</si>
  <si>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</si>
  <si>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</si>
  <si>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</si>
  <si>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</si>
  <si>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</si>
  <si>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</si>
  <si>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</si>
  <si>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</si>
  <si>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</si>
  <si>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</si>
  <si>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</si>
  <si>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</si>
  <si>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</si>
  <si>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</si>
  <si>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</si>
  <si>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</si>
  <si>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</si>
  <si>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</si>
  <si>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</si>
  <si>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</si>
  <si>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</si>
  <si>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</si>
  <si>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</si>
  <si>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</si>
  <si>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</si>
  <si>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</si>
  <si>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</si>
  <si>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</si>
  <si>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</si>
  <si>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</si>
  <si>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</si>
  <si>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</si>
  <si>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</si>
  <si>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</si>
  <si>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</si>
  <si>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</si>
  <si>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</si>
  <si>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</si>
  <si>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</si>
  <si>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</si>
  <si>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</si>
  <si>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</si>
  <si>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</si>
  <si>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</si>
  <si>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</si>
  <si>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</si>
  <si>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</si>
  <si>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</si>
  <si>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</si>
  <si>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</si>
  <si>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</si>
  <si>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</si>
  <si>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</si>
  <si>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</si>
  <si>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</si>
  <si>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</si>
  <si>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</si>
  <si>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</si>
  <si>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</si>
  <si>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</si>
  <si>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</si>
  <si>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</si>
  <si>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</si>
  <si>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</si>
  <si>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</si>
  <si>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</si>
  <si>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</si>
  <si>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</si>
  <si>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</si>
  <si>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</si>
  <si>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</si>
  <si>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</si>
  <si>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</si>
  <si>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</si>
  <si>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</si>
  <si>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</si>
  <si>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</si>
  <si>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</si>
  <si>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</si>
  <si>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</si>
  <si>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</si>
  <si>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</si>
  <si>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</si>
  <si>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</si>
  <si>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</si>
  <si>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</si>
  <si>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</si>
  <si>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</si>
  <si>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</si>
  <si>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</si>
  <si>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</si>
  <si>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</si>
  <si>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</si>
  <si>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</si>
  <si>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</si>
  <si>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</si>
  <si>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</si>
  <si>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</si>
  <si>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</si>
  <si>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</si>
  <si>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</si>
  <si>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</si>
  <si>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</si>
  <si>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</si>
  <si>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</si>
  <si>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</si>
  <si>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</si>
  <si>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</si>
  <si>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</si>
  <si>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</si>
  <si>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</si>
  <si>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</si>
  <si>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</si>
  <si>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</si>
  <si>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</si>
  <si>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</si>
  <si>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</si>
  <si>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</si>
  <si>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</si>
  <si>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</si>
  <si>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</si>
  <si>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</si>
  <si>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</si>
  <si>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</si>
  <si>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</si>
  <si>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</si>
  <si>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</si>
  <si>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</si>
  <si>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</si>
  <si>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</si>
  <si>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</si>
  <si>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</si>
  <si>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</si>
  <si>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</si>
  <si>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</si>
  <si>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</si>
  <si>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</si>
  <si>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</si>
  <si>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</si>
  <si>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</si>
  <si>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</si>
  <si>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</si>
  <si>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</si>
  <si>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</si>
  <si>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</si>
  <si>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</si>
  <si>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</si>
  <si>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</si>
  <si>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</si>
  <si>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</si>
  <si>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</si>
  <si>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</si>
  <si>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</si>
  <si>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</si>
  <si>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</si>
  <si>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</si>
  <si>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</si>
  <si>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</si>
  <si>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</si>
  <si>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</si>
  <si>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</si>
  <si>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</si>
  <si>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</si>
  <si>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</si>
  <si>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</si>
  <si>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</si>
  <si>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</si>
  <si>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</si>
  <si>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</si>
  <si>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</si>
  <si>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</si>
  <si>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</si>
  <si>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</si>
  <si>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</si>
  <si>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</si>
  <si>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</si>
  <si>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</si>
  <si>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</si>
  <si>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</si>
  <si>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</si>
  <si>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</si>
  <si>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</si>
  <si>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</si>
  <si>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</si>
  <si>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</si>
  <si>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</si>
  <si>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</si>
  <si>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</si>
  <si>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</si>
  <si>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</si>
  <si>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</si>
  <si>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</si>
  <si>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</si>
  <si>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</si>
  <si>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</si>
  <si>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</si>
  <si>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</si>
  <si>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</si>
  <si>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</si>
  <si>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</si>
  <si>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</si>
  <si>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</si>
  <si>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</si>
  <si>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</si>
  <si>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</si>
  <si>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</si>
  <si>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</si>
  <si>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</si>
  <si>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</si>
  <si>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</si>
  <si>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</si>
  <si>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</si>
  <si>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</si>
  <si>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</si>
  <si>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</si>
  <si>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</si>
  <si>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</si>
  <si>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</si>
  <si>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</si>
  <si>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</si>
  <si>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</si>
  <si>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</si>
  <si>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</si>
  <si>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</si>
  <si>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</si>
  <si>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</si>
  <si>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</si>
  <si>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</si>
  <si>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</si>
  <si>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</si>
  <si>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</si>
  <si>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</si>
  <si>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</si>
  <si>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</si>
  <si>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</si>
  <si>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</si>
  <si>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</si>
  <si>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</si>
  <si>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</si>
  <si>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</si>
  <si>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</si>
  <si>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</si>
  <si>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</si>
  <si>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</si>
  <si>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</si>
  <si>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</si>
  <si>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</si>
  <si>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</si>
  <si>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</si>
  <si>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</si>
  <si>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</si>
  <si>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</si>
  <si>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</si>
  <si>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</si>
  <si>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</si>
  <si>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</si>
  <si>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</si>
  <si>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</si>
  <si>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</si>
  <si>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</si>
  <si>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</si>
  <si>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</si>
  <si>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</si>
  <si>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</si>
  <si>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</si>
  <si>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</si>
  <si>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</si>
  <si>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</si>
  <si>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</si>
  <si>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</si>
  <si>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</si>
  <si>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</si>
  <si>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</si>
  <si>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</si>
  <si>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</si>
  <si>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</si>
  <si>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</si>
  <si>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</si>
  <si>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</si>
  <si>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</si>
  <si>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</si>
  <si>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</si>
  <si>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</si>
  <si>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</si>
  <si>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</si>
  <si>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</si>
  <si>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</si>
  <si>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</si>
  <si>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</si>
  <si>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</si>
  <si>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</si>
  <si>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</si>
  <si>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</si>
  <si>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</si>
  <si>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</si>
  <si>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</si>
  <si>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</si>
  <si>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</si>
  <si>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</si>
  <si>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</si>
  <si>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</si>
  <si>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</si>
  <si>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</si>
  <si>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</si>
  <si>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</si>
  <si>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</si>
  <si>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</si>
  <si>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</si>
  <si>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</si>
  <si>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</si>
  <si>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</si>
  <si>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</si>
  <si>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</si>
  <si>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</si>
  <si>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</si>
  <si>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</si>
  <si>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</si>
  <si>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</si>
  <si>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</si>
  <si>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</si>
  <si>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</si>
  <si>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</si>
  <si>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</si>
  <si>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</si>
  <si>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</si>
  <si>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</si>
  <si>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</si>
  <si>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</si>
  <si>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</si>
  <si>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</si>
  <si>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</si>
  <si>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</si>
  <si>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</si>
  <si>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</si>
  <si>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</si>
  <si>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</si>
  <si>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</si>
  <si>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</si>
  <si>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</si>
  <si>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</si>
  <si>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</si>
  <si>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</si>
  <si>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</si>
  <si>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</si>
  <si>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</si>
  <si>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</si>
  <si>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</si>
  <si>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</si>
  <si>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</si>
  <si>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</si>
  <si>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</si>
  <si>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</si>
  <si>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</si>
  <si>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</si>
  <si>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</si>
  <si>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</si>
  <si>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</si>
  <si>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</si>
  <si>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</si>
  <si>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</si>
  <si>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</si>
  <si>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</si>
  <si>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</si>
  <si>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</si>
  <si>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</si>
  <si>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</si>
  <si>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</si>
  <si>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</si>
  <si>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</si>
  <si>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</si>
  <si>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</si>
  <si>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</si>
  <si>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</si>
  <si>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</si>
  <si>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</si>
  <si>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</si>
  <si>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</si>
  <si>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</si>
  <si>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</si>
  <si>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</si>
  <si>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</si>
  <si>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</si>
  <si>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</si>
  <si>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</si>
  <si>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</si>
  <si>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</si>
  <si>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</si>
  <si>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</si>
  <si>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</si>
  <si>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</si>
  <si>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</si>
  <si>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</si>
  <si>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</si>
  <si>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</si>
  <si>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</si>
  <si>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</si>
  <si>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</si>
  <si>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</si>
  <si>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</si>
  <si>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</si>
  <si>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</si>
  <si>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</si>
  <si>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</si>
  <si>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</si>
  <si>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</si>
  <si>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</si>
  <si>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</si>
  <si>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</si>
  <si>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</si>
  <si>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</si>
  <si>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</si>
  <si>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</si>
  <si>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</si>
  <si>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</si>
  <si>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</si>
  <si>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</si>
  <si>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</si>
  <si>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</si>
  <si>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</si>
  <si>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</si>
  <si>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</si>
  <si>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</si>
  <si>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</si>
  <si>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</si>
  <si>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</si>
  <si>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</si>
  <si>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</si>
  <si>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</si>
  <si>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</si>
  <si>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</si>
  <si>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</si>
  <si>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</si>
  <si>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</si>
  <si>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</si>
  <si>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</si>
  <si>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</si>
  <si>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</si>
  <si>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</si>
  <si>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</si>
  <si>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</si>
  <si>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</si>
  <si>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</si>
  <si>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</si>
  <si>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</si>
  <si>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</si>
  <si>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</si>
  <si>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</si>
  <si>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</si>
  <si>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</si>
  <si>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</si>
  <si>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</si>
  <si>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</si>
  <si>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</si>
  <si>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</si>
  <si>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</si>
  <si>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</si>
  <si>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</si>
  <si>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</si>
  <si>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</si>
  <si>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</si>
  <si>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</si>
  <si>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</si>
  <si>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</si>
  <si>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</si>
  <si>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</si>
  <si>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</si>
  <si>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</si>
  <si>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</si>
  <si>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</si>
  <si>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</si>
  <si>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</si>
  <si>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</si>
  <si>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</si>
  <si>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</si>
  <si>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</si>
  <si>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</si>
  <si>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</si>
  <si>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</si>
  <si>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</si>
  <si>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</si>
  <si>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</si>
  <si>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</si>
  <si>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</si>
  <si>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</si>
  <si>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</si>
  <si>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</si>
  <si>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</si>
  <si>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</si>
  <si>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</si>
  <si>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</si>
  <si>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</si>
  <si>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</si>
  <si>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</si>
  <si>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</si>
  <si>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</si>
  <si>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</si>
  <si>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</si>
  <si>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</si>
  <si>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</si>
  <si>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</si>
  <si>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</si>
  <si>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</si>
  <si>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</si>
  <si>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</si>
  <si>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</si>
  <si>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</si>
  <si>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</si>
  <si>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</si>
  <si>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</si>
  <si>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</si>
  <si>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</si>
  <si>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</si>
  <si>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</si>
  <si>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</si>
  <si>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</si>
  <si>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</si>
  <si>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</si>
  <si>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</si>
  <si>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</si>
  <si>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</si>
  <si>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</si>
  <si>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</si>
  <si>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</si>
  <si>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</si>
  <si>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</si>
  <si>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</si>
  <si>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</si>
  <si>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</si>
  <si>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</si>
  <si>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</si>
  <si>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</si>
  <si>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</si>
  <si>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</si>
  <si>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</si>
  <si>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</si>
  <si>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</si>
  <si>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</si>
  <si>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</si>
  <si>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</si>
  <si>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</si>
  <si>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</si>
  <si>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</si>
  <si>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</si>
  <si>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</si>
  <si>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</si>
  <si>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</si>
  <si>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</si>
  <si>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</si>
  <si>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</si>
  <si>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</si>
  <si>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</si>
  <si>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</si>
  <si>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</si>
  <si>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</si>
  <si>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</si>
  <si>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</si>
  <si>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</si>
  <si>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</si>
  <si>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</si>
  <si>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</si>
  <si>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</si>
  <si>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</si>
  <si>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</si>
  <si>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</si>
  <si>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</si>
  <si>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</si>
  <si>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</si>
  <si>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</si>
  <si>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</si>
  <si>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</si>
  <si>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</si>
  <si>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</si>
  <si>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</si>
  <si>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</si>
  <si>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</si>
  <si>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</si>
  <si>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</si>
  <si>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</si>
  <si>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</si>
  <si>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</si>
  <si>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</si>
  <si>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</si>
  <si>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</si>
  <si>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</si>
  <si>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</si>
  <si>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</si>
  <si>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</si>
  <si>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</si>
  <si>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</si>
  <si>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</si>
  <si>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</si>
  <si>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</si>
  <si>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</si>
  <si>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</si>
  <si>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</si>
  <si>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</si>
  <si>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</si>
  <si>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</si>
  <si>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</si>
  <si>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</si>
  <si>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</si>
  <si>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</si>
  <si>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</si>
  <si>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</si>
  <si>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</si>
  <si>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</si>
  <si>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</si>
  <si>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</si>
  <si>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</si>
  <si>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</si>
  <si>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</si>
  <si>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</si>
  <si>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</si>
  <si>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</si>
  <si>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</si>
  <si>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</si>
  <si>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</si>
  <si>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</si>
  <si>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</si>
  <si>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</si>
  <si>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</si>
  <si>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</si>
  <si>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</si>
  <si>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</si>
  <si>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</si>
  <si>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</si>
  <si>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</si>
  <si>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</si>
  <si>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</si>
  <si>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</si>
  <si>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</si>
  <si>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</si>
  <si>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</si>
  <si>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</si>
  <si>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</si>
  <si>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</si>
  <si>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</si>
  <si>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</si>
  <si>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</si>
  <si>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</si>
  <si>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</si>
  <si>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</si>
  <si>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</si>
  <si>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</si>
  <si>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</si>
  <si>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</si>
  <si>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</si>
  <si>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</si>
  <si>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</si>
  <si>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</si>
  <si>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</si>
  <si>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</si>
  <si>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</si>
  <si>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</si>
  <si>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</si>
  <si>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</si>
  <si>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</si>
  <si>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</si>
  <si>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</si>
  <si>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</si>
  <si>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</si>
  <si>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</si>
  <si>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</si>
  <si>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</si>
  <si>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</si>
  <si>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</si>
  <si>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</si>
  <si>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</si>
  <si>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</si>
  <si>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</si>
  <si>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</si>
  <si>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</si>
  <si>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</si>
  <si>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</si>
  <si>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</si>
  <si>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</si>
  <si>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</si>
  <si>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</si>
  <si>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</si>
  <si>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</si>
  <si>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</si>
  <si>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</si>
  <si>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</si>
  <si>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</si>
  <si>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</si>
  <si>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</si>
  <si>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</si>
  <si>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</si>
  <si>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</si>
  <si>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</si>
  <si>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</si>
  <si>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</si>
  <si>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</si>
  <si>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</si>
  <si>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</si>
  <si>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</si>
  <si>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</si>
  <si>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</si>
  <si>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</si>
  <si>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</si>
  <si>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</si>
  <si>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</si>
  <si>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</si>
  <si>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</si>
  <si>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</si>
  <si>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</si>
  <si>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</si>
  <si>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</si>
  <si>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</si>
  <si>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</si>
  <si>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</si>
  <si>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</si>
  <si>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</si>
  <si>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</si>
  <si>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</si>
  <si>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</si>
  <si>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</si>
  <si>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</si>
  <si>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</si>
  <si>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</si>
  <si>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</si>
  <si>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</si>
  <si>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</si>
  <si>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</si>
  <si>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</si>
  <si>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</si>
  <si>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</si>
  <si>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</si>
  <si>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</si>
  <si>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</si>
  <si>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</si>
  <si>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</si>
  <si>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</si>
  <si>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</si>
  <si>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</si>
  <si>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</si>
  <si>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</si>
  <si>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</si>
  <si>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</si>
  <si>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</si>
  <si>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</si>
  <si>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</si>
  <si>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</si>
  <si>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</si>
  <si>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</si>
  <si>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</si>
  <si>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</si>
  <si>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</si>
  <si>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</si>
  <si>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</si>
  <si>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</si>
  <si>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</si>
  <si>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</si>
  <si>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</si>
  <si>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</si>
  <si>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</si>
  <si>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</si>
  <si>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</si>
  <si>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</si>
  <si>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</si>
  <si>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</si>
  <si>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</si>
  <si>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</si>
  <si>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</si>
  <si>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</si>
  <si>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</si>
  <si>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</si>
  <si>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</si>
  <si>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</si>
  <si>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</si>
  <si>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</si>
  <si>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</si>
  <si>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</si>
  <si>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</si>
  <si>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</si>
  <si>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</si>
  <si>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</si>
  <si>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</si>
  <si>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</si>
  <si>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</si>
  <si>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</si>
  <si>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</si>
  <si>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</si>
  <si>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</si>
  <si>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</si>
  <si>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</si>
  <si>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</si>
  <si>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</si>
  <si>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</si>
  <si>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</si>
  <si>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</si>
  <si>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</si>
  <si>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</si>
  <si>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</si>
  <si>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</si>
  <si>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</si>
  <si>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</si>
  <si>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</si>
  <si>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</si>
  <si>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</si>
  <si>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</si>
  <si>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</si>
  <si>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</si>
  <si>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</si>
  <si>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</si>
  <si>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</si>
  <si>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</si>
  <si>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</si>
  <si>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</si>
  <si>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</si>
  <si>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</si>
  <si>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</si>
  <si>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</si>
  <si>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</si>
  <si>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</si>
  <si>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</si>
  <si>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</si>
  <si>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</si>
  <si>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</si>
  <si>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</si>
  <si>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</si>
  <si>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</si>
  <si>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</si>
  <si>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</si>
  <si>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</si>
  <si>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</si>
  <si>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</si>
  <si>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</si>
  <si>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</si>
  <si>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</si>
  <si>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</si>
  <si>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</si>
  <si>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</si>
  <si>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</si>
  <si>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</si>
  <si>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</si>
  <si>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</si>
  <si>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</si>
  <si>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</si>
  <si>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</si>
  <si>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</si>
  <si>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</si>
  <si>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</si>
  <si>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</si>
  <si>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</si>
  <si>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</si>
  <si>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</si>
  <si>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</si>
  <si>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</si>
  <si>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</si>
  <si>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</si>
  <si>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</si>
  <si>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</si>
  <si>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</si>
  <si>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</si>
  <si>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</si>
  <si>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</si>
  <si>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</si>
  <si>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</si>
  <si>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</si>
  <si>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</si>
  <si>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</si>
  <si>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</si>
  <si>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</si>
  <si>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</si>
  <si>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</si>
  <si>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</si>
  <si>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</si>
  <si>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</si>
  <si>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</si>
  <si>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</si>
  <si>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</si>
  <si>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</si>
  <si>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</si>
  <si>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</si>
  <si>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</si>
  <si>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</si>
  <si>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</si>
  <si>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</si>
  <si>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</si>
  <si>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</si>
  <si>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</si>
  <si>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</si>
  <si>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</si>
  <si>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</si>
  <si>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</si>
  <si>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</si>
  <si>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</si>
  <si>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</si>
  <si>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</si>
  <si>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</si>
  <si>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</si>
  <si>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</si>
  <si>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</si>
  <si>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</si>
  <si>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</si>
  <si>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</si>
  <si>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</si>
  <si>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</si>
  <si>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</si>
  <si>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</si>
  <si>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</si>
  <si>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</si>
  <si>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</si>
  <si>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</si>
  <si>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</si>
  <si>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</si>
  <si>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</si>
  <si>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</si>
  <si>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</si>
  <si>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</si>
  <si>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</si>
  <si>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</si>
  <si>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</si>
  <si>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</si>
  <si>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</si>
  <si>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</si>
  <si>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</si>
  <si>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</si>
  <si>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</si>
  <si>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</si>
  <si>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</si>
  <si>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</si>
  <si>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</si>
  <si>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</si>
  <si>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</si>
  <si>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</si>
  <si>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</si>
  <si>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</si>
  <si>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</si>
  <si>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</si>
  <si>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</si>
  <si>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</si>
  <si>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</si>
  <si>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</si>
  <si>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</si>
  <si>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</si>
  <si>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</si>
  <si>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</si>
  <si>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</si>
  <si>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</si>
  <si>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</si>
  <si>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</si>
  <si>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</si>
  <si>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</si>
  <si>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</si>
  <si>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</si>
  <si>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</si>
  <si>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</si>
  <si>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</si>
  <si>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</si>
  <si>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</si>
  <si>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</si>
  <si>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</si>
  <si>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</si>
  <si>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</si>
  <si>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</si>
  <si>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</si>
  <si>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</si>
  <si>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</si>
  <si>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</si>
  <si>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</si>
  <si>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</si>
  <si>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</si>
  <si>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</si>
  <si>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</si>
  <si>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</si>
  <si>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</si>
  <si>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</si>
  <si>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</si>
  <si>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</si>
  <si>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</si>
  <si>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</si>
  <si>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</si>
  <si>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</si>
  <si>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</si>
  <si>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</si>
  <si>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</si>
  <si>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</si>
  <si>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</si>
  <si>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</si>
  <si>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</si>
  <si>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</si>
  <si>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</si>
  <si>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</si>
  <si>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</si>
  <si>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</si>
  <si>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</si>
  <si>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</si>
  <si>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</si>
  <si>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</si>
  <si>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</si>
  <si>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</si>
  <si>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</si>
  <si>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</si>
  <si>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</si>
  <si>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</si>
  <si>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</si>
  <si>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</si>
  <si>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</si>
  <si>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</si>
  <si>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</si>
  <si>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</si>
  <si>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</si>
  <si>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</si>
  <si>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</si>
  <si>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</si>
  <si>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</si>
  <si>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</si>
  <si>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</si>
  <si>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</si>
  <si>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</si>
  <si>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</si>
  <si>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</si>
  <si>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</si>
  <si>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</si>
  <si>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</si>
  <si>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</si>
  <si>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</si>
  <si>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</si>
  <si>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</si>
  <si>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</si>
  <si>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</si>
  <si>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</si>
  <si>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</si>
  <si>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</si>
  <si>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</si>
  <si>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</si>
  <si>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</si>
  <si>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</si>
  <si>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</si>
  <si>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</si>
  <si>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</si>
  <si>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</si>
  <si>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</si>
  <si>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</si>
  <si>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</si>
  <si>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</si>
  <si>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</si>
  <si>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</si>
  <si>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</si>
  <si>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</si>
  <si>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</si>
  <si>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</si>
  <si>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</si>
  <si>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</si>
  <si>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</si>
  <si>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</si>
  <si>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</si>
  <si>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</si>
  <si>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</si>
  <si>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</si>
  <si>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</si>
  <si>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</si>
  <si>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</si>
  <si>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</si>
  <si>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</si>
  <si>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</si>
  <si>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</si>
  <si>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</si>
  <si>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</si>
  <si>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</si>
  <si>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</si>
  <si>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</si>
  <si>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</si>
  <si>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</si>
  <si>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</si>
  <si>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</si>
  <si>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</si>
  <si>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</si>
  <si>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</si>
  <si>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</si>
  <si>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</si>
  <si>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</si>
  <si>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</si>
  <si>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</si>
  <si>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</si>
  <si>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</si>
  <si>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</si>
  <si>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</si>
  <si>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</si>
  <si>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</si>
  <si>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</si>
  <si>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</si>
  <si>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</si>
  <si>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</si>
  <si>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</si>
  <si>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</si>
  <si>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</si>
  <si>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</si>
  <si>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</si>
  <si>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</si>
  <si>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</si>
  <si>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</si>
  <si>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</si>
  <si>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</si>
  <si>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</si>
  <si>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</si>
  <si>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</si>
  <si>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</si>
  <si>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</si>
  <si>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</si>
  <si>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</si>
  <si>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</si>
  <si>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</si>
  <si>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</si>
  <si>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</si>
  <si>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</si>
  <si>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</si>
  <si>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</si>
  <si>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</si>
  <si>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</si>
  <si>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</si>
  <si>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</si>
  <si>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</si>
  <si>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</si>
  <si>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</si>
  <si>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</si>
  <si>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</si>
  <si>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</si>
  <si>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</si>
  <si>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</si>
  <si>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</si>
  <si>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</si>
  <si>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</si>
  <si>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</si>
  <si>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</si>
  <si>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</si>
  <si>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</si>
  <si>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</si>
  <si>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</si>
  <si>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</si>
  <si>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</si>
  <si>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</si>
  <si>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</si>
  <si>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</si>
  <si>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</si>
  <si>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</si>
  <si>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</si>
  <si>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</si>
  <si>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</si>
  <si>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</si>
  <si>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</si>
  <si>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</si>
  <si>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</si>
  <si>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</si>
  <si>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</si>
  <si>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</si>
  <si>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</si>
  <si>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</si>
  <si>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</si>
  <si>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</si>
  <si>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</si>
  <si>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</si>
  <si>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</si>
  <si>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MAAC, Inc</t>
  </si>
  <si>
    <t>Ventana al Sur</t>
  </si>
  <si>
    <t>City of San Diego</t>
  </si>
  <si>
    <t>Colin Miller (VP Multihousing Finance)</t>
  </si>
  <si>
    <t>1122 Broadway Ste 300</t>
  </si>
  <si>
    <t>619-578-7569</t>
  </si>
  <si>
    <t>colinm@sdhc.org</t>
  </si>
  <si>
    <t>CDLAC-TCAC Joint Application (submitting concurrently)</t>
  </si>
  <si>
    <t>4132 Beyer Blvd</t>
  </si>
  <si>
    <t>San Ysidro</t>
  </si>
  <si>
    <t>638-190-27 &amp; 638-190-28</t>
  </si>
  <si>
    <t>Low Resource</t>
  </si>
  <si>
    <t>$500M</t>
  </si>
  <si>
    <t>40%/60%</t>
  </si>
  <si>
    <t>1355 Third Ave</t>
  </si>
  <si>
    <t>Chula Vista</t>
  </si>
  <si>
    <t>CA</t>
  </si>
  <si>
    <t>Arnulfo Manriquez</t>
  </si>
  <si>
    <t>951-426-3595</t>
  </si>
  <si>
    <t>Amanriquez@maacproject.org</t>
  </si>
  <si>
    <t>MAAC Ventana al Sur MGP LLC</t>
  </si>
  <si>
    <t>Managing GP</t>
  </si>
  <si>
    <t>Kingdom Ventana LLC</t>
  </si>
  <si>
    <t>Administrative GP</t>
  </si>
  <si>
    <t>6451 Box Springs Blvd</t>
  </si>
  <si>
    <t>William Leach</t>
  </si>
  <si>
    <t>951-538-6244</t>
  </si>
  <si>
    <t>William@kingdomdevelopment.net</t>
  </si>
  <si>
    <t>Kingdom Development, Inc.</t>
  </si>
  <si>
    <t>General Partner</t>
  </si>
  <si>
    <t>MAAC Inc.</t>
  </si>
  <si>
    <t>Chula Vista, CA 91911</t>
  </si>
  <si>
    <t>Rodriguez Associates Architects &amp; Planners Inc.</t>
  </si>
  <si>
    <t>4080 Centre Street Ste 104</t>
  </si>
  <si>
    <t>San Diego, CA 92103</t>
  </si>
  <si>
    <t>Carlos Rodriguez</t>
  </si>
  <si>
    <t>619-426-3595</t>
  </si>
  <si>
    <t>619-544-8951</t>
  </si>
  <si>
    <t>619-544-8944</t>
  </si>
  <si>
    <t>carlosr@ra-architects.net</t>
  </si>
  <si>
    <t>Goldfarb &amp; Lipman LLP</t>
  </si>
  <si>
    <t>1300 Clay Street Eleventh Floor</t>
  </si>
  <si>
    <t>Oakland, CA 94612</t>
  </si>
  <si>
    <t>Elizabeth Klueck</t>
  </si>
  <si>
    <t>510-433-6632</t>
  </si>
  <si>
    <t>eklueck@goldfarblipman.com</t>
  </si>
  <si>
    <t>TBD</t>
  </si>
  <si>
    <t>Partner Energy</t>
  </si>
  <si>
    <t>680 Knox Street Ste 150</t>
  </si>
  <si>
    <t>Los Angeles, CA 90502</t>
  </si>
  <si>
    <t>Tushar Dutta</t>
  </si>
  <si>
    <t>310-765-7287</t>
  </si>
  <si>
    <t>tdutta@ptrenergy.com</t>
  </si>
  <si>
    <t>Cohn Reznick</t>
  </si>
  <si>
    <t>3560 Lenox Rd NE</t>
  </si>
  <si>
    <t>Atlanta, GA 30326</t>
  </si>
  <si>
    <t>Julie McNulty</t>
  </si>
  <si>
    <t>404-847-9447</t>
  </si>
  <si>
    <t>julie.mcnulty@cohnreznick.com</t>
  </si>
  <si>
    <t>CREA</t>
  </si>
  <si>
    <t>12396 Wold Trade Dr. Ste 218</t>
  </si>
  <si>
    <t>San Diego, CA 92128</t>
  </si>
  <si>
    <t>Richard Shea</t>
  </si>
  <si>
    <t>858-386-5199</t>
  </si>
  <si>
    <t>rshea@creallc.com</t>
  </si>
  <si>
    <t>Kingdom Development Inc.</t>
  </si>
  <si>
    <t>Riverside, CA 92507</t>
  </si>
  <si>
    <t>william@kingdomdevelopment.net</t>
  </si>
  <si>
    <t>KVG</t>
  </si>
  <si>
    <t>11060 Oak St. Ste 6</t>
  </si>
  <si>
    <t>Omaha, NE 68144</t>
  </si>
  <si>
    <t>Jay Wortmann</t>
  </si>
  <si>
    <t>402-202-0771</t>
  </si>
  <si>
    <t>jay@kvgteam.com</t>
  </si>
  <si>
    <t>Housing Authority of the City of San Diego</t>
  </si>
  <si>
    <t>1122 Broadway Unit 300</t>
  </si>
  <si>
    <t>San Diego, CA 92101</t>
  </si>
  <si>
    <t>Colin Miller</t>
  </si>
  <si>
    <t>619-578-7429</t>
  </si>
  <si>
    <t>Barker Management</t>
  </si>
  <si>
    <t>1101 East Orangewood Ave</t>
  </si>
  <si>
    <t>Anaheim, CA 92805</t>
  </si>
  <si>
    <t>Lupe Agoncillo</t>
  </si>
  <si>
    <t>714-533-3450</t>
  </si>
  <si>
    <t>Lagoncillo@barkermgt.com</t>
  </si>
  <si>
    <t>4132 Beyer, LP</t>
  </si>
  <si>
    <t>President</t>
  </si>
  <si>
    <t>1355 Third Avenue</t>
  </si>
  <si>
    <t>NA</t>
  </si>
  <si>
    <t>Inner City Infill Site</t>
  </si>
  <si>
    <t>CC-3-6</t>
  </si>
  <si>
    <t>88 DU/Acre</t>
  </si>
  <si>
    <t>65'</t>
  </si>
  <si>
    <t>SDHC-PSH Loan</t>
  </si>
  <si>
    <t>HCD-MHP</t>
  </si>
  <si>
    <t>Fixed</t>
  </si>
  <si>
    <t>CREA Tax Credit Proceeds</t>
  </si>
  <si>
    <t>Deferred Fees &amp; Costs</t>
  </si>
  <si>
    <t>12396 World Trade Dr Ste 218</t>
  </si>
  <si>
    <t>SDHC Loan</t>
  </si>
  <si>
    <t>MHP-HCD</t>
  </si>
  <si>
    <t>Operating Income</t>
  </si>
  <si>
    <t>2020 W El Camino Ave Ste 650</t>
  </si>
  <si>
    <t>Sacramento, CA 95833</t>
  </si>
  <si>
    <t>Hector Leyva</t>
  </si>
  <si>
    <t>916-263-4655</t>
  </si>
  <si>
    <t>San Diego Housing Commission</t>
  </si>
  <si>
    <t>Office Expenses &amp; Supplies</t>
  </si>
  <si>
    <t>SDHC</t>
  </si>
  <si>
    <t>Project-based vouchers (PBVs)</t>
  </si>
  <si>
    <t>Not Applicable</t>
  </si>
  <si>
    <t>Relocation</t>
  </si>
  <si>
    <t>Construction Management</t>
  </si>
  <si>
    <t>Financial Consultant</t>
  </si>
  <si>
    <t>Supportive Services &amp; Transition Reserves</t>
  </si>
  <si>
    <t>Barker Management, Inc</t>
  </si>
  <si>
    <t>HCD-MHP Loan</t>
  </si>
  <si>
    <t>1 bedroom</t>
  </si>
  <si>
    <t>2 bedroom</t>
  </si>
  <si>
    <t>192Hr/Yr</t>
  </si>
  <si>
    <t>Cashflow</t>
  </si>
  <si>
    <t>MOU</t>
  </si>
  <si>
    <t>528 Hr/Yr</t>
  </si>
  <si>
    <t>PSH Supportive Services</t>
  </si>
  <si>
    <t>2.2FTE</t>
  </si>
  <si>
    <t>Father Joes Villages</t>
  </si>
  <si>
    <t>Clubhouse expenses and software</t>
  </si>
  <si>
    <t>Davis bacon</t>
  </si>
  <si>
    <t>Above residual receipts line for cash flow</t>
  </si>
  <si>
    <t>MAAC, Inc.</t>
  </si>
  <si>
    <t>Citi Construction Loan - Tax Exempt</t>
  </si>
  <si>
    <t>Citi Construction Loan - Taxable Tail</t>
  </si>
  <si>
    <t>Matt Knipprath</t>
  </si>
  <si>
    <t>805-494-1808</t>
  </si>
  <si>
    <t>325 E Hillcrest Dr, Suite 160</t>
  </si>
  <si>
    <t>Thousand Oaks, CA 91360</t>
  </si>
  <si>
    <t>Citi Perm Loan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</si>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</sst>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theme="0" tint="-0.1499984740745262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9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3" fontId="15" fillId="10" borderId="11" xfId="1193" applyNumberFormat="1" applyFont="1" applyFill="1" applyBorder="1" applyProtection="1">
      <protection locked="0"/>
    </xf>
    <xf numFmtId="4" fontId="0" fillId="0" borderId="0" xfId="0" applyNumberFormat="1"/>
    <xf numFmtId="172" fontId="169" fillId="0" borderId="0" xfId="0" applyNumberFormat="1" applyFont="1" applyAlignment="1">
      <alignment horizontal="center"/>
    </xf>
    <xf numFmtId="181" fontId="19" fillId="0" borderId="0" xfId="4506" applyNumberFormat="1"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168" fontId="115" fillId="5" borderId="3" xfId="0" applyNumberFormat="1" applyFont="1" applyFill="1" applyBorder="1" applyAlignment="1" applyProtection="1">
      <alignment horizontal="left"/>
      <protection locked="0"/>
    </xf>
    <xf numFmtId="168" fontId="115" fillId="5" borderId="4" xfId="0" applyNumberFormat="1" applyFont="1" applyFill="1" applyBorder="1" applyAlignment="1" applyProtection="1">
      <alignment horizontal="left"/>
      <protection locked="0"/>
    </xf>
    <xf numFmtId="168" fontId="115" fillId="5" borderId="5"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9" fontId="10" fillId="5" borderId="4" xfId="1193" applyNumberForma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5"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4" t="s">
        <v>583</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6" t="s">
        <v>1390</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6" t="s">
        <v>1394</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15"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15"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4" t="s">
        <v>1395</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c r="A33" s="327"/>
      <c r="B33" s="325"/>
      <c r="C33" s="326"/>
      <c r="D33" s="745"/>
      <c r="E33" s="1863" t="s">
        <v>2410</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2411</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690</v>
      </c>
      <c r="F42" s="1862" t="s">
        <v>1360</v>
      </c>
    </row>
    <row r="43" spans="1:38" s="1862"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9" t="s">
        <v>1474</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1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15" customHeight="1">
      <c r="A57" s="327"/>
      <c r="B57" s="325"/>
      <c r="C57" s="326"/>
      <c r="D57" s="326"/>
      <c r="E57" s="327"/>
      <c r="F57" s="331"/>
      <c r="G57" s="776" t="s">
        <v>1398</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7" t="s">
        <v>610</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68" t="s">
        <v>1476</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7" t="s">
        <v>1521</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8"/>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1368</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0"/>
      <c r="E100" s="1866" t="s">
        <v>1371</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1489</v>
      </c>
      <c r="G133" s="5"/>
      <c r="H133" s="5"/>
      <c r="I133" s="5"/>
      <c r="J133" s="5"/>
      <c r="K133" s="5"/>
      <c r="L133" s="5"/>
      <c r="M133" s="5"/>
      <c r="N133" s="5"/>
    </row>
    <row r="134" spans="4:37" ht="12.75" customHeight="1">
      <c r="E134" s="883" t="s">
        <v>1487</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1488</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1443</v>
      </c>
      <c r="I342" s="183"/>
      <c r="J342" s="149"/>
      <c r="K342" s="149"/>
      <c r="L342" s="149"/>
      <c r="M342" s="149"/>
      <c r="N342" s="149"/>
      <c r="O342" s="149"/>
      <c r="P342" s="149"/>
      <c r="Q342" s="149"/>
      <c r="R342" s="149"/>
      <c r="S342" s="149"/>
    </row>
    <row r="343" spans="2:37" s="716" customFormat="1" ht="13.15"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1429</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71" t="s">
        <v>1441</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1490</v>
      </c>
    </row>
    <row r="370" spans="1:38" s="1873"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1491</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1348</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1492</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1345</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4" t="s">
        <v>1502</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1511</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1510</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1348</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H27" sqref="H27"/>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87" t="s">
        <v>1879</v>
      </c>
      <c r="B1" s="3287"/>
      <c r="C1" s="3287"/>
      <c r="D1" s="3287"/>
      <c r="E1" s="3287"/>
      <c r="F1" s="3287"/>
      <c r="G1" s="3287"/>
      <c r="H1" s="3287"/>
      <c r="I1" s="3287"/>
    </row>
    <row r="2" spans="1:11" ht="15">
      <c r="A2" s="1335"/>
      <c r="B2" s="1335"/>
      <c r="E2" s="1336"/>
      <c r="I2" s="1338"/>
      <c r="K2" s="1339"/>
    </row>
    <row r="3" spans="1:11">
      <c r="A3" s="1340" t="s">
        <v>1586</v>
      </c>
      <c r="B3" s="1340"/>
      <c r="C3" s="1333" t="s">
        <v>2182</v>
      </c>
      <c r="E3" s="1825">
        <f>ROUND(Application!AM564+'Basis &amp; Credits'!AB77,0)</f>
        <v>30643938</v>
      </c>
      <c r="F3" s="1341"/>
      <c r="K3" s="1412"/>
    </row>
    <row r="4" spans="1:11" s="1342" customFormat="1" ht="15" customHeight="1">
      <c r="C4" s="1342" t="s">
        <v>1880</v>
      </c>
      <c r="E4" s="1418">
        <f>Application!AD1037</f>
        <v>-6.5789473684210523E-3</v>
      </c>
      <c r="F4" s="1343"/>
      <c r="H4" s="1344"/>
      <c r="K4" s="1631"/>
    </row>
    <row r="5" spans="1:11" s="1345" customFormat="1" ht="15" customHeight="1">
      <c r="A5" s="3288"/>
      <c r="B5" s="3288"/>
      <c r="D5" s="1345" t="s">
        <v>2183</v>
      </c>
      <c r="E5" s="1346">
        <f>IF('CDLAC Points System'!C274="Yes",0.2,0)</f>
        <v>0</v>
      </c>
      <c r="F5" s="1343"/>
      <c r="H5" s="1344"/>
      <c r="K5" s="1632"/>
    </row>
    <row r="6" spans="1:11" s="1345" customFormat="1" ht="15" customHeight="1">
      <c r="A6" s="1495"/>
      <c r="B6" s="1495"/>
      <c r="D6" s="1345" t="s">
        <v>2184</v>
      </c>
      <c r="E6" s="1346" t="str">
        <f>IF(AND((Application!W464&gt;=(0.5*Application!G753)),Application!D210="Special Needs",(OR(Application!M354="Yes",Application!M355="Yes"))),0.2," ")</f>
        <v xml:space="preserve"> </v>
      </c>
      <c r="F6" s="1343"/>
      <c r="H6" s="1344"/>
      <c r="K6" s="1632"/>
    </row>
    <row r="7" spans="1:11" ht="15">
      <c r="A7" s="1335"/>
      <c r="B7" s="1335"/>
      <c r="C7" s="1333" t="s">
        <v>2186</v>
      </c>
      <c r="E7" s="1416">
        <f>E3-(E3*(E4+(MAX(E5,E6))))</f>
        <v>30845542.855263159</v>
      </c>
      <c r="F7" s="1341"/>
      <c r="I7" s="1347"/>
      <c r="K7" s="1633"/>
    </row>
    <row r="8" spans="1:11" ht="15">
      <c r="A8" s="1335"/>
      <c r="B8" s="1335"/>
      <c r="E8" s="1347"/>
      <c r="F8" s="1348"/>
      <c r="G8" s="1349"/>
      <c r="H8" s="1350"/>
      <c r="I8" s="1347"/>
    </row>
    <row r="9" spans="1:11" s="1353" customFormat="1" ht="15" customHeight="1">
      <c r="A9" s="1351"/>
      <c r="B9" s="1351"/>
      <c r="C9" s="1352"/>
      <c r="E9" s="1354" t="s">
        <v>1881</v>
      </c>
      <c r="F9" s="1355"/>
      <c r="G9" s="1356" t="s">
        <v>1882</v>
      </c>
      <c r="H9" s="1350"/>
      <c r="I9" s="1356" t="s">
        <v>1883</v>
      </c>
      <c r="K9" s="1357"/>
    </row>
    <row r="10" spans="1:11">
      <c r="A10" s="1340" t="s">
        <v>1588</v>
      </c>
      <c r="B10" s="1340"/>
      <c r="C10" s="1333" t="s">
        <v>1884</v>
      </c>
      <c r="E10" s="1358" t="s">
        <v>1885</v>
      </c>
      <c r="F10" s="1350"/>
      <c r="G10" s="1358" t="s">
        <v>1886</v>
      </c>
      <c r="H10" s="1350"/>
      <c r="I10" s="1358" t="s">
        <v>1885</v>
      </c>
    </row>
    <row r="11" spans="1:11" ht="15">
      <c r="A11" s="1335"/>
      <c r="B11" s="1335"/>
      <c r="C11" s="1359" t="s">
        <v>1887</v>
      </c>
      <c r="D11" s="1359"/>
      <c r="E11" s="1413">
        <f>Application!BN635+Application!BN644+Application!CS658</f>
        <v>0</v>
      </c>
      <c r="G11" s="1360">
        <v>0.9</v>
      </c>
      <c r="H11" s="1361"/>
      <c r="I11" s="1362">
        <f>E11*G11</f>
        <v>0</v>
      </c>
      <c r="J11" s="1353"/>
      <c r="K11" s="1357"/>
    </row>
    <row r="12" spans="1:11" ht="15">
      <c r="A12" s="1335"/>
      <c r="B12" s="1335"/>
      <c r="C12" s="1353" t="s">
        <v>1888</v>
      </c>
      <c r="D12" s="1353"/>
      <c r="E12" s="1413">
        <f>Application!BS635+Application!BS644+Application!CX658</f>
        <v>80</v>
      </c>
      <c r="G12" s="1360">
        <v>1</v>
      </c>
      <c r="H12" s="1361"/>
      <c r="I12" s="1362">
        <f>E12*G12</f>
        <v>80</v>
      </c>
      <c r="J12" s="1353"/>
    </row>
    <row r="13" spans="1:11" ht="15">
      <c r="A13" s="1335"/>
      <c r="B13" s="1335"/>
      <c r="C13" s="1353" t="s">
        <v>1889</v>
      </c>
      <c r="D13" s="1353"/>
      <c r="E13" s="1413">
        <f>Application!BX635+Application!BX644+Application!DC658</f>
        <v>21</v>
      </c>
      <c r="G13" s="1360">
        <v>1.25</v>
      </c>
      <c r="H13" s="1361"/>
      <c r="I13" s="1362">
        <f>E13*G13</f>
        <v>26.25</v>
      </c>
      <c r="J13" s="1353"/>
    </row>
    <row r="14" spans="1:11" ht="15">
      <c r="A14" s="1335"/>
      <c r="B14" s="1335"/>
      <c r="C14" s="1353" t="s">
        <v>1890</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1891</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101</v>
      </c>
      <c r="G16" s="1336"/>
      <c r="I16" s="1417">
        <f>SUM(I11:I15)</f>
        <v>106.25</v>
      </c>
    </row>
    <row r="17" spans="1:9" ht="15">
      <c r="A17" s="1335"/>
      <c r="B17" s="1335"/>
      <c r="E17" s="1336"/>
      <c r="I17" s="1364"/>
    </row>
    <row r="18" spans="1:9" ht="15">
      <c r="A18" s="1340" t="s">
        <v>1591</v>
      </c>
      <c r="B18" s="1340"/>
      <c r="C18" s="1365" t="s">
        <v>1892</v>
      </c>
      <c r="D18" s="1337"/>
      <c r="E18" s="1366">
        <f>E7/I16</f>
        <v>290310.9915789474</v>
      </c>
      <c r="F18" s="1367"/>
      <c r="G18" s="1368"/>
      <c r="H18" s="1369"/>
      <c r="I18" s="1364"/>
    </row>
    <row r="21" spans="1:9" ht="14.25" customHeight="1">
      <c r="A21" s="3289" t="s">
        <v>2181</v>
      </c>
      <c r="B21" s="3289"/>
      <c r="C21" s="3289"/>
      <c r="D21" s="3289"/>
      <c r="E21" s="3289"/>
      <c r="F21" s="3289"/>
      <c r="G21" s="3289"/>
      <c r="H21" s="3289"/>
      <c r="I21" s="3289"/>
    </row>
    <row r="22" spans="1:9">
      <c r="A22" s="3289"/>
      <c r="B22" s="3289"/>
      <c r="C22" s="3289"/>
      <c r="D22" s="3289"/>
      <c r="E22" s="3289"/>
      <c r="F22" s="3289"/>
      <c r="G22" s="3289"/>
      <c r="H22" s="3289"/>
      <c r="I22" s="3289"/>
    </row>
    <row r="23" spans="1:9">
      <c r="A23" s="3289"/>
      <c r="B23" s="3289"/>
      <c r="C23" s="3289"/>
      <c r="D23" s="3289"/>
      <c r="E23" s="3289"/>
      <c r="F23" s="3289"/>
      <c r="G23" s="3289"/>
      <c r="H23" s="3289"/>
      <c r="I23" s="3289"/>
    </row>
    <row r="24" spans="1:9">
      <c r="A24" s="3289"/>
      <c r="B24" s="3289"/>
      <c r="C24" s="3289"/>
      <c r="D24" s="3289"/>
      <c r="E24" s="3289"/>
      <c r="F24" s="3289"/>
      <c r="G24" s="3289"/>
      <c r="H24" s="3289"/>
      <c r="I24" s="3289"/>
    </row>
    <row r="26" spans="1:9" ht="20.100000000000001" customHeight="1">
      <c r="A26" s="1333"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94"/>
  <sheetViews>
    <sheetView showGridLines="0" showZeros="0" view="pageBreakPreview" topLeftCell="A31" zoomScale="85" zoomScaleNormal="100" zoomScaleSheetLayoutView="85" workbookViewId="0">
      <selection activeCell="AJ57" sqref="AJ57"/>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32" t="s">
        <v>1523</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1453</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34" t="str">
        <f xml:space="preserve"> IF(T25=100%,'Sources and Basis Breakdown'!G2,'Sources and Basis Breakdown'!F2)</f>
        <v>30% PVC for New Const/
Rehabilitation
DDA/QCT
Building(s)</v>
      </c>
      <c r="U7" s="3334"/>
      <c r="V7" s="3334"/>
      <c r="W7" s="3334"/>
      <c r="X7" s="3334"/>
      <c r="Y7" s="3334" t="str">
        <f>IF(T25=100%," ",'Sources and Basis Breakdown'!G2)</f>
        <v>30% PVC for New Const/
Rehabilitation
NON-DDA/
NON-QCT Building(s)</v>
      </c>
      <c r="Z7" s="3334"/>
      <c r="AA7" s="3334"/>
      <c r="AB7" s="3334"/>
      <c r="AC7" s="3334"/>
      <c r="AD7" s="3334" t="str">
        <f xml:space="preserve"> IF(T25=100%, 'Sources and Basis Breakdown'!J2,'Sources and Basis Breakdown'!I2)</f>
        <v>30% PVC for Acquisition
DDA/QCT Building(s)</v>
      </c>
      <c r="AE7" s="3334"/>
      <c r="AF7" s="3334"/>
      <c r="AG7" s="3334"/>
      <c r="AH7" s="3334"/>
      <c r="AI7" s="3334" t="str">
        <f>IF(T25=100%," ",'Sources and Basis Breakdown'!J2)</f>
        <v>30% PVC for Acquisition
NON-DDA/
NON-QCT Building(s)</v>
      </c>
      <c r="AJ7" s="3334"/>
      <c r="AK7" s="3334"/>
      <c r="AL7" s="3334"/>
      <c r="AM7" s="3334"/>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34"/>
      <c r="U8" s="3334"/>
      <c r="V8" s="3334"/>
      <c r="W8" s="3334"/>
      <c r="X8" s="3334"/>
      <c r="Y8" s="3334"/>
      <c r="Z8" s="3334"/>
      <c r="AA8" s="3334"/>
      <c r="AB8" s="3334"/>
      <c r="AC8" s="3334"/>
      <c r="AD8" s="3334"/>
      <c r="AE8" s="3334"/>
      <c r="AF8" s="3334"/>
      <c r="AG8" s="3334"/>
      <c r="AH8" s="3334"/>
      <c r="AI8" s="3334"/>
      <c r="AJ8" s="3334"/>
      <c r="AK8" s="3334"/>
      <c r="AL8" s="3334"/>
      <c r="AM8" s="3334"/>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34"/>
      <c r="U9" s="3334"/>
      <c r="V9" s="3334"/>
      <c r="W9" s="3334"/>
      <c r="X9" s="3334"/>
      <c r="Y9" s="3334"/>
      <c r="Z9" s="3334"/>
      <c r="AA9" s="3334"/>
      <c r="AB9" s="3334"/>
      <c r="AC9" s="3334"/>
      <c r="AD9" s="3334"/>
      <c r="AE9" s="3334"/>
      <c r="AF9" s="3334"/>
      <c r="AG9" s="3334"/>
      <c r="AH9" s="3334"/>
      <c r="AI9" s="3334"/>
      <c r="AJ9" s="3334"/>
      <c r="AK9" s="3334"/>
      <c r="AL9" s="3334"/>
      <c r="AM9" s="3334"/>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34"/>
      <c r="U10" s="3334"/>
      <c r="V10" s="3334"/>
      <c r="W10" s="3334"/>
      <c r="X10" s="3334"/>
      <c r="Y10" s="3334"/>
      <c r="Z10" s="3334"/>
      <c r="AA10" s="3334"/>
      <c r="AB10" s="3334"/>
      <c r="AC10" s="3334"/>
      <c r="AD10" s="3334"/>
      <c r="AE10" s="3334"/>
      <c r="AF10" s="3334"/>
      <c r="AG10" s="3334"/>
      <c r="AH10" s="3334"/>
      <c r="AI10" s="3334"/>
      <c r="AJ10" s="3334"/>
      <c r="AK10" s="3334"/>
      <c r="AL10" s="3334"/>
      <c r="AM10" s="3334"/>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302" t="s">
        <v>393</v>
      </c>
      <c r="C11" s="3303"/>
      <c r="D11" s="3303"/>
      <c r="E11" s="3303"/>
      <c r="F11" s="3303"/>
      <c r="G11" s="3303"/>
      <c r="H11" s="3303"/>
      <c r="I11" s="3303"/>
      <c r="J11" s="3303"/>
      <c r="K11" s="3303"/>
      <c r="L11" s="3303"/>
      <c r="M11" s="3303"/>
      <c r="N11" s="3303"/>
      <c r="O11" s="3303"/>
      <c r="P11" s="3303"/>
      <c r="Q11" s="3303"/>
      <c r="R11" s="3303"/>
      <c r="S11" s="3304"/>
      <c r="T11" s="3335">
        <f>IF('Sources and Basis Breakdown'!F107=0,'Sources and Basis Breakdown'!E107,'Sources and Basis Breakdown'!F107)</f>
        <v>55133105</v>
      </c>
      <c r="U11" s="3336"/>
      <c r="V11" s="3336"/>
      <c r="W11" s="3336"/>
      <c r="X11" s="3336"/>
      <c r="Y11" s="3335">
        <f>IF(Y7=" ",0,IF('Sources and Basis Breakdown'!G107+'Sources and Basis Breakdown'!F107='Sources and Basis Breakdown'!E107,'Sources and Basis Breakdown'!G107,0))</f>
        <v>0</v>
      </c>
      <c r="Z11" s="3336"/>
      <c r="AA11" s="3336"/>
      <c r="AB11" s="3336"/>
      <c r="AC11" s="3336"/>
      <c r="AD11" s="3336">
        <f>IF('Sources and Basis Breakdown'!I107=0,'Sources and Basis Breakdown'!H107,'Sources and Basis Breakdown'!I107)</f>
        <v>0</v>
      </c>
      <c r="AE11" s="3336"/>
      <c r="AF11" s="3336"/>
      <c r="AG11" s="3336"/>
      <c r="AH11" s="3336"/>
      <c r="AI11" s="3336">
        <f>IF(Y7=" ",0,IF('Sources and Basis Breakdown'!I107+'Sources and Basis Breakdown'!J107='Sources and Basis Breakdown'!H107,'Sources and Basis Breakdown'!J107,0))</f>
        <v>0</v>
      </c>
      <c r="AJ11" s="3336"/>
      <c r="AK11" s="3336"/>
      <c r="AL11" s="3336"/>
      <c r="AM11" s="3336"/>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27" t="s">
        <v>530</v>
      </c>
      <c r="C12" s="3328"/>
      <c r="D12" s="3328"/>
      <c r="E12" s="3328"/>
      <c r="F12" s="3328"/>
      <c r="G12" s="3328"/>
      <c r="H12" s="3328"/>
      <c r="I12" s="3328"/>
      <c r="J12" s="3328"/>
      <c r="K12" s="3328"/>
      <c r="L12" s="3328"/>
      <c r="M12" s="3328"/>
      <c r="N12" s="3328"/>
      <c r="O12" s="3328"/>
      <c r="P12" s="3328"/>
      <c r="Q12" s="3328"/>
      <c r="R12" s="3328"/>
      <c r="S12" s="3329"/>
      <c r="T12" s="3290"/>
      <c r="U12" s="3291"/>
      <c r="V12" s="3291"/>
      <c r="W12" s="3291"/>
      <c r="X12" s="3292"/>
      <c r="Y12" s="3290"/>
      <c r="Z12" s="3291"/>
      <c r="AA12" s="3291"/>
      <c r="AB12" s="3291"/>
      <c r="AC12" s="3292"/>
      <c r="AD12" s="3290"/>
      <c r="AE12" s="3291"/>
      <c r="AF12" s="3291"/>
      <c r="AG12" s="3291"/>
      <c r="AH12" s="3292"/>
      <c r="AI12" s="3290"/>
      <c r="AJ12" s="3291"/>
      <c r="AK12" s="3291"/>
      <c r="AL12" s="3291"/>
      <c r="AM12" s="3292"/>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30" t="s">
        <v>531</v>
      </c>
      <c r="D13" s="3330"/>
      <c r="E13" s="3330"/>
      <c r="F13" s="3330"/>
      <c r="G13" s="3330"/>
      <c r="H13" s="3330"/>
      <c r="I13" s="3330"/>
      <c r="J13" s="3330"/>
      <c r="K13" s="3330"/>
      <c r="L13" s="3330"/>
      <c r="M13" s="3330"/>
      <c r="N13" s="3330"/>
      <c r="O13" s="3330"/>
      <c r="P13" s="3330"/>
      <c r="Q13" s="3330"/>
      <c r="R13" s="3330"/>
      <c r="S13" s="3331"/>
      <c r="T13" s="3337"/>
      <c r="U13" s="3338"/>
      <c r="V13" s="3338"/>
      <c r="W13" s="3338"/>
      <c r="X13" s="3338"/>
      <c r="Y13" s="3337"/>
      <c r="Z13" s="3338"/>
      <c r="AA13" s="3338"/>
      <c r="AB13" s="3338"/>
      <c r="AC13" s="3338"/>
      <c r="AD13" s="3338"/>
      <c r="AE13" s="3338"/>
      <c r="AF13" s="3338"/>
      <c r="AG13" s="3338"/>
      <c r="AH13" s="3338"/>
      <c r="AI13" s="3338"/>
      <c r="AJ13" s="3338"/>
      <c r="AK13" s="3338"/>
      <c r="AL13" s="3338"/>
      <c r="AM13" s="3338"/>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30" t="s">
        <v>532</v>
      </c>
      <c r="D14" s="3330"/>
      <c r="E14" s="3330"/>
      <c r="F14" s="3330"/>
      <c r="G14" s="3330"/>
      <c r="H14" s="3330"/>
      <c r="I14" s="3330"/>
      <c r="J14" s="3330"/>
      <c r="K14" s="3330"/>
      <c r="L14" s="3330"/>
      <c r="M14" s="3330"/>
      <c r="N14" s="3330"/>
      <c r="O14" s="3330"/>
      <c r="P14" s="3330"/>
      <c r="Q14" s="3330"/>
      <c r="R14" s="3330"/>
      <c r="S14" s="3331"/>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30" t="s">
        <v>533</v>
      </c>
      <c r="D15" s="3330"/>
      <c r="E15" s="3330"/>
      <c r="F15" s="3330"/>
      <c r="G15" s="3330"/>
      <c r="H15" s="3330"/>
      <c r="I15" s="3330"/>
      <c r="J15" s="3330"/>
      <c r="K15" s="3330"/>
      <c r="L15" s="3330"/>
      <c r="M15" s="3330"/>
      <c r="N15" s="3330"/>
      <c r="O15" s="3330"/>
      <c r="P15" s="3330"/>
      <c r="Q15" s="3330"/>
      <c r="R15" s="3330"/>
      <c r="S15" s="3331"/>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30" t="s">
        <v>864</v>
      </c>
      <c r="D16" s="3330"/>
      <c r="E16" s="3330"/>
      <c r="F16" s="3330"/>
      <c r="G16" s="3330"/>
      <c r="H16" s="3330"/>
      <c r="I16" s="3330"/>
      <c r="J16" s="3330"/>
      <c r="K16" s="3330"/>
      <c r="L16" s="3330"/>
      <c r="M16" s="3330"/>
      <c r="N16" s="3330"/>
      <c r="O16" s="3330"/>
      <c r="P16" s="3330"/>
      <c r="Q16" s="3330"/>
      <c r="R16" s="3330"/>
      <c r="S16" s="3331"/>
      <c r="T16" s="3293"/>
      <c r="U16" s="3294"/>
      <c r="V16" s="3294"/>
      <c r="W16" s="3294"/>
      <c r="X16" s="3294"/>
      <c r="Y16" s="3293"/>
      <c r="Z16" s="3294"/>
      <c r="AA16" s="3294"/>
      <c r="AB16" s="3294"/>
      <c r="AC16" s="3294"/>
      <c r="AD16" s="3294"/>
      <c r="AE16" s="3294"/>
      <c r="AF16" s="3294"/>
      <c r="AG16" s="3294"/>
      <c r="AH16" s="3294"/>
      <c r="AI16" s="3294"/>
      <c r="AJ16" s="3294"/>
      <c r="AK16" s="3294"/>
      <c r="AL16" s="3294"/>
      <c r="AM16" s="3294"/>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30" t="s">
        <v>534</v>
      </c>
      <c r="D17" s="3330"/>
      <c r="E17" s="3330"/>
      <c r="F17" s="3330"/>
      <c r="G17" s="3330"/>
      <c r="H17" s="3330"/>
      <c r="I17" s="3330"/>
      <c r="J17" s="3330"/>
      <c r="K17" s="3330"/>
      <c r="L17" s="3330"/>
      <c r="M17" s="3330"/>
      <c r="N17" s="3330"/>
      <c r="O17" s="3330"/>
      <c r="P17" s="3330"/>
      <c r="Q17" s="3330"/>
      <c r="R17" s="3330"/>
      <c r="S17" s="3331"/>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25" t="s">
        <v>1039</v>
      </c>
      <c r="D18" s="3325"/>
      <c r="E18" s="3325"/>
      <c r="F18" s="3325"/>
      <c r="G18" s="3325"/>
      <c r="H18" s="3325"/>
      <c r="I18" s="3325"/>
      <c r="J18" s="3325"/>
      <c r="K18" s="3325"/>
      <c r="L18" s="3325"/>
      <c r="M18" s="3325"/>
      <c r="N18" s="3325"/>
      <c r="O18" s="3325"/>
      <c r="P18" s="3325"/>
      <c r="Q18" s="3325"/>
      <c r="R18" s="3325"/>
      <c r="S18" s="3326"/>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25" t="s">
        <v>1039</v>
      </c>
      <c r="D19" s="3325"/>
      <c r="E19" s="3325"/>
      <c r="F19" s="3325"/>
      <c r="G19" s="3325"/>
      <c r="H19" s="3325"/>
      <c r="I19" s="3325"/>
      <c r="J19" s="3325"/>
      <c r="K19" s="3325"/>
      <c r="L19" s="3325"/>
      <c r="M19" s="3325"/>
      <c r="N19" s="3325"/>
      <c r="O19" s="3325"/>
      <c r="P19" s="3325"/>
      <c r="Q19" s="3325"/>
      <c r="R19" s="3325"/>
      <c r="S19" s="3326"/>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302" t="s">
        <v>535</v>
      </c>
      <c r="C20" s="3303"/>
      <c r="D20" s="3303"/>
      <c r="E20" s="3303"/>
      <c r="F20" s="3303"/>
      <c r="G20" s="3303"/>
      <c r="H20" s="3303"/>
      <c r="I20" s="3303"/>
      <c r="J20" s="3303"/>
      <c r="K20" s="3303"/>
      <c r="L20" s="3303"/>
      <c r="M20" s="3303"/>
      <c r="N20" s="3303"/>
      <c r="O20" s="3303"/>
      <c r="P20" s="3303"/>
      <c r="Q20" s="3303"/>
      <c r="R20" s="3303"/>
      <c r="S20" s="3304"/>
      <c r="T20" s="3295">
        <f>SUM(T13:X19)</f>
        <v>0</v>
      </c>
      <c r="U20" s="3296"/>
      <c r="V20" s="3296"/>
      <c r="W20" s="3296"/>
      <c r="X20" s="3296"/>
      <c r="Y20" s="3295">
        <f>SUM(Y13:AC19)</f>
        <v>0</v>
      </c>
      <c r="Z20" s="3296"/>
      <c r="AA20" s="3296"/>
      <c r="AB20" s="3296"/>
      <c r="AC20" s="3296"/>
      <c r="AD20" s="3297">
        <f>SUM(AD13:AH19)</f>
        <v>0</v>
      </c>
      <c r="AE20" s="3298"/>
      <c r="AF20" s="3298"/>
      <c r="AG20" s="3298"/>
      <c r="AH20" s="3295"/>
      <c r="AI20" s="3297">
        <f>SUM(AI13:AM19)</f>
        <v>0</v>
      </c>
      <c r="AJ20" s="3298"/>
      <c r="AK20" s="3298"/>
      <c r="AL20" s="3298"/>
      <c r="AM20" s="3295"/>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302" t="s">
        <v>1495</v>
      </c>
      <c r="C21" s="3303"/>
      <c r="D21" s="3303"/>
      <c r="E21" s="3303"/>
      <c r="F21" s="3303"/>
      <c r="G21" s="3303"/>
      <c r="H21" s="3303"/>
      <c r="I21" s="3303"/>
      <c r="J21" s="3303"/>
      <c r="K21" s="3303"/>
      <c r="L21" s="3303"/>
      <c r="M21" s="3303"/>
      <c r="N21" s="3303"/>
      <c r="O21" s="3303"/>
      <c r="P21" s="3303"/>
      <c r="Q21" s="3303"/>
      <c r="R21" s="3303"/>
      <c r="S21" s="3304"/>
      <c r="T21" s="3293"/>
      <c r="U21" s="3294"/>
      <c r="V21" s="3294"/>
      <c r="W21" s="3294"/>
      <c r="X21" s="3294"/>
      <c r="Y21" s="3293"/>
      <c r="Z21" s="3294"/>
      <c r="AA21" s="3294"/>
      <c r="AB21" s="3294"/>
      <c r="AC21" s="3294"/>
      <c r="AD21" s="3290"/>
      <c r="AE21" s="3291"/>
      <c r="AF21" s="3291"/>
      <c r="AG21" s="3291"/>
      <c r="AH21" s="3292"/>
      <c r="AI21" s="3290"/>
      <c r="AJ21" s="3291"/>
      <c r="AK21" s="3291"/>
      <c r="AL21" s="3291"/>
      <c r="AM21" s="3292"/>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302" t="s">
        <v>536</v>
      </c>
      <c r="C22" s="3303"/>
      <c r="D22" s="3303"/>
      <c r="E22" s="3303"/>
      <c r="F22" s="3303"/>
      <c r="G22" s="3303"/>
      <c r="H22" s="3303"/>
      <c r="I22" s="3303"/>
      <c r="J22" s="3303"/>
      <c r="K22" s="3303"/>
      <c r="L22" s="3303"/>
      <c r="M22" s="3303"/>
      <c r="N22" s="3303"/>
      <c r="O22" s="3303"/>
      <c r="P22" s="3303"/>
      <c r="Q22" s="3303"/>
      <c r="R22" s="3303"/>
      <c r="S22" s="3304"/>
      <c r="T22" s="3339">
        <f>(T20+T21)*-1</f>
        <v>0</v>
      </c>
      <c r="U22" s="3340"/>
      <c r="V22" s="3340"/>
      <c r="W22" s="3340"/>
      <c r="X22" s="3340"/>
      <c r="Y22" s="3339">
        <f>(Y20+Y21)*-1</f>
        <v>0</v>
      </c>
      <c r="Z22" s="3340"/>
      <c r="AA22" s="3340"/>
      <c r="AB22" s="3340"/>
      <c r="AC22" s="3340"/>
      <c r="AD22" s="3341">
        <f>(AD20)*-1</f>
        <v>0</v>
      </c>
      <c r="AE22" s="3342"/>
      <c r="AF22" s="3342"/>
      <c r="AG22" s="3342"/>
      <c r="AH22" s="3339"/>
      <c r="AI22" s="3341">
        <f>(AI20)*-1</f>
        <v>0</v>
      </c>
      <c r="AJ22" s="3342"/>
      <c r="AK22" s="3342"/>
      <c r="AL22" s="3342"/>
      <c r="AM22" s="3339"/>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05" t="s">
        <v>537</v>
      </c>
      <c r="C23" s="3306"/>
      <c r="D23" s="3306"/>
      <c r="E23" s="3306"/>
      <c r="F23" s="3306"/>
      <c r="G23" s="3306"/>
      <c r="H23" s="3306"/>
      <c r="I23" s="3306"/>
      <c r="J23" s="3306"/>
      <c r="K23" s="3306"/>
      <c r="L23" s="3306"/>
      <c r="M23" s="3306"/>
      <c r="N23" s="3306"/>
      <c r="O23" s="3306"/>
      <c r="P23" s="3306"/>
      <c r="Q23" s="3306"/>
      <c r="R23" s="3306"/>
      <c r="S23" s="3307"/>
      <c r="T23" s="3295">
        <f>T11+T22</f>
        <v>55133105</v>
      </c>
      <c r="U23" s="3296"/>
      <c r="V23" s="3296"/>
      <c r="W23" s="3296"/>
      <c r="X23" s="3296"/>
      <c r="Y23" s="3295">
        <f>Y11+Y22</f>
        <v>0</v>
      </c>
      <c r="Z23" s="3296"/>
      <c r="AA23" s="3296"/>
      <c r="AB23" s="3296"/>
      <c r="AC23" s="3296"/>
      <c r="AD23" s="3295">
        <f>AD11+AD22</f>
        <v>0</v>
      </c>
      <c r="AE23" s="3296"/>
      <c r="AF23" s="3296"/>
      <c r="AG23" s="3296"/>
      <c r="AH23" s="3296"/>
      <c r="AI23" s="3295">
        <f>AI11+AI22</f>
        <v>0</v>
      </c>
      <c r="AJ23" s="3296"/>
      <c r="AK23" s="3296"/>
      <c r="AL23" s="3296"/>
      <c r="AM23" s="3296"/>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302" t="s">
        <v>1040</v>
      </c>
      <c r="C24" s="3303"/>
      <c r="D24" s="3303"/>
      <c r="E24" s="3303"/>
      <c r="F24" s="3303"/>
      <c r="G24" s="3303"/>
      <c r="H24" s="3303"/>
      <c r="I24" s="3303"/>
      <c r="J24" s="3303"/>
      <c r="K24" s="3303"/>
      <c r="L24" s="3303"/>
      <c r="M24" s="3303"/>
      <c r="N24" s="3303"/>
      <c r="O24" s="3303"/>
      <c r="P24" s="3303"/>
      <c r="Q24" s="3303"/>
      <c r="R24" s="3303"/>
      <c r="S24" s="3304"/>
      <c r="T24" s="3297">
        <f>Application!AJ1032</f>
        <v>92102680</v>
      </c>
      <c r="U24" s="3298"/>
      <c r="V24" s="3298"/>
      <c r="W24" s="3298"/>
      <c r="X24" s="3298"/>
      <c r="Y24" s="3298"/>
      <c r="Z24" s="3298"/>
      <c r="AA24" s="3298"/>
      <c r="AB24" s="3298"/>
      <c r="AC24" s="3298"/>
      <c r="AD24" s="3298"/>
      <c r="AE24" s="3298"/>
      <c r="AF24" s="3298"/>
      <c r="AG24" s="3298"/>
      <c r="AH24" s="3298"/>
      <c r="AI24" s="3298"/>
      <c r="AJ24" s="3298"/>
      <c r="AK24" s="3298"/>
      <c r="AL24" s="3298"/>
      <c r="AM24" s="3295"/>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09" t="s">
        <v>1496</v>
      </c>
      <c r="C25" s="3310"/>
      <c r="D25" s="3310"/>
      <c r="E25" s="3310"/>
      <c r="F25" s="3310"/>
      <c r="G25" s="3310"/>
      <c r="H25" s="3310"/>
      <c r="I25" s="3310"/>
      <c r="J25" s="3310"/>
      <c r="K25" s="3310"/>
      <c r="L25" s="3310"/>
      <c r="M25" s="3310"/>
      <c r="N25" s="3310"/>
      <c r="O25" s="3310"/>
      <c r="P25" s="3310"/>
      <c r="Q25" s="3310"/>
      <c r="R25" s="3310"/>
      <c r="S25" s="3311"/>
      <c r="T25" s="3343">
        <f>IF(OR(Application!T195="yes",Application!T194="yes"),1.3,1)</f>
        <v>1.3</v>
      </c>
      <c r="U25" s="3344"/>
      <c r="V25" s="3344"/>
      <c r="W25" s="3344"/>
      <c r="X25" s="3344"/>
      <c r="Y25" s="3343">
        <v>1</v>
      </c>
      <c r="Z25" s="3344"/>
      <c r="AA25" s="3344"/>
      <c r="AB25" s="3344"/>
      <c r="AC25" s="3344"/>
      <c r="AD25" s="3343">
        <v>1</v>
      </c>
      <c r="AE25" s="3344"/>
      <c r="AF25" s="3344"/>
      <c r="AG25" s="3344"/>
      <c r="AH25" s="3345"/>
      <c r="AI25" s="3343">
        <v>1</v>
      </c>
      <c r="AJ25" s="3344"/>
      <c r="AK25" s="3344"/>
      <c r="AL25" s="3344"/>
      <c r="AM25" s="3345"/>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302" t="s">
        <v>538</v>
      </c>
      <c r="C26" s="3303"/>
      <c r="D26" s="3303"/>
      <c r="E26" s="3303"/>
      <c r="F26" s="3303"/>
      <c r="G26" s="3303"/>
      <c r="H26" s="3303"/>
      <c r="I26" s="3303"/>
      <c r="J26" s="3303"/>
      <c r="K26" s="3303"/>
      <c r="L26" s="3303"/>
      <c r="M26" s="3303"/>
      <c r="N26" s="3303"/>
      <c r="O26" s="3303"/>
      <c r="P26" s="3303"/>
      <c r="Q26" s="3303"/>
      <c r="R26" s="3303"/>
      <c r="S26" s="3304"/>
      <c r="T26" s="3346">
        <f>T23*T25</f>
        <v>71673036.5</v>
      </c>
      <c r="U26" s="3347"/>
      <c r="V26" s="3347"/>
      <c r="W26" s="3347"/>
      <c r="X26" s="3347"/>
      <c r="Y26" s="3346">
        <f>Y23*Y25</f>
        <v>0</v>
      </c>
      <c r="Z26" s="3347"/>
      <c r="AA26" s="3347"/>
      <c r="AB26" s="3347"/>
      <c r="AC26" s="3347"/>
      <c r="AD26" s="3346">
        <f>AD23*AD25</f>
        <v>0</v>
      </c>
      <c r="AE26" s="3347"/>
      <c r="AF26" s="3347"/>
      <c r="AG26" s="3347"/>
      <c r="AH26" s="3347"/>
      <c r="AI26" s="3346">
        <f>AI23*AI25</f>
        <v>0</v>
      </c>
      <c r="AJ26" s="3347"/>
      <c r="AK26" s="3347"/>
      <c r="AL26" s="3347"/>
      <c r="AM26" s="3347"/>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12" t="s">
        <v>447</v>
      </c>
      <c r="C27" s="3313"/>
      <c r="D27" s="3313"/>
      <c r="E27" s="3313"/>
      <c r="F27" s="3313"/>
      <c r="G27" s="3313"/>
      <c r="H27" s="3313"/>
      <c r="I27" s="3313"/>
      <c r="J27" s="3313"/>
      <c r="K27" s="3313"/>
      <c r="L27" s="3313"/>
      <c r="M27" s="3313"/>
      <c r="N27" s="3313"/>
      <c r="O27" s="3313"/>
      <c r="P27" s="3313"/>
      <c r="Q27" s="3313"/>
      <c r="R27" s="3313"/>
      <c r="S27" s="3314"/>
      <c r="T27" s="3323">
        <f>Application!$AG$444</f>
        <v>1</v>
      </c>
      <c r="U27" s="3324"/>
      <c r="V27" s="3324"/>
      <c r="W27" s="3324"/>
      <c r="X27" s="3324"/>
      <c r="Y27" s="3323">
        <f>Application!$AG$444</f>
        <v>1</v>
      </c>
      <c r="Z27" s="3324"/>
      <c r="AA27" s="3324"/>
      <c r="AB27" s="3324"/>
      <c r="AC27" s="3324"/>
      <c r="AD27" s="3323">
        <f>Application!$AG$444</f>
        <v>1</v>
      </c>
      <c r="AE27" s="3324"/>
      <c r="AF27" s="3324"/>
      <c r="AG27" s="3324"/>
      <c r="AH27" s="3324"/>
      <c r="AI27" s="3323">
        <f>Application!$AG$444</f>
        <v>1</v>
      </c>
      <c r="AJ27" s="3324"/>
      <c r="AK27" s="3324"/>
      <c r="AL27" s="3324"/>
      <c r="AM27" s="3324"/>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302" t="s">
        <v>539</v>
      </c>
      <c r="C28" s="3303"/>
      <c r="D28" s="3303"/>
      <c r="E28" s="3303"/>
      <c r="F28" s="3303"/>
      <c r="G28" s="3303"/>
      <c r="H28" s="3303"/>
      <c r="I28" s="3303"/>
      <c r="J28" s="3303"/>
      <c r="K28" s="3303"/>
      <c r="L28" s="3303"/>
      <c r="M28" s="3303"/>
      <c r="N28" s="3303"/>
      <c r="O28" s="3303"/>
      <c r="P28" s="3303"/>
      <c r="Q28" s="3303"/>
      <c r="R28" s="3303"/>
      <c r="S28" s="3304"/>
      <c r="T28" s="3315">
        <f>IF(ISERROR((T26*T27)),0,(T26*T27))</f>
        <v>71673036.5</v>
      </c>
      <c r="U28" s="3316"/>
      <c r="V28" s="3316"/>
      <c r="W28" s="3316"/>
      <c r="X28" s="3316"/>
      <c r="Y28" s="3315">
        <f>IF(ISERROR((Y26*Y27)),0,(Y26*Y27))</f>
        <v>0</v>
      </c>
      <c r="Z28" s="3316"/>
      <c r="AA28" s="3316"/>
      <c r="AB28" s="3316"/>
      <c r="AC28" s="3316"/>
      <c r="AD28" s="3315">
        <f>IF(ISERROR((AD26*AD27)),0,(AD26*AD27))</f>
        <v>0</v>
      </c>
      <c r="AE28" s="3316"/>
      <c r="AF28" s="3316"/>
      <c r="AG28" s="3316"/>
      <c r="AH28" s="3316"/>
      <c r="AI28" s="3315">
        <f>IF(ISERROR((AI26*AI27)),0,(AI26*AI27))</f>
        <v>0</v>
      </c>
      <c r="AJ28" s="3316"/>
      <c r="AK28" s="3316"/>
      <c r="AL28" s="3316"/>
      <c r="AM28" s="3316"/>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302" t="s">
        <v>556</v>
      </c>
      <c r="C29" s="3303"/>
      <c r="D29" s="3303"/>
      <c r="E29" s="3303"/>
      <c r="F29" s="3303"/>
      <c r="G29" s="3303"/>
      <c r="H29" s="3303"/>
      <c r="I29" s="3303"/>
      <c r="J29" s="3303"/>
      <c r="K29" s="3303"/>
      <c r="L29" s="3303"/>
      <c r="M29" s="3303"/>
      <c r="N29" s="3303"/>
      <c r="O29" s="3303"/>
      <c r="P29" s="3303"/>
      <c r="Q29" s="3303"/>
      <c r="R29" s="3303"/>
      <c r="S29" s="3304"/>
      <c r="T29" s="3297">
        <f>T28+Y28+AD28+AI28</f>
        <v>71673036.5</v>
      </c>
      <c r="U29" s="3298"/>
      <c r="V29" s="3298"/>
      <c r="W29" s="3298"/>
      <c r="X29" s="3298"/>
      <c r="Y29" s="3298"/>
      <c r="Z29" s="3298"/>
      <c r="AA29" s="3298"/>
      <c r="AB29" s="3298"/>
      <c r="AC29" s="3298"/>
      <c r="AD29" s="3298"/>
      <c r="AE29" s="3298"/>
      <c r="AF29" s="3298"/>
      <c r="AG29" s="3298"/>
      <c r="AH29" s="3298"/>
      <c r="AI29" s="3298"/>
      <c r="AJ29" s="3298"/>
      <c r="AK29" s="3298"/>
      <c r="AL29" s="3298"/>
      <c r="AM29" s="3295"/>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8" t="s">
        <v>1498</v>
      </c>
      <c r="C30" s="3308"/>
      <c r="D30" s="3308"/>
      <c r="E30" s="3308"/>
      <c r="F30" s="3308"/>
      <c r="G30" s="3308"/>
      <c r="H30" s="3308"/>
      <c r="I30" s="3308"/>
      <c r="J30" s="3308"/>
      <c r="K30" s="3308"/>
      <c r="L30" s="3308"/>
      <c r="M30" s="3308"/>
      <c r="N30" s="3308"/>
      <c r="O30" s="3308"/>
      <c r="P30" s="3308"/>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8" t="s">
        <v>1497</v>
      </c>
      <c r="C31" s="3308"/>
      <c r="D31" s="3308"/>
      <c r="E31" s="3308"/>
      <c r="F31" s="3308"/>
      <c r="G31" s="3308"/>
      <c r="H31" s="3308"/>
      <c r="I31" s="3308"/>
      <c r="J31" s="3308"/>
      <c r="K31" s="3308"/>
      <c r="L31" s="3308"/>
      <c r="M31" s="3308"/>
      <c r="N31" s="3308"/>
      <c r="O31" s="3308"/>
      <c r="P31" s="3308"/>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34" t="s">
        <v>1346</v>
      </c>
      <c r="Z35" s="3334"/>
      <c r="AA35" s="3334"/>
      <c r="AB35" s="3334"/>
      <c r="AC35" s="3334"/>
      <c r="AD35" s="3360" t="s">
        <v>380</v>
      </c>
      <c r="AE35" s="3360"/>
      <c r="AF35" s="3360"/>
      <c r="AG35" s="3360"/>
      <c r="AH35" s="3360"/>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34"/>
      <c r="Z36" s="3334"/>
      <c r="AA36" s="3334"/>
      <c r="AB36" s="3334"/>
      <c r="AC36" s="3334"/>
      <c r="AD36" s="3360"/>
      <c r="AE36" s="3360"/>
      <c r="AF36" s="3360"/>
      <c r="AG36" s="3360"/>
      <c r="AH36" s="3360"/>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34"/>
      <c r="Z37" s="3334"/>
      <c r="AA37" s="3334"/>
      <c r="AB37" s="3334"/>
      <c r="AC37" s="3334"/>
      <c r="AD37" s="3360"/>
      <c r="AE37" s="3360"/>
      <c r="AF37" s="3360"/>
      <c r="AG37" s="3360"/>
      <c r="AH37" s="3360"/>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302" t="s">
        <v>539</v>
      </c>
      <c r="C38" s="3303"/>
      <c r="D38" s="3303"/>
      <c r="E38" s="3303"/>
      <c r="F38" s="3303"/>
      <c r="G38" s="3303"/>
      <c r="H38" s="3303"/>
      <c r="I38" s="3303"/>
      <c r="J38" s="3303"/>
      <c r="K38" s="3303"/>
      <c r="L38" s="3303"/>
      <c r="M38" s="3303"/>
      <c r="N38" s="3303"/>
      <c r="O38" s="3303"/>
      <c r="P38" s="3303"/>
      <c r="Q38" s="3303"/>
      <c r="R38" s="3303"/>
      <c r="S38" s="3303"/>
      <c r="T38" s="3303"/>
      <c r="U38" s="3303"/>
      <c r="V38" s="3303"/>
      <c r="W38" s="3303"/>
      <c r="X38" s="3304"/>
      <c r="Y38" s="3296">
        <f>IF(T24&gt;=(T23+Y23+AD23+AI23),T28+Y28,0)</f>
        <v>71673036.5</v>
      </c>
      <c r="Z38" s="3296"/>
      <c r="AA38" s="3296"/>
      <c r="AB38" s="3296"/>
      <c r="AC38" s="3296"/>
      <c r="AD38" s="3296">
        <f>IF(T24&gt;=(T23+Y23+AD23+AI23),AD28+AI28,0)</f>
        <v>0</v>
      </c>
      <c r="AE38" s="3296"/>
      <c r="AF38" s="3296"/>
      <c r="AG38" s="3296"/>
      <c r="AH38" s="3296"/>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302" t="s">
        <v>2180</v>
      </c>
      <c r="C39" s="3303"/>
      <c r="D39" s="3303"/>
      <c r="E39" s="3303"/>
      <c r="F39" s="3303"/>
      <c r="G39" s="3303"/>
      <c r="H39" s="3303"/>
      <c r="I39" s="3303"/>
      <c r="J39" s="3303"/>
      <c r="K39" s="3303"/>
      <c r="L39" s="3303"/>
      <c r="M39" s="3303"/>
      <c r="N39" s="3303"/>
      <c r="O39" s="3303"/>
      <c r="P39" s="3303"/>
      <c r="Q39" s="3303"/>
      <c r="R39" s="3303"/>
      <c r="S39" s="3303"/>
      <c r="T39" s="3303"/>
      <c r="U39" s="3303"/>
      <c r="V39" s="3303"/>
      <c r="W39" s="3303"/>
      <c r="X39" s="3304"/>
      <c r="Y39" s="3361">
        <v>0.04</v>
      </c>
      <c r="Z39" s="3361"/>
      <c r="AA39" s="3361"/>
      <c r="AB39" s="3361"/>
      <c r="AC39" s="3361"/>
      <c r="AD39" s="3361">
        <v>0.04</v>
      </c>
      <c r="AE39" s="3361"/>
      <c r="AF39" s="3361"/>
      <c r="AG39" s="3361"/>
      <c r="AH39" s="3361"/>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302" t="s">
        <v>677</v>
      </c>
      <c r="C40" s="3303"/>
      <c r="D40" s="3303"/>
      <c r="E40" s="3303"/>
      <c r="F40" s="3303"/>
      <c r="G40" s="3303"/>
      <c r="H40" s="3303"/>
      <c r="I40" s="3303"/>
      <c r="J40" s="3303"/>
      <c r="K40" s="3303"/>
      <c r="L40" s="3303"/>
      <c r="M40" s="3303"/>
      <c r="N40" s="3303"/>
      <c r="O40" s="3303"/>
      <c r="P40" s="3303"/>
      <c r="Q40" s="3303"/>
      <c r="R40" s="3303"/>
      <c r="S40" s="3303"/>
      <c r="T40" s="3303"/>
      <c r="U40" s="3303"/>
      <c r="V40" s="3303"/>
      <c r="W40" s="3303"/>
      <c r="X40" s="3304"/>
      <c r="Y40" s="3296">
        <f>ROUND(Y38*Y39,0)</f>
        <v>2866921</v>
      </c>
      <c r="Z40" s="3296"/>
      <c r="AA40" s="3296"/>
      <c r="AB40" s="3296"/>
      <c r="AC40" s="3296"/>
      <c r="AD40" s="3295">
        <f>ROUND(AD38*AD39,0)</f>
        <v>0</v>
      </c>
      <c r="AE40" s="3296"/>
      <c r="AF40" s="3296"/>
      <c r="AG40" s="3296"/>
      <c r="AH40" s="3296"/>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302" t="s">
        <v>678</v>
      </c>
      <c r="C41" s="3303"/>
      <c r="D41" s="3303"/>
      <c r="E41" s="3303"/>
      <c r="F41" s="3303"/>
      <c r="G41" s="3303"/>
      <c r="H41" s="3303"/>
      <c r="I41" s="3303"/>
      <c r="J41" s="3303"/>
      <c r="K41" s="3303"/>
      <c r="L41" s="3303"/>
      <c r="M41" s="3303"/>
      <c r="N41" s="3303"/>
      <c r="O41" s="3303"/>
      <c r="P41" s="3303"/>
      <c r="Q41" s="3303"/>
      <c r="R41" s="3303"/>
      <c r="S41" s="3303"/>
      <c r="T41" s="3303"/>
      <c r="U41" s="3303"/>
      <c r="V41" s="3303"/>
      <c r="W41" s="3303"/>
      <c r="X41" s="3304"/>
      <c r="Y41" s="3317">
        <f>Y40+AD40</f>
        <v>2866921</v>
      </c>
      <c r="Z41" s="3318"/>
      <c r="AA41" s="3318"/>
      <c r="AB41" s="3318"/>
      <c r="AC41" s="3318"/>
      <c r="AD41" s="3318"/>
      <c r="AE41" s="3318"/>
      <c r="AF41" s="3318"/>
      <c r="AG41" s="3318"/>
      <c r="AH41" s="3319"/>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00" t="s">
        <v>1512</v>
      </c>
      <c r="B44" s="3300"/>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300"/>
      <c r="AH44" s="3300"/>
      <c r="AI44" s="3300"/>
      <c r="AJ44" s="3300"/>
      <c r="AK44" s="3300"/>
      <c r="AL44" s="3300"/>
      <c r="AM44" s="3300"/>
      <c r="AN44" s="3300"/>
      <c r="AO44" s="3300"/>
      <c r="AP44" s="3300"/>
      <c r="AQ44" s="3300"/>
      <c r="AR44" s="3300"/>
      <c r="AS44" s="3300"/>
      <c r="AT44" s="3300"/>
      <c r="AU44" s="3300"/>
      <c r="AV44" s="3300"/>
      <c r="AW44" s="3300"/>
      <c r="AX44" s="3300"/>
      <c r="AY44" s="3300"/>
      <c r="AZ44" s="3300"/>
      <c r="BA44" s="3300"/>
      <c r="BB44" s="3300"/>
      <c r="BC44" s="3300"/>
      <c r="BD44" s="3300"/>
      <c r="BE44" s="3300"/>
      <c r="BF44" s="3300"/>
      <c r="BG44" s="3300"/>
      <c r="BH44" s="3300"/>
      <c r="BI44" s="3300"/>
      <c r="BJ44" s="3300"/>
      <c r="BK44" s="3300"/>
      <c r="BL44" s="3300"/>
      <c r="BM44" s="3300"/>
      <c r="BN44" s="3300"/>
      <c r="BO44" s="3300"/>
      <c r="BP44" s="3300"/>
      <c r="BQ44" s="3300"/>
      <c r="BR44" s="3300"/>
      <c r="BS44" s="3300"/>
      <c r="BT44" s="3300"/>
      <c r="BU44" s="3300"/>
      <c r="BV44" s="3300"/>
      <c r="BW44" s="3300"/>
      <c r="BX44" s="33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20">
        <f>'Sources and Uses Budget'!B105-'Sources and Uses Budget'!B15</f>
        <v>60461795</v>
      </c>
      <c r="AC47" s="3321"/>
      <c r="AD47" s="3321"/>
      <c r="AE47" s="3321"/>
      <c r="AF47" s="3322"/>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20">
        <f>Application!AO649-MIN('Sources and Uses Budget'!B15,Application!AG394)</f>
        <v>34838130</v>
      </c>
      <c r="AC48" s="3321"/>
      <c r="AD48" s="3321"/>
      <c r="AE48" s="3321"/>
      <c r="AF48" s="3322"/>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20">
        <f>AB47-AB48</f>
        <v>25623665</v>
      </c>
      <c r="AC49" s="3321"/>
      <c r="AD49" s="3321"/>
      <c r="AE49" s="3321"/>
      <c r="AF49" s="3322"/>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53">
        <f>24939718/(Y41*10)</f>
        <v>0.86991298330159783</v>
      </c>
      <c r="AC50" s="3354"/>
      <c r="AD50" s="3354"/>
      <c r="AE50" s="3354"/>
      <c r="AF50" s="3355"/>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56" t="s">
        <v>2376</v>
      </c>
      <c r="F51" s="3356"/>
      <c r="G51" s="3356"/>
      <c r="H51" s="3356"/>
      <c r="I51" s="3356"/>
      <c r="J51" s="3356"/>
      <c r="K51" s="3356"/>
      <c r="L51" s="3356"/>
      <c r="M51" s="3356"/>
      <c r="N51" s="3356"/>
      <c r="O51" s="3356"/>
      <c r="P51" s="3356"/>
      <c r="Q51" s="3356"/>
      <c r="R51" s="3356"/>
      <c r="S51" s="3356"/>
      <c r="T51" s="3356"/>
      <c r="U51" s="3356"/>
      <c r="V51" s="3356"/>
      <c r="W51" s="3356"/>
      <c r="X51" s="3356"/>
      <c r="Y51" s="3356"/>
      <c r="Z51" s="3356"/>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56"/>
      <c r="F52" s="3356"/>
      <c r="G52" s="3356"/>
      <c r="H52" s="3356"/>
      <c r="I52" s="3356"/>
      <c r="J52" s="3356"/>
      <c r="K52" s="3356"/>
      <c r="L52" s="3356"/>
      <c r="M52" s="3356"/>
      <c r="N52" s="3356"/>
      <c r="O52" s="3356"/>
      <c r="P52" s="3356"/>
      <c r="Q52" s="3356"/>
      <c r="R52" s="3356"/>
      <c r="S52" s="3356"/>
      <c r="T52" s="3356"/>
      <c r="U52" s="3356"/>
      <c r="V52" s="3356"/>
      <c r="W52" s="3356"/>
      <c r="X52" s="3356"/>
      <c r="Y52" s="3356"/>
      <c r="Z52" s="3356"/>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20">
        <f>ROUND(IF(ISERROR((AB49/AB50)),0,(AB49/AB50)),0)</f>
        <v>29455435</v>
      </c>
      <c r="AC54" s="3321"/>
      <c r="AD54" s="3321"/>
      <c r="AE54" s="3321"/>
      <c r="AF54" s="3322"/>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20">
        <f>(AB54/10)</f>
        <v>2945543.5</v>
      </c>
      <c r="AC55" s="3321"/>
      <c r="AD55" s="3321"/>
      <c r="AE55" s="3321"/>
      <c r="AF55" s="3322"/>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57">
        <f>(IF((Y41&lt;AB55),Y41,AB55))</f>
        <v>2866921</v>
      </c>
      <c r="AC56" s="3358"/>
      <c r="AD56" s="3358"/>
      <c r="AE56" s="3358"/>
      <c r="AF56" s="3359"/>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20">
        <f>ROUND((10*AB56*AB50),0)</f>
        <v>24939718</v>
      </c>
      <c r="AC57" s="3321"/>
      <c r="AD57" s="3321"/>
      <c r="AE57" s="3321"/>
      <c r="AF57" s="3322"/>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48">
        <f>AB49-AB57</f>
        <v>683947</v>
      </c>
      <c r="AC59" s="3348"/>
      <c r="AD59" s="3348"/>
      <c r="AE59" s="3348"/>
      <c r="AF59" s="3348"/>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00" t="str">
        <f>IF(Application!AP204="yes","Farmworker State Credit", "State Credit" )</f>
        <v>State Credit</v>
      </c>
      <c r="B61" s="3300"/>
      <c r="C61" s="3300"/>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3300"/>
      <c r="BE61" s="3300"/>
      <c r="BF61" s="3300"/>
      <c r="BG61" s="3300"/>
      <c r="BH61" s="3300"/>
      <c r="BI61" s="3300"/>
      <c r="BJ61" s="3300"/>
      <c r="BK61" s="3300"/>
      <c r="BL61" s="3300"/>
      <c r="BM61" s="3300"/>
      <c r="BN61" s="3300"/>
      <c r="BO61" s="3300"/>
      <c r="BP61" s="3300"/>
      <c r="BQ61" s="3300"/>
      <c r="BR61" s="3300"/>
      <c r="BS61" s="3300"/>
      <c r="BT61" s="3300"/>
      <c r="BU61" s="3300"/>
      <c r="BV61" s="3300"/>
      <c r="BW61" s="3300"/>
      <c r="BX61" s="33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1479</v>
      </c>
      <c r="D63" s="616"/>
      <c r="E63" s="616"/>
      <c r="F63" s="616"/>
      <c r="G63" s="616"/>
      <c r="H63" s="616"/>
      <c r="I63" s="616"/>
      <c r="J63" s="616"/>
      <c r="K63" s="616"/>
      <c r="L63" s="616"/>
      <c r="M63" s="616"/>
      <c r="N63" s="616"/>
      <c r="O63" s="616"/>
      <c r="P63" s="616"/>
      <c r="Q63" s="616"/>
      <c r="R63" s="616"/>
      <c r="S63" s="616"/>
      <c r="T63" s="616"/>
      <c r="U63" s="616"/>
      <c r="V63" s="616"/>
      <c r="W63" s="616"/>
      <c r="X63" s="616"/>
      <c r="Y63" s="3349" t="s">
        <v>1068</v>
      </c>
      <c r="Z63" s="3349"/>
      <c r="AA63" s="3349"/>
      <c r="AB63" s="3349"/>
      <c r="AC63" s="3349"/>
      <c r="AD63" s="3349" t="s">
        <v>380</v>
      </c>
      <c r="AE63" s="3349"/>
      <c r="AF63" s="3349"/>
      <c r="AG63" s="3349"/>
      <c r="AH63" s="3349"/>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1480</v>
      </c>
      <c r="E64" s="643"/>
      <c r="F64" s="643"/>
      <c r="G64" s="643"/>
      <c r="H64" s="643"/>
      <c r="I64" s="643"/>
      <c r="J64" s="643"/>
      <c r="K64" s="643"/>
      <c r="L64" s="644"/>
      <c r="M64" s="644"/>
      <c r="N64" s="644"/>
      <c r="O64" s="644"/>
      <c r="P64" s="644"/>
      <c r="Q64" s="644"/>
      <c r="R64" s="644"/>
      <c r="S64" s="644"/>
      <c r="T64" s="644"/>
      <c r="U64" s="644"/>
      <c r="V64" s="644"/>
      <c r="W64" s="644"/>
      <c r="X64" s="644"/>
      <c r="Y64" s="3350">
        <f>IF(Application!Z204="(select)",0,((T23*T27)+Y28))</f>
        <v>55133105</v>
      </c>
      <c r="Z64" s="3351"/>
      <c r="AA64" s="3351"/>
      <c r="AB64" s="3351"/>
      <c r="AC64" s="3352"/>
      <c r="AD64" s="3350">
        <f>IF(AND(Application!AP204="yes",Application!M357="yes"),AD28+AI28,0)</f>
        <v>0</v>
      </c>
      <c r="AE64" s="3351"/>
      <c r="AF64" s="3351"/>
      <c r="AG64" s="3351"/>
      <c r="AH64" s="3352"/>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2372</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2373</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67">
        <f>IF(Application!AP204="yes",0.75,IF(Application!Z203="15% set-aside",0.13,IF(Application!Z203="15% set-aside with qualifying low value rehab",0.95,0.3)))</f>
        <v>0.3</v>
      </c>
      <c r="Z67" s="3367"/>
      <c r="AA67" s="3367"/>
      <c r="AB67" s="3367"/>
      <c r="AC67" s="3367"/>
      <c r="AD67" s="3367">
        <f>IF(Application!AP204="yes",0.75,IF(Application!Z203="15% set-aside with qualifying low value rehab", 0.95,0.13))</f>
        <v>0.13</v>
      </c>
      <c r="AE67" s="3367"/>
      <c r="AF67" s="3367"/>
      <c r="AG67" s="3367"/>
      <c r="AH67" s="3367"/>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1481</v>
      </c>
      <c r="E68" s="616"/>
      <c r="F68" s="616"/>
      <c r="G68" s="616"/>
      <c r="H68" s="616"/>
      <c r="I68" s="616"/>
      <c r="J68" s="616"/>
      <c r="K68" s="616"/>
      <c r="L68" s="616"/>
      <c r="M68" s="616"/>
      <c r="N68" s="616"/>
      <c r="O68" s="616"/>
      <c r="P68" s="616"/>
      <c r="Q68" s="616"/>
      <c r="R68" s="616"/>
      <c r="S68" s="616"/>
      <c r="T68" s="616"/>
      <c r="U68" s="616"/>
      <c r="V68" s="616"/>
      <c r="W68" s="616"/>
      <c r="X68" s="616"/>
      <c r="Y68" s="3368">
        <f>ROUND(Y64*Y67,0)</f>
        <v>16539932</v>
      </c>
      <c r="Z68" s="3369"/>
      <c r="AA68" s="3369"/>
      <c r="AB68" s="3369"/>
      <c r="AC68" s="3369"/>
      <c r="AD68" s="3368" t="str">
        <f>IF(Application!D210="At-Risk",AD64*AD67,"$0")</f>
        <v>$0</v>
      </c>
      <c r="AE68" s="3369"/>
      <c r="AF68" s="3369"/>
      <c r="AG68" s="3369"/>
      <c r="AH68" s="3369"/>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1482</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53">
        <f>AB59/804723</f>
        <v>0.84991605807215653</v>
      </c>
      <c r="AC71" s="3354"/>
      <c r="AD71" s="3354"/>
      <c r="AE71" s="3354"/>
      <c r="AF71" s="3355"/>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70" t="s">
        <v>1483</v>
      </c>
      <c r="F72" s="3370"/>
      <c r="G72" s="3370"/>
      <c r="H72" s="3370"/>
      <c r="I72" s="3370"/>
      <c r="J72" s="3370"/>
      <c r="K72" s="3370"/>
      <c r="L72" s="3370"/>
      <c r="M72" s="3370"/>
      <c r="N72" s="3370"/>
      <c r="O72" s="3370"/>
      <c r="P72" s="3370"/>
      <c r="Q72" s="3370"/>
      <c r="R72" s="3370"/>
      <c r="S72" s="3370"/>
      <c r="T72" s="3370"/>
      <c r="U72" s="3370"/>
      <c r="V72" s="3370"/>
      <c r="W72" s="3370"/>
      <c r="X72" s="3370"/>
      <c r="Y72" s="3370"/>
      <c r="Z72" s="3370"/>
      <c r="AA72" s="3370"/>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70"/>
      <c r="F73" s="3370"/>
      <c r="G73" s="3370"/>
      <c r="H73" s="3370"/>
      <c r="I73" s="3370"/>
      <c r="J73" s="3370"/>
      <c r="K73" s="3370"/>
      <c r="L73" s="3370"/>
      <c r="M73" s="3370"/>
      <c r="N73" s="3370"/>
      <c r="O73" s="3370"/>
      <c r="P73" s="3370"/>
      <c r="Q73" s="3370"/>
      <c r="R73" s="3370"/>
      <c r="S73" s="3370"/>
      <c r="T73" s="3370"/>
      <c r="U73" s="3370"/>
      <c r="V73" s="3370"/>
      <c r="W73" s="3370"/>
      <c r="X73" s="3370"/>
      <c r="Y73" s="3370"/>
      <c r="Z73" s="3370"/>
      <c r="AA73" s="3370"/>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70"/>
      <c r="F74" s="3370"/>
      <c r="G74" s="3370"/>
      <c r="H74" s="3370"/>
      <c r="I74" s="3370"/>
      <c r="J74" s="3370"/>
      <c r="K74" s="3370"/>
      <c r="L74" s="3370"/>
      <c r="M74" s="3370"/>
      <c r="N74" s="3370"/>
      <c r="O74" s="3370"/>
      <c r="P74" s="3370"/>
      <c r="Q74" s="3370"/>
      <c r="R74" s="3370"/>
      <c r="S74" s="3370"/>
      <c r="T74" s="3370"/>
      <c r="U74" s="3370"/>
      <c r="V74" s="3370"/>
      <c r="W74" s="3370"/>
      <c r="X74" s="3370"/>
      <c r="Y74" s="3370"/>
      <c r="Z74" s="3370"/>
      <c r="AA74" s="3370"/>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1484</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62">
        <f>ROUND(IF(ISERROR((AB59/AB71)),0,(AB59/AB71)),0)</f>
        <v>804723</v>
      </c>
      <c r="AC76" s="3362"/>
      <c r="AD76" s="3362"/>
      <c r="AE76" s="3362"/>
      <c r="AF76" s="3362"/>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1485</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63">
        <f>IF((Y68+AD68&lt;AB76),Y68+AD68,AB76)</f>
        <v>804723</v>
      </c>
      <c r="AC77" s="3364"/>
      <c r="AD77" s="3364"/>
      <c r="AE77" s="3364"/>
      <c r="AF77" s="3365"/>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1486</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66">
        <f>AB77*AB71</f>
        <v>683947</v>
      </c>
      <c r="AC78" s="3366"/>
      <c r="AD78" s="3366"/>
      <c r="AE78" s="3366"/>
      <c r="AF78" s="3366"/>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48">
        <f>AB49-(AB57+AB78)</f>
        <v>0</v>
      </c>
      <c r="AC80" s="3348"/>
      <c r="AD80" s="3348"/>
      <c r="AE80" s="3348"/>
      <c r="AF80" s="3348"/>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00"/>
      <c r="B83" s="3300"/>
      <c r="C83" s="3300"/>
      <c r="D83" s="3300"/>
      <c r="E83" s="3300"/>
      <c r="F83" s="3300"/>
      <c r="G83" s="3300"/>
      <c r="H83" s="3300"/>
      <c r="I83" s="3300"/>
      <c r="J83" s="3300"/>
      <c r="K83" s="3300"/>
      <c r="L83" s="3300"/>
      <c r="M83" s="3300"/>
      <c r="N83" s="3300"/>
      <c r="O83" s="3300"/>
      <c r="P83" s="3300"/>
      <c r="Q83" s="3300"/>
      <c r="R83" s="3300"/>
      <c r="S83" s="3300"/>
      <c r="T83" s="3300"/>
      <c r="U83" s="3300"/>
      <c r="V83" s="3300"/>
      <c r="W83" s="3300"/>
      <c r="X83" s="3300"/>
      <c r="Y83" s="3300"/>
      <c r="Z83" s="3300"/>
      <c r="AA83" s="3300"/>
      <c r="AB83" s="3300"/>
      <c r="AC83" s="3300"/>
      <c r="AD83" s="3300"/>
      <c r="AE83" s="3300"/>
      <c r="AF83" s="3300"/>
      <c r="AG83" s="3300"/>
      <c r="AH83" s="3300"/>
      <c r="AI83" s="3300"/>
      <c r="AJ83" s="3300"/>
      <c r="AK83" s="3300"/>
      <c r="AL83" s="3300"/>
      <c r="AM83" s="3300"/>
      <c r="AN83" s="3300"/>
      <c r="AO83" s="3300"/>
      <c r="AP83" s="3300"/>
      <c r="AQ83" s="3300"/>
      <c r="AR83" s="3300"/>
      <c r="AS83" s="3300"/>
      <c r="AT83" s="3300"/>
      <c r="AU83" s="3300"/>
      <c r="AV83" s="3300"/>
      <c r="AW83" s="3300"/>
      <c r="AX83" s="3300"/>
      <c r="AY83" s="3300"/>
      <c r="AZ83" s="3300"/>
      <c r="BA83" s="3300"/>
      <c r="BB83" s="3300"/>
      <c r="BC83" s="3300"/>
      <c r="BD83" s="3300"/>
      <c r="BE83" s="3300"/>
      <c r="BF83" s="3300"/>
      <c r="BG83" s="3300"/>
      <c r="BH83" s="3300"/>
      <c r="BI83" s="3300"/>
      <c r="BJ83" s="3300"/>
      <c r="BK83" s="3300"/>
      <c r="BL83" s="3300"/>
      <c r="BM83" s="3300"/>
      <c r="BN83" s="3300"/>
      <c r="BO83" s="3300"/>
      <c r="BP83" s="3300"/>
      <c r="BQ83" s="3300"/>
      <c r="BR83" s="3300"/>
      <c r="BS83" s="3300"/>
      <c r="BT83" s="3300"/>
      <c r="BU83" s="3300"/>
      <c r="BV83" s="3300"/>
      <c r="BW83" s="3300"/>
      <c r="BX83" s="3300"/>
    </row>
    <row r="84" spans="1:98" ht="13.5" thickTop="1"/>
    <row r="85" spans="1:98" ht="12.75">
      <c r="A85" s="793"/>
      <c r="C85" s="334"/>
      <c r="Z85" s="618"/>
      <c r="AA85" s="618"/>
      <c r="AB85" s="618"/>
      <c r="AC85" s="618"/>
      <c r="AD85" s="618"/>
      <c r="AE85" s="618"/>
      <c r="AF85" s="618"/>
      <c r="AG85" s="618"/>
      <c r="AH85" s="618"/>
    </row>
    <row r="86" spans="1:98" ht="12.75">
      <c r="D86" s="334"/>
      <c r="Z86" s="618"/>
      <c r="AA86" s="618"/>
      <c r="AB86" s="3301"/>
      <c r="AC86" s="3301"/>
      <c r="AD86" s="3301"/>
      <c r="AE86" s="3301"/>
      <c r="AF86" s="3301"/>
      <c r="AG86" s="618"/>
      <c r="AH86" s="618"/>
    </row>
    <row r="87" spans="1:98" ht="13.5" thickBot="1">
      <c r="D87" s="334"/>
      <c r="Z87" s="618"/>
      <c r="AA87" s="618"/>
      <c r="AB87" s="3299"/>
      <c r="AC87" s="3299"/>
      <c r="AD87" s="3299"/>
      <c r="AE87" s="3299"/>
      <c r="AF87" s="3299"/>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60" firstPageNumber="44" fitToHeight="3" orientation="portrait" useFirstPageNumber="1" r:id="rId1"/>
  <headerFooter alignWithMargins="0">
    <oddFooter>&amp;C&amp;P&amp;R&amp;8&amp;A</oddFooter>
  </headerFooter>
  <rowBreaks count="1" manualBreakCount="1">
    <brk id="83"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N34" sqref="N34"/>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73" t="s">
        <v>1936</v>
      </c>
      <c r="B1" s="3373"/>
      <c r="C1" s="3373"/>
      <c r="D1" s="3373"/>
      <c r="E1" s="3373"/>
      <c r="F1" s="3373"/>
      <c r="G1" s="3373"/>
      <c r="H1" s="3373"/>
      <c r="I1" s="3373"/>
      <c r="J1" s="3373"/>
      <c r="K1" s="3373"/>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73"/>
      <c r="B2" s="3373"/>
      <c r="C2" s="3373"/>
      <c r="D2" s="3373"/>
      <c r="E2" s="3373"/>
      <c r="F2" s="3373"/>
      <c r="G2" s="3373"/>
      <c r="H2" s="3373"/>
      <c r="I2" s="3373"/>
      <c r="J2" s="3373"/>
      <c r="K2" s="3373"/>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74" t="s">
        <v>1937</v>
      </c>
      <c r="D4" s="3374"/>
      <c r="E4" s="3374"/>
      <c r="F4" s="3374"/>
      <c r="G4" s="3374"/>
      <c r="H4" s="3374"/>
      <c r="I4" s="3374"/>
      <c r="J4" s="3374"/>
    </row>
    <row r="5" spans="1:33">
      <c r="C5" s="3374"/>
      <c r="D5" s="3374"/>
      <c r="E5" s="3374"/>
      <c r="F5" s="3374"/>
      <c r="G5" s="3374"/>
      <c r="H5" s="3374"/>
      <c r="I5" s="3374"/>
      <c r="J5" s="3374"/>
    </row>
    <row r="6" spans="1:33">
      <c r="C6" s="1425"/>
      <c r="D6" s="1425"/>
      <c r="E6" s="1425"/>
      <c r="F6" s="1425"/>
      <c r="G6" s="1425"/>
      <c r="H6" s="1425"/>
      <c r="I6" s="1425"/>
      <c r="J6" s="1425"/>
    </row>
    <row r="7" spans="1:33">
      <c r="C7" s="1426" t="s">
        <v>1938</v>
      </c>
      <c r="D7" s="1425"/>
      <c r="E7" s="3375" t="str">
        <f>Application!H16</f>
        <v>MAAC, Inc</v>
      </c>
      <c r="F7" s="3375"/>
      <c r="G7" s="3375"/>
      <c r="H7" s="1425"/>
      <c r="I7" s="1426" t="s">
        <v>1939</v>
      </c>
      <c r="J7" s="1427">
        <f>Application!AG437+Application!AG439</f>
        <v>100</v>
      </c>
    </row>
    <row r="8" spans="1:33">
      <c r="C8" s="1426" t="s">
        <v>1940</v>
      </c>
      <c r="D8" s="1425"/>
      <c r="E8" s="3375" t="str">
        <f>Application!H18</f>
        <v>Ventana al Sur</v>
      </c>
      <c r="F8" s="3375"/>
      <c r="G8" s="3375"/>
      <c r="H8" s="1425"/>
      <c r="I8" s="1426" t="s">
        <v>1941</v>
      </c>
      <c r="J8" s="1428">
        <f>Application!CS663</f>
        <v>120</v>
      </c>
    </row>
    <row r="9" spans="1:33" ht="14.25" customHeight="1">
      <c r="C9" s="1426" t="s">
        <v>1942</v>
      </c>
      <c r="D9" s="1425"/>
      <c r="E9" s="3376" t="str">
        <f>Application!D210</f>
        <v>Seniors</v>
      </c>
      <c r="F9" s="3376"/>
      <c r="G9" s="3376"/>
      <c r="H9" s="1425"/>
      <c r="I9" s="1426" t="s">
        <v>1943</v>
      </c>
      <c r="J9" s="1429">
        <v>30</v>
      </c>
      <c r="N9" s="1430"/>
    </row>
    <row r="10" spans="1:33" ht="26.85" customHeight="1">
      <c r="C10" s="3374" t="s">
        <v>1944</v>
      </c>
      <c r="D10" s="3374"/>
      <c r="E10" s="3377" t="str">
        <f>Application!D213</f>
        <v>N/A</v>
      </c>
      <c r="F10" s="3377"/>
      <c r="G10" s="3377"/>
      <c r="H10" s="1425"/>
      <c r="I10" s="1431" t="s">
        <v>1945</v>
      </c>
      <c r="J10" s="1432">
        <f>IF(J9&gt;0,J8-J9,J8)</f>
        <v>90</v>
      </c>
      <c r="N10" s="1430"/>
    </row>
    <row r="11" spans="1:33">
      <c r="C11" s="1433"/>
      <c r="N11" s="1430"/>
    </row>
    <row r="12" spans="1:33" ht="15" customHeight="1">
      <c r="C12" s="3378" t="s">
        <v>1946</v>
      </c>
      <c r="D12" s="3379"/>
      <c r="E12" s="3380"/>
      <c r="F12" s="3371" t="s">
        <v>1947</v>
      </c>
      <c r="G12" s="3371" t="s">
        <v>1948</v>
      </c>
      <c r="H12" s="3384" t="s">
        <v>2162</v>
      </c>
      <c r="I12" s="3371" t="s">
        <v>2161</v>
      </c>
      <c r="J12" s="3371" t="s">
        <v>1949</v>
      </c>
      <c r="N12" s="1430"/>
    </row>
    <row r="13" spans="1:33" ht="68.25" customHeight="1">
      <c r="C13" s="3381"/>
      <c r="D13" s="3382"/>
      <c r="E13" s="3383"/>
      <c r="F13" s="3372"/>
      <c r="G13" s="3372"/>
      <c r="H13" s="3385"/>
      <c r="I13" s="3372"/>
      <c r="J13" s="3372"/>
    </row>
    <row r="14" spans="1:33" ht="15" customHeight="1">
      <c r="C14" s="1434" t="s">
        <v>1950</v>
      </c>
      <c r="D14" s="1435"/>
      <c r="E14" s="1435"/>
      <c r="F14" s="1436"/>
      <c r="G14" s="1436"/>
      <c r="H14" s="1437"/>
      <c r="I14" s="1437"/>
      <c r="J14" s="1437"/>
    </row>
    <row r="15" spans="1:33">
      <c r="C15" s="1438" t="s">
        <v>1951</v>
      </c>
      <c r="D15" s="1423" t="s">
        <v>1952</v>
      </c>
      <c r="F15" s="1439"/>
      <c r="G15" s="1440"/>
      <c r="H15" s="1441"/>
      <c r="I15" s="1441"/>
      <c r="J15" s="1441"/>
    </row>
    <row r="16" spans="1:33">
      <c r="C16" s="1438" t="s">
        <v>1953</v>
      </c>
      <c r="D16" s="1423" t="s">
        <v>1954</v>
      </c>
      <c r="F16" s="1439" t="s">
        <v>2643</v>
      </c>
      <c r="G16" s="1442">
        <f>20175*(528/(192+528))</f>
        <v>14794.999999999998</v>
      </c>
      <c r="H16" s="1441" t="s">
        <v>2641</v>
      </c>
      <c r="I16" s="1441" t="s">
        <v>2642</v>
      </c>
      <c r="J16" s="1441" t="s">
        <v>2551</v>
      </c>
    </row>
    <row r="17" spans="3:10">
      <c r="C17" s="1438" t="s">
        <v>1837</v>
      </c>
      <c r="D17" s="1423" t="s">
        <v>1955</v>
      </c>
      <c r="F17" s="1439" t="s">
        <v>2640</v>
      </c>
      <c r="G17" s="1442">
        <v>5380</v>
      </c>
      <c r="H17" s="1441" t="s">
        <v>2641</v>
      </c>
      <c r="I17" s="1441" t="s">
        <v>2642</v>
      </c>
      <c r="J17" s="1441" t="s">
        <v>2551</v>
      </c>
    </row>
    <row r="18" spans="3:10">
      <c r="C18" s="1438" t="s">
        <v>1956</v>
      </c>
      <c r="D18" s="1424" t="s">
        <v>1957</v>
      </c>
      <c r="E18" s="1424"/>
      <c r="F18" s="1439"/>
      <c r="G18" s="1442"/>
      <c r="H18" s="1441"/>
      <c r="I18" s="1441"/>
      <c r="J18" s="1441"/>
    </row>
    <row r="19" spans="3:10">
      <c r="C19" s="1438" t="s">
        <v>1958</v>
      </c>
      <c r="D19" s="1424" t="s">
        <v>1959</v>
      </c>
      <c r="E19" s="1424"/>
      <c r="F19" s="1439"/>
      <c r="G19" s="1442"/>
      <c r="H19" s="1441"/>
      <c r="I19" s="1441"/>
      <c r="J19" s="1441"/>
    </row>
    <row r="20" spans="3:10">
      <c r="C20" s="1438" t="s">
        <v>1960</v>
      </c>
      <c r="D20" s="1424" t="s">
        <v>1961</v>
      </c>
      <c r="E20" s="1443"/>
      <c r="F20" s="1444"/>
      <c r="G20" s="1442"/>
      <c r="H20" s="1441"/>
      <c r="I20" s="1441"/>
      <c r="J20" s="1441"/>
    </row>
    <row r="21" spans="3:10">
      <c r="C21" s="1445"/>
      <c r="D21" s="1446"/>
      <c r="E21" s="1447"/>
      <c r="F21" s="1444"/>
      <c r="G21" s="1442"/>
      <c r="H21" s="1441"/>
      <c r="I21" s="1441"/>
      <c r="J21" s="1441"/>
    </row>
    <row r="22" spans="3:10">
      <c r="C22" s="1448" t="s">
        <v>1962</v>
      </c>
      <c r="D22" s="1449"/>
      <c r="E22" s="1449"/>
      <c r="F22" s="1450"/>
      <c r="G22" s="1451"/>
      <c r="H22" s="1452"/>
      <c r="I22" s="1452"/>
      <c r="J22" s="1452"/>
    </row>
    <row r="23" spans="3:10">
      <c r="C23" s="1438" t="s">
        <v>1963</v>
      </c>
      <c r="D23" s="1424" t="s">
        <v>1964</v>
      </c>
      <c r="E23" s="1424"/>
      <c r="F23" s="1439"/>
      <c r="G23" s="1442"/>
      <c r="H23" s="1441"/>
      <c r="I23" s="1441"/>
      <c r="J23" s="1441"/>
    </row>
    <row r="24" spans="3:10">
      <c r="C24" s="1438" t="s">
        <v>1965</v>
      </c>
      <c r="D24" s="1424" t="s">
        <v>1966</v>
      </c>
      <c r="E24" s="1424"/>
      <c r="F24" s="1439"/>
      <c r="G24" s="1442"/>
      <c r="H24" s="1441"/>
      <c r="I24" s="1441"/>
      <c r="J24" s="1441"/>
    </row>
    <row r="25" spans="3:10">
      <c r="C25" s="1438" t="s">
        <v>1967</v>
      </c>
      <c r="D25" s="1423" t="s">
        <v>1955</v>
      </c>
      <c r="E25" s="1424"/>
      <c r="F25" s="1439"/>
      <c r="G25" s="1442"/>
      <c r="H25" s="1441"/>
      <c r="I25" s="1441"/>
      <c r="J25" s="1441"/>
    </row>
    <row r="26" spans="3:10">
      <c r="C26" s="1438" t="s">
        <v>1968</v>
      </c>
      <c r="D26" s="1424" t="s">
        <v>1969</v>
      </c>
      <c r="E26" s="1424"/>
      <c r="F26" s="1439"/>
      <c r="G26" s="1442"/>
      <c r="H26" s="1441"/>
      <c r="I26" s="1441"/>
      <c r="J26" s="1441"/>
    </row>
    <row r="27" spans="3:10">
      <c r="C27" s="1438" t="s">
        <v>1970</v>
      </c>
      <c r="D27" s="1424" t="s">
        <v>1959</v>
      </c>
      <c r="E27" s="1424"/>
      <c r="F27" s="1439"/>
      <c r="G27" s="1442"/>
      <c r="H27" s="1441"/>
      <c r="I27" s="1441"/>
      <c r="J27" s="1441"/>
    </row>
    <row r="28" spans="3:10">
      <c r="C28" s="1438" t="s">
        <v>1971</v>
      </c>
      <c r="D28" s="1424" t="s">
        <v>1961</v>
      </c>
      <c r="E28" s="1424"/>
      <c r="F28" s="1439"/>
      <c r="G28" s="1442"/>
      <c r="H28" s="1441"/>
      <c r="I28" s="1441"/>
      <c r="J28" s="1441"/>
    </row>
    <row r="29" spans="3:10">
      <c r="C29" s="1453"/>
      <c r="D29" s="1433"/>
      <c r="E29" s="1433"/>
      <c r="F29" s="1439"/>
      <c r="G29" s="1442"/>
      <c r="H29" s="1441"/>
      <c r="I29" s="1441"/>
      <c r="J29" s="1441"/>
    </row>
    <row r="30" spans="3:10" ht="15">
      <c r="C30" s="1454" t="s">
        <v>1972</v>
      </c>
      <c r="D30" s="1449"/>
      <c r="E30" s="1449"/>
      <c r="F30" s="1455"/>
      <c r="G30" s="1456"/>
      <c r="H30" s="1457"/>
      <c r="I30" s="1457"/>
      <c r="J30" s="1457"/>
    </row>
    <row r="31" spans="3:10">
      <c r="C31" s="1438"/>
      <c r="D31" s="1458" t="s">
        <v>2644</v>
      </c>
      <c r="E31" s="1458"/>
      <c r="F31" s="1439" t="s">
        <v>2645</v>
      </c>
      <c r="G31" s="1442">
        <v>109850</v>
      </c>
      <c r="H31" s="1441" t="s">
        <v>2641</v>
      </c>
      <c r="I31" s="1441" t="s">
        <v>2642</v>
      </c>
      <c r="J31" s="1441" t="s">
        <v>2646</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130025</v>
      </c>
      <c r="H35" s="1465"/>
      <c r="I35" s="1465"/>
      <c r="J35" s="1465"/>
    </row>
    <row r="36" spans="3:10"/>
    <row r="37" spans="3:10" ht="16.5">
      <c r="C37" s="1466" t="s">
        <v>1973</v>
      </c>
    </row>
    <row r="38" spans="3:10" s="1468" customFormat="1" ht="17.25" customHeight="1">
      <c r="C38" s="1467" t="s">
        <v>1974</v>
      </c>
    </row>
    <row r="39" spans="3:10" s="1468" customFormat="1" ht="15">
      <c r="C39" s="1468" t="s">
        <v>1975</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zoomScale="85" zoomScaleNormal="85" zoomScaleSheetLayoutView="100" workbookViewId="0">
      <selection activeCell="G64" sqref="G6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1.0249999999999999</v>
      </c>
      <c r="E4" s="354">
        <f>Application!Y799</f>
        <v>924300</v>
      </c>
      <c r="G4" s="354">
        <f>E4*$C$4</f>
        <v>947407.49999999988</v>
      </c>
      <c r="I4" s="354">
        <f>G4*$C$4</f>
        <v>971092.68749999977</v>
      </c>
      <c r="K4" s="354">
        <f>I4*$C$4</f>
        <v>995370.00468749972</v>
      </c>
      <c r="M4" s="354">
        <f>K4*$C$4</f>
        <v>1020254.2548046871</v>
      </c>
      <c r="O4" s="354">
        <f>M4*$C$4</f>
        <v>1045760.6111748042</v>
      </c>
      <c r="Q4" s="354">
        <f>O4*$C$4</f>
        <v>1071904.6264541743</v>
      </c>
      <c r="S4" s="354">
        <f>Q4*$C$4</f>
        <v>1098702.2421155286</v>
      </c>
      <c r="U4" s="354">
        <f>S4*$C$4</f>
        <v>1126169.7981684166</v>
      </c>
      <c r="W4" s="354">
        <f>U4*$C$4</f>
        <v>1154324.0431226268</v>
      </c>
      <c r="Y4" s="354">
        <f>W4*$C$4</f>
        <v>1183182.1442006924</v>
      </c>
      <c r="AA4" s="354">
        <f>Y4*$C$4</f>
        <v>1212761.6978057097</v>
      </c>
      <c r="AC4" s="354">
        <f>AA4*$C$4</f>
        <v>1243080.7402508522</v>
      </c>
      <c r="AE4" s="354">
        <f>AC4*$C$4</f>
        <v>1274157.7587571235</v>
      </c>
      <c r="AG4" s="354">
        <f>AE4*$C$4</f>
        <v>1306011.7027260514</v>
      </c>
    </row>
    <row r="5" spans="1:34" s="339" customFormat="1" ht="14.25">
      <c r="B5" s="339" t="s">
        <v>901</v>
      </c>
      <c r="C5" s="374">
        <f>IF(Application!$D$210="Special Needs",0.1,0.05)</f>
        <v>0.05</v>
      </c>
      <c r="E5" s="356">
        <f>-E4*$C$5</f>
        <v>-46215</v>
      </c>
      <c r="F5" s="356"/>
      <c r="G5" s="356">
        <f>-G4*$C$5</f>
        <v>-47370.375</v>
      </c>
      <c r="H5" s="356"/>
      <c r="I5" s="356">
        <f>-I4*$C$5</f>
        <v>-48554.634374999994</v>
      </c>
      <c r="J5" s="356"/>
      <c r="K5" s="356">
        <f>-K4*$C$5</f>
        <v>-49768.500234374987</v>
      </c>
      <c r="L5" s="356"/>
      <c r="M5" s="356">
        <f>-M4*$C$5</f>
        <v>-51012.712740234361</v>
      </c>
      <c r="N5" s="356"/>
      <c r="O5" s="356">
        <f>-O4*$C$5</f>
        <v>-52288.030558740211</v>
      </c>
      <c r="P5" s="356"/>
      <c r="Q5" s="356">
        <f>-Q4*$C$5</f>
        <v>-53595.231322708714</v>
      </c>
      <c r="R5" s="356"/>
      <c r="S5" s="356">
        <f>-S4*$C$5</f>
        <v>-54935.112105776432</v>
      </c>
      <c r="T5" s="356"/>
      <c r="U5" s="356">
        <f>-U4*$C$5</f>
        <v>-56308.48990842083</v>
      </c>
      <c r="V5" s="356"/>
      <c r="W5" s="356">
        <f>-W4*$C$5</f>
        <v>-57716.202156131345</v>
      </c>
      <c r="X5" s="356"/>
      <c r="Y5" s="356">
        <f>-Y4*$C$5</f>
        <v>-59159.107210034621</v>
      </c>
      <c r="Z5" s="356"/>
      <c r="AA5" s="356">
        <f>-AA4*$C$5</f>
        <v>-60638.084890285485</v>
      </c>
      <c r="AB5" s="356"/>
      <c r="AC5" s="356">
        <f>-AC4*$C$5</f>
        <v>-62154.037012542613</v>
      </c>
      <c r="AD5" s="356"/>
      <c r="AE5" s="356">
        <f>-AE4*$C$5</f>
        <v>-63707.887937856176</v>
      </c>
      <c r="AF5" s="356"/>
      <c r="AG5" s="356">
        <f>-AG4*$C$5</f>
        <v>-65300.585136302572</v>
      </c>
    </row>
    <row r="6" spans="1:34" s="339" customFormat="1" ht="14.25">
      <c r="A6" s="339" t="s">
        <v>899</v>
      </c>
      <c r="C6" s="373">
        <v>1.0249999999999999</v>
      </c>
      <c r="E6" s="357">
        <f>Application!Z807</f>
        <v>194340</v>
      </c>
      <c r="F6" s="357"/>
      <c r="G6" s="357">
        <f>E6*$C$6</f>
        <v>199198.49999999997</v>
      </c>
      <c r="H6" s="357"/>
      <c r="I6" s="357">
        <f>G6*$C$6</f>
        <v>204178.46249999997</v>
      </c>
      <c r="J6" s="357"/>
      <c r="K6" s="357">
        <f>I6*$C$6</f>
        <v>209282.92406249995</v>
      </c>
      <c r="L6" s="357"/>
      <c r="M6" s="357">
        <f>K6*$C$6</f>
        <v>214514.99716406243</v>
      </c>
      <c r="N6" s="357"/>
      <c r="O6" s="357">
        <f>M6*$C$6</f>
        <v>219877.87209316398</v>
      </c>
      <c r="P6" s="357"/>
      <c r="Q6" s="357">
        <f>O6*$C$6</f>
        <v>225374.81889549305</v>
      </c>
      <c r="R6" s="357"/>
      <c r="S6" s="357">
        <f>Q6*$C$6</f>
        <v>231009.18936788035</v>
      </c>
      <c r="T6" s="357"/>
      <c r="U6" s="357">
        <f>S6*$C$6</f>
        <v>236784.41910207734</v>
      </c>
      <c r="V6" s="357"/>
      <c r="W6" s="357">
        <f>U6*$C$6</f>
        <v>242704.02957962925</v>
      </c>
      <c r="X6" s="357"/>
      <c r="Y6" s="357">
        <f>W6*$C$6</f>
        <v>248771.63031911995</v>
      </c>
      <c r="Z6" s="357"/>
      <c r="AA6" s="357">
        <f>Y6*$C$6</f>
        <v>254990.92107709794</v>
      </c>
      <c r="AB6" s="357"/>
      <c r="AC6" s="357">
        <f>AA6*$C$6</f>
        <v>261365.69410402537</v>
      </c>
      <c r="AD6" s="357"/>
      <c r="AE6" s="357">
        <f>AC6*$C$6</f>
        <v>267899.83645662601</v>
      </c>
      <c r="AF6" s="357"/>
      <c r="AG6" s="357">
        <f>AE6*$C$6</f>
        <v>274597.33236804162</v>
      </c>
    </row>
    <row r="7" spans="1:34" s="339" customFormat="1" ht="14.25">
      <c r="B7" s="339" t="s">
        <v>901</v>
      </c>
      <c r="C7" s="374">
        <f>IF(Application!$D$210="Special Needs",0.1,0.05)</f>
        <v>0.05</v>
      </c>
      <c r="E7" s="356">
        <f>-E6*$C$7</f>
        <v>-9717</v>
      </c>
      <c r="F7" s="356"/>
      <c r="G7" s="356">
        <f>-G6*$C$7</f>
        <v>-9959.9249999999993</v>
      </c>
      <c r="H7" s="356"/>
      <c r="I7" s="356">
        <f>-I6*$C$7</f>
        <v>-10208.923124999999</v>
      </c>
      <c r="J7" s="356"/>
      <c r="K7" s="356">
        <f>-K6*$C$7</f>
        <v>-10464.146203124998</v>
      </c>
      <c r="L7" s="356"/>
      <c r="M7" s="356">
        <f>-M6*$C$7</f>
        <v>-10725.749858203122</v>
      </c>
      <c r="N7" s="356"/>
      <c r="O7" s="356">
        <f>-O6*$C$7</f>
        <v>-10993.8936046582</v>
      </c>
      <c r="P7" s="356"/>
      <c r="Q7" s="356">
        <f>-Q6*$C$7</f>
        <v>-11268.740944774654</v>
      </c>
      <c r="R7" s="356"/>
      <c r="S7" s="356">
        <f>-S6*$C$7</f>
        <v>-11550.459468394018</v>
      </c>
      <c r="T7" s="356"/>
      <c r="U7" s="356">
        <f>-U6*$C$7</f>
        <v>-11839.220955103869</v>
      </c>
      <c r="V7" s="356"/>
      <c r="W7" s="356">
        <f>-W6*$C$7</f>
        <v>-12135.201478981464</v>
      </c>
      <c r="X7" s="356"/>
      <c r="Y7" s="356">
        <f>-Y6*$C$7</f>
        <v>-12438.581515955999</v>
      </c>
      <c r="Z7" s="356"/>
      <c r="AA7" s="356">
        <f>-AA6*$C$7</f>
        <v>-12749.546053854898</v>
      </c>
      <c r="AB7" s="356"/>
      <c r="AC7" s="356">
        <f>-AC6*$C$7</f>
        <v>-13068.284705201269</v>
      </c>
      <c r="AD7" s="356"/>
      <c r="AE7" s="356">
        <f>-AE6*$C$7</f>
        <v>-13394.991822831302</v>
      </c>
      <c r="AF7" s="356"/>
      <c r="AG7" s="356">
        <f>-AG6*$C$7</f>
        <v>-13729.866618402082</v>
      </c>
    </row>
    <row r="8" spans="1:34" s="339" customFormat="1" ht="14.25">
      <c r="A8" s="339" t="s">
        <v>296</v>
      </c>
      <c r="C8" s="373">
        <v>1.0249999999999999</v>
      </c>
      <c r="E8" s="357">
        <f>Application!Z815</f>
        <v>14951.578947368422</v>
      </c>
      <c r="F8" s="357"/>
      <c r="G8" s="357">
        <f>E8*$C$8</f>
        <v>15325.368421052632</v>
      </c>
      <c r="H8" s="357"/>
      <c r="I8" s="357">
        <f>G8*$C$8</f>
        <v>15708.502631578946</v>
      </c>
      <c r="J8" s="357"/>
      <c r="K8" s="357">
        <f>I8*$C$8</f>
        <v>16101.215197368418</v>
      </c>
      <c r="L8" s="357"/>
      <c r="M8" s="357">
        <f>K8*$C$8</f>
        <v>16503.745577302627</v>
      </c>
      <c r="N8" s="357"/>
      <c r="O8" s="357">
        <f>M8*$C$8</f>
        <v>16916.339216735192</v>
      </c>
      <c r="P8" s="357"/>
      <c r="Q8" s="357">
        <f>O8*$C$8</f>
        <v>17339.247697153569</v>
      </c>
      <c r="R8" s="357"/>
      <c r="S8" s="357">
        <f>Q8*$C$8</f>
        <v>17772.728889582406</v>
      </c>
      <c r="T8" s="357"/>
      <c r="U8" s="357">
        <f>S8*$C$8</f>
        <v>18217.047111821965</v>
      </c>
      <c r="V8" s="357"/>
      <c r="W8" s="357">
        <f>U8*$C$8</f>
        <v>18672.473289617512</v>
      </c>
      <c r="X8" s="357"/>
      <c r="Y8" s="357">
        <f>W8*$C$8</f>
        <v>19139.285121857949</v>
      </c>
      <c r="Z8" s="357"/>
      <c r="AA8" s="357">
        <f>Y8*$C$8</f>
        <v>19617.767249904395</v>
      </c>
      <c r="AB8" s="357"/>
      <c r="AC8" s="357">
        <f>AA8*$C$8</f>
        <v>20108.211431152002</v>
      </c>
      <c r="AD8" s="357"/>
      <c r="AE8" s="357">
        <f>AC8*$C$8</f>
        <v>20610.916716930798</v>
      </c>
      <c r="AF8" s="357"/>
      <c r="AG8" s="357">
        <f>AE8*$C$8</f>
        <v>21126.189634854065</v>
      </c>
    </row>
    <row r="9" spans="1:34" s="339" customFormat="1" ht="14.25">
      <c r="B9" s="339" t="s">
        <v>901</v>
      </c>
      <c r="C9" s="374">
        <f>IF(Application!$D$210="Special Needs",0.1,0.05)</f>
        <v>0.05</v>
      </c>
      <c r="E9" s="372">
        <f>-E8*$C$9</f>
        <v>-747.57894736842115</v>
      </c>
      <c r="F9" s="356"/>
      <c r="G9" s="372">
        <f>-G8*$C$9</f>
        <v>-766.26842105263165</v>
      </c>
      <c r="H9" s="356"/>
      <c r="I9" s="372">
        <f>-I8*$C$9</f>
        <v>-785.42513157894734</v>
      </c>
      <c r="J9" s="356"/>
      <c r="K9" s="372">
        <f>-K8*$C$9</f>
        <v>-805.06075986842097</v>
      </c>
      <c r="L9" s="356"/>
      <c r="M9" s="372">
        <f>-M8*$C$9</f>
        <v>-825.18727886513136</v>
      </c>
      <c r="N9" s="356"/>
      <c r="O9" s="372">
        <f>-O8*$C$9</f>
        <v>-845.81696083675968</v>
      </c>
      <c r="P9" s="356"/>
      <c r="Q9" s="372">
        <f>-Q8*$C$9</f>
        <v>-866.96238485767844</v>
      </c>
      <c r="R9" s="356"/>
      <c r="S9" s="372">
        <f>-S8*$C$9</f>
        <v>-888.63644447912031</v>
      </c>
      <c r="T9" s="356"/>
      <c r="U9" s="372">
        <f>-U8*$C$9</f>
        <v>-910.85235559109833</v>
      </c>
      <c r="V9" s="356"/>
      <c r="W9" s="372">
        <f>-W8*$C$9</f>
        <v>-933.62366448087562</v>
      </c>
      <c r="X9" s="356"/>
      <c r="Y9" s="372">
        <f>-Y8*$C$9</f>
        <v>-956.96425609289747</v>
      </c>
      <c r="Z9" s="356"/>
      <c r="AA9" s="372">
        <f>-AA8*$C$9</f>
        <v>-980.88836249521978</v>
      </c>
      <c r="AB9" s="356"/>
      <c r="AC9" s="372">
        <f>-AC8*$C$9</f>
        <v>-1005.4105715576002</v>
      </c>
      <c r="AD9" s="356"/>
      <c r="AE9" s="372">
        <f>-AE8*$C$9</f>
        <v>-1030.5458358465401</v>
      </c>
      <c r="AF9" s="356"/>
      <c r="AG9" s="372">
        <f>-AG8*$C$9</f>
        <v>-1056.3094817427034</v>
      </c>
    </row>
    <row r="10" spans="1:34" s="358" customFormat="1" ht="15">
      <c r="A10" s="358" t="s">
        <v>922</v>
      </c>
      <c r="C10" s="349"/>
      <c r="E10" s="358">
        <f>SUM(E4:E9)</f>
        <v>1076912</v>
      </c>
      <c r="G10" s="358">
        <f>SUM(G4:G9)</f>
        <v>1103834.7999999996</v>
      </c>
      <c r="I10" s="358">
        <f>SUM(I4:I9)</f>
        <v>1131430.67</v>
      </c>
      <c r="K10" s="358">
        <f>SUM(K4:K9)</f>
        <v>1159716.4367499999</v>
      </c>
      <c r="M10" s="358">
        <f>SUM(M4:M9)</f>
        <v>1188709.3476687495</v>
      </c>
      <c r="O10" s="358">
        <f>SUM(O4:O9)</f>
        <v>1218427.0813604679</v>
      </c>
      <c r="Q10" s="358">
        <f>SUM(Q4:Q9)</f>
        <v>1248887.75839448</v>
      </c>
      <c r="S10" s="358">
        <f>SUM(S4:S9)</f>
        <v>1280109.9523543415</v>
      </c>
      <c r="U10" s="358">
        <f>SUM(U4:U9)</f>
        <v>1312112.7011632002</v>
      </c>
      <c r="W10" s="358">
        <f>SUM(W4:W9)</f>
        <v>1344915.5186922799</v>
      </c>
      <c r="Y10" s="358">
        <f>SUM(Y4:Y9)</f>
        <v>1378538.4066595868</v>
      </c>
      <c r="AA10" s="358">
        <f>SUM(AA4:AA9)</f>
        <v>1413001.8668260763</v>
      </c>
      <c r="AC10" s="358">
        <f>SUM(AC4:AC9)</f>
        <v>1448326.9134967281</v>
      </c>
      <c r="AE10" s="358">
        <f>SUM(AE4:AE9)</f>
        <v>1484535.0863341461</v>
      </c>
      <c r="AG10" s="358">
        <f>SUM(AG4:AG9)</f>
        <v>1521648.4634924997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1861"/>
      <c r="E12" s="1859"/>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35762</v>
      </c>
      <c r="G14" s="354">
        <f>E14*$C$13</f>
        <v>37013.67</v>
      </c>
      <c r="I14" s="354">
        <f>G14*$C$13</f>
        <v>38309.148449999993</v>
      </c>
      <c r="K14" s="354">
        <f>I14*$C$13</f>
        <v>39649.968645749992</v>
      </c>
      <c r="M14" s="354">
        <f>K14*$C$13</f>
        <v>41037.71754835124</v>
      </c>
      <c r="O14" s="354">
        <f>M14*$C$13</f>
        <v>42474.037662543531</v>
      </c>
      <c r="Q14" s="354">
        <f>O14*$C$13</f>
        <v>43960.628980732552</v>
      </c>
      <c r="S14" s="354">
        <f>Q14*$C$13</f>
        <v>45499.250995058188</v>
      </c>
      <c r="U14" s="354">
        <f>S14*$C$13</f>
        <v>47091.724779885219</v>
      </c>
      <c r="W14" s="354">
        <f>U14*$C$13</f>
        <v>48739.935147181197</v>
      </c>
      <c r="Y14" s="354">
        <f>W14*$C$13</f>
        <v>50445.832877332534</v>
      </c>
      <c r="AA14" s="354">
        <f>Y14*$C$13</f>
        <v>52211.437028039167</v>
      </c>
      <c r="AC14" s="354">
        <f>AA14*$C$13</f>
        <v>54038.837324020533</v>
      </c>
      <c r="AE14" s="354">
        <f>AC14*$C$13</f>
        <v>55930.19663036125</v>
      </c>
      <c r="AG14" s="354">
        <f>AE14*$C$13</f>
        <v>57887.753512423886</v>
      </c>
    </row>
    <row r="15" spans="1:34" s="339" customFormat="1" ht="14.25">
      <c r="A15" s="339" t="s">
        <v>354</v>
      </c>
      <c r="C15" s="367"/>
      <c r="E15" s="357">
        <f>Application!W847</f>
        <v>65666</v>
      </c>
      <c r="F15" s="357"/>
      <c r="G15" s="357">
        <f t="shared" ref="G15:AG20" si="0">E15*$C$13</f>
        <v>67964.31</v>
      </c>
      <c r="H15" s="357"/>
      <c r="I15" s="357">
        <f t="shared" si="0"/>
        <v>70343.060849999994</v>
      </c>
      <c r="J15" s="357"/>
      <c r="K15" s="357">
        <f t="shared" si="0"/>
        <v>72805.067979749991</v>
      </c>
      <c r="L15" s="357"/>
      <c r="M15" s="357">
        <f t="shared" si="0"/>
        <v>75353.245359041233</v>
      </c>
      <c r="N15" s="357"/>
      <c r="O15" s="357">
        <f t="shared" si="0"/>
        <v>77990.608946607666</v>
      </c>
      <c r="P15" s="357"/>
      <c r="Q15" s="357">
        <f t="shared" si="0"/>
        <v>80720.280259738924</v>
      </c>
      <c r="R15" s="357"/>
      <c r="S15" s="357">
        <f t="shared" si="0"/>
        <v>83545.490068829778</v>
      </c>
      <c r="T15" s="357"/>
      <c r="U15" s="357">
        <f t="shared" si="0"/>
        <v>86469.582221238816</v>
      </c>
      <c r="V15" s="357"/>
      <c r="W15" s="357">
        <f t="shared" si="0"/>
        <v>89496.017598982173</v>
      </c>
      <c r="X15" s="357"/>
      <c r="Y15" s="357">
        <f t="shared" si="0"/>
        <v>92628.378214946541</v>
      </c>
      <c r="Z15" s="357"/>
      <c r="AA15" s="357">
        <f t="shared" si="0"/>
        <v>95870.371452469655</v>
      </c>
      <c r="AB15" s="357"/>
      <c r="AC15" s="357">
        <f t="shared" si="0"/>
        <v>99225.834453306088</v>
      </c>
      <c r="AD15" s="357"/>
      <c r="AE15" s="357">
        <f t="shared" si="0"/>
        <v>102698.7386591718</v>
      </c>
      <c r="AF15" s="357"/>
      <c r="AG15" s="357">
        <f t="shared" si="0"/>
        <v>106293.1945122428</v>
      </c>
    </row>
    <row r="16" spans="1:34" s="339" customFormat="1" ht="14.25">
      <c r="A16" s="339" t="s">
        <v>594</v>
      </c>
      <c r="C16" s="367"/>
      <c r="E16" s="357">
        <f>Application!W853</f>
        <v>72262</v>
      </c>
      <c r="F16" s="357"/>
      <c r="G16" s="357">
        <f t="shared" si="0"/>
        <v>74791.17</v>
      </c>
      <c r="H16" s="357"/>
      <c r="I16" s="357">
        <f t="shared" si="0"/>
        <v>77408.860949999987</v>
      </c>
      <c r="J16" s="357"/>
      <c r="K16" s="357">
        <f t="shared" si="0"/>
        <v>80118.171083249981</v>
      </c>
      <c r="L16" s="357"/>
      <c r="M16" s="357">
        <f t="shared" si="0"/>
        <v>82922.307071163727</v>
      </c>
      <c r="N16" s="357"/>
      <c r="O16" s="357">
        <f t="shared" si="0"/>
        <v>85824.587818654443</v>
      </c>
      <c r="P16" s="357"/>
      <c r="Q16" s="357">
        <f t="shared" si="0"/>
        <v>88828.448392307342</v>
      </c>
      <c r="R16" s="357"/>
      <c r="S16" s="357">
        <f t="shared" si="0"/>
        <v>91937.444086038086</v>
      </c>
      <c r="T16" s="357"/>
      <c r="U16" s="357">
        <f t="shared" si="0"/>
        <v>95155.254629049407</v>
      </c>
      <c r="V16" s="357"/>
      <c r="W16" s="357">
        <f t="shared" si="0"/>
        <v>98485.688541066134</v>
      </c>
      <c r="X16" s="357"/>
      <c r="Y16" s="357">
        <f t="shared" si="0"/>
        <v>101932.68764000344</v>
      </c>
      <c r="Z16" s="357"/>
      <c r="AA16" s="357">
        <f t="shared" si="0"/>
        <v>105500.33170740354</v>
      </c>
      <c r="AB16" s="357"/>
      <c r="AC16" s="357">
        <f t="shared" si="0"/>
        <v>109192.84331716265</v>
      </c>
      <c r="AD16" s="357"/>
      <c r="AE16" s="357">
        <f t="shared" si="0"/>
        <v>113014.59283326333</v>
      </c>
      <c r="AF16" s="357"/>
      <c r="AG16" s="357">
        <f t="shared" si="0"/>
        <v>116970.10358242755</v>
      </c>
    </row>
    <row r="17" spans="1:33" s="339" customFormat="1" ht="14.25">
      <c r="A17" s="339" t="s">
        <v>905</v>
      </c>
      <c r="C17" s="367"/>
      <c r="E17" s="357">
        <f>Application!W860</f>
        <v>210110</v>
      </c>
      <c r="F17" s="357"/>
      <c r="G17" s="357">
        <f t="shared" si="0"/>
        <v>217463.84999999998</v>
      </c>
      <c r="H17" s="357"/>
      <c r="I17" s="357">
        <f t="shared" si="0"/>
        <v>225075.08474999995</v>
      </c>
      <c r="J17" s="357"/>
      <c r="K17" s="357">
        <f t="shared" si="0"/>
        <v>232952.71271624992</v>
      </c>
      <c r="L17" s="357"/>
      <c r="M17" s="357">
        <f t="shared" si="0"/>
        <v>241106.05766131866</v>
      </c>
      <c r="N17" s="357"/>
      <c r="O17" s="357">
        <f t="shared" si="0"/>
        <v>249544.76967946478</v>
      </c>
      <c r="P17" s="357"/>
      <c r="Q17" s="357">
        <f t="shared" si="0"/>
        <v>258278.83661824602</v>
      </c>
      <c r="R17" s="357"/>
      <c r="S17" s="357">
        <f t="shared" si="0"/>
        <v>267318.59589988459</v>
      </c>
      <c r="T17" s="357"/>
      <c r="U17" s="357">
        <f t="shared" si="0"/>
        <v>276674.74675638054</v>
      </c>
      <c r="V17" s="357"/>
      <c r="W17" s="357">
        <f t="shared" si="0"/>
        <v>286358.36289285385</v>
      </c>
      <c r="X17" s="357"/>
      <c r="Y17" s="357">
        <f t="shared" si="0"/>
        <v>296380.90559410374</v>
      </c>
      <c r="Z17" s="357"/>
      <c r="AA17" s="357">
        <f t="shared" si="0"/>
        <v>306754.23728989734</v>
      </c>
      <c r="AB17" s="357"/>
      <c r="AC17" s="357">
        <f t="shared" si="0"/>
        <v>317490.63559504371</v>
      </c>
      <c r="AD17" s="357"/>
      <c r="AE17" s="357">
        <f t="shared" si="0"/>
        <v>328602.80784087023</v>
      </c>
      <c r="AF17" s="357"/>
      <c r="AG17" s="357">
        <f t="shared" si="0"/>
        <v>340103.90611530066</v>
      </c>
    </row>
    <row r="18" spans="1:33" s="339" customFormat="1" ht="14.25">
      <c r="A18" s="339" t="s">
        <v>160</v>
      </c>
      <c r="C18" s="367"/>
      <c r="E18" s="357">
        <f>Application!W861</f>
        <v>38223</v>
      </c>
      <c r="F18" s="357"/>
      <c r="G18" s="357">
        <f t="shared" si="0"/>
        <v>39560.805</v>
      </c>
      <c r="H18" s="357"/>
      <c r="I18" s="357">
        <f t="shared" si="0"/>
        <v>40945.433174999998</v>
      </c>
      <c r="J18" s="357"/>
      <c r="K18" s="357">
        <f t="shared" si="0"/>
        <v>42378.523336124992</v>
      </c>
      <c r="L18" s="357"/>
      <c r="M18" s="357">
        <f t="shared" si="0"/>
        <v>43861.771652889365</v>
      </c>
      <c r="N18" s="357"/>
      <c r="O18" s="357">
        <f t="shared" si="0"/>
        <v>45396.933660740491</v>
      </c>
      <c r="P18" s="357"/>
      <c r="Q18" s="357">
        <f t="shared" si="0"/>
        <v>46985.826338866405</v>
      </c>
      <c r="R18" s="357"/>
      <c r="S18" s="357">
        <f t="shared" si="0"/>
        <v>48630.330260726725</v>
      </c>
      <c r="T18" s="357"/>
      <c r="U18" s="357">
        <f t="shared" si="0"/>
        <v>50332.391819852157</v>
      </c>
      <c r="V18" s="357"/>
      <c r="W18" s="357">
        <f t="shared" si="0"/>
        <v>52094.025533546977</v>
      </c>
      <c r="X18" s="357"/>
      <c r="Y18" s="357">
        <f t="shared" si="0"/>
        <v>53917.316427221114</v>
      </c>
      <c r="Z18" s="357"/>
      <c r="AA18" s="357">
        <f t="shared" si="0"/>
        <v>55804.422502173846</v>
      </c>
      <c r="AB18" s="357"/>
      <c r="AC18" s="357">
        <f t="shared" si="0"/>
        <v>57757.577289749926</v>
      </c>
      <c r="AD18" s="357"/>
      <c r="AE18" s="357">
        <f t="shared" si="0"/>
        <v>59779.092494891171</v>
      </c>
      <c r="AF18" s="357"/>
      <c r="AG18" s="357">
        <f t="shared" si="0"/>
        <v>61871.360732212357</v>
      </c>
    </row>
    <row r="19" spans="1:33" s="339" customFormat="1" ht="14.25">
      <c r="A19" s="339" t="s">
        <v>409</v>
      </c>
      <c r="C19" s="367"/>
      <c r="E19" s="357">
        <f>Application!W870</f>
        <v>92787</v>
      </c>
      <c r="F19" s="357"/>
      <c r="G19" s="357">
        <f t="shared" si="0"/>
        <v>96034.544999999998</v>
      </c>
      <c r="H19" s="357"/>
      <c r="I19" s="357">
        <f t="shared" si="0"/>
        <v>99395.75407499999</v>
      </c>
      <c r="J19" s="357"/>
      <c r="K19" s="357">
        <f t="shared" si="0"/>
        <v>102874.60546762498</v>
      </c>
      <c r="L19" s="357"/>
      <c r="M19" s="357">
        <f t="shared" si="0"/>
        <v>106475.21665899185</v>
      </c>
      <c r="N19" s="357"/>
      <c r="O19" s="357">
        <f t="shared" si="0"/>
        <v>110201.84924205656</v>
      </c>
      <c r="P19" s="357"/>
      <c r="Q19" s="357">
        <f t="shared" si="0"/>
        <v>114058.91396552853</v>
      </c>
      <c r="R19" s="357"/>
      <c r="S19" s="357">
        <f t="shared" si="0"/>
        <v>118050.97595432201</v>
      </c>
      <c r="T19" s="357"/>
      <c r="U19" s="357">
        <f t="shared" si="0"/>
        <v>122182.76011272328</v>
      </c>
      <c r="V19" s="357"/>
      <c r="W19" s="357">
        <f t="shared" si="0"/>
        <v>126459.15671666859</v>
      </c>
      <c r="X19" s="357"/>
      <c r="Y19" s="357">
        <f t="shared" si="0"/>
        <v>130885.22720175197</v>
      </c>
      <c r="Z19" s="357"/>
      <c r="AA19" s="357">
        <f t="shared" si="0"/>
        <v>135466.21015381327</v>
      </c>
      <c r="AB19" s="357"/>
      <c r="AC19" s="357">
        <f t="shared" si="0"/>
        <v>140207.52750919672</v>
      </c>
      <c r="AD19" s="357"/>
      <c r="AE19" s="357">
        <f t="shared" si="0"/>
        <v>145114.79097201859</v>
      </c>
      <c r="AF19" s="357"/>
      <c r="AG19" s="357">
        <f t="shared" si="0"/>
        <v>150193.80865603921</v>
      </c>
    </row>
    <row r="20" spans="1:33" s="339" customFormat="1" ht="14.25">
      <c r="A20" s="361" t="s">
        <v>1041</v>
      </c>
      <c r="B20" s="361"/>
      <c r="C20" s="367"/>
      <c r="E20" s="366">
        <f>Application!W877</f>
        <v>0</v>
      </c>
      <c r="F20" s="357"/>
      <c r="G20" s="366">
        <f t="shared" si="0"/>
        <v>0</v>
      </c>
      <c r="H20" s="357"/>
      <c r="I20" s="366">
        <f t="shared" si="0"/>
        <v>0</v>
      </c>
      <c r="J20" s="357"/>
      <c r="K20" s="366">
        <f t="shared" si="0"/>
        <v>0</v>
      </c>
      <c r="L20" s="357"/>
      <c r="M20" s="366">
        <f t="shared" si="0"/>
        <v>0</v>
      </c>
      <c r="N20" s="357"/>
      <c r="O20" s="366">
        <f t="shared" si="0"/>
        <v>0</v>
      </c>
      <c r="P20" s="357"/>
      <c r="Q20" s="366">
        <f t="shared" si="0"/>
        <v>0</v>
      </c>
      <c r="R20" s="357"/>
      <c r="S20" s="366">
        <f t="shared" si="0"/>
        <v>0</v>
      </c>
      <c r="T20" s="357"/>
      <c r="U20" s="366">
        <f t="shared" si="0"/>
        <v>0</v>
      </c>
      <c r="V20" s="357"/>
      <c r="W20" s="366">
        <f t="shared" si="0"/>
        <v>0</v>
      </c>
      <c r="X20" s="357"/>
      <c r="Y20" s="366">
        <f t="shared" si="0"/>
        <v>0</v>
      </c>
      <c r="Z20" s="357"/>
      <c r="AA20" s="366">
        <f t="shared" si="0"/>
        <v>0</v>
      </c>
      <c r="AB20" s="357"/>
      <c r="AC20" s="366">
        <f t="shared" si="0"/>
        <v>0</v>
      </c>
      <c r="AD20" s="357"/>
      <c r="AE20" s="366">
        <f t="shared" si="0"/>
        <v>0</v>
      </c>
      <c r="AF20" s="357"/>
      <c r="AG20" s="366">
        <f t="shared" si="0"/>
        <v>0</v>
      </c>
    </row>
    <row r="21" spans="1:33" s="358" customFormat="1" ht="15">
      <c r="A21" s="358" t="s">
        <v>906</v>
      </c>
      <c r="C21" s="367"/>
      <c r="E21" s="358">
        <f>SUM(E14:E20)</f>
        <v>514810</v>
      </c>
      <c r="G21" s="358">
        <f>SUM(G14:G20)</f>
        <v>532828.35</v>
      </c>
      <c r="I21" s="358">
        <f>SUM(I14:I20)</f>
        <v>551477.34224999987</v>
      </c>
      <c r="K21" s="358">
        <f>SUM(K14:K20)</f>
        <v>570779.04922874994</v>
      </c>
      <c r="M21" s="358">
        <f>SUM(M14:M20)</f>
        <v>590756.31595175609</v>
      </c>
      <c r="O21" s="358">
        <f>SUM(O14:O20)</f>
        <v>611432.78701006749</v>
      </c>
      <c r="Q21" s="358">
        <f>SUM(Q14:Q20)</f>
        <v>632832.93455541972</v>
      </c>
      <c r="S21" s="358">
        <f>SUM(S14:S20)</f>
        <v>654982.08726485935</v>
      </c>
      <c r="U21" s="358">
        <f>SUM(U14:U20)</f>
        <v>677906.46031912928</v>
      </c>
      <c r="W21" s="358">
        <f>SUM(W14:W20)</f>
        <v>701633.18643029896</v>
      </c>
      <c r="Y21" s="358">
        <f>SUM(Y14:Y20)</f>
        <v>726190.34795535926</v>
      </c>
      <c r="AA21" s="358">
        <f>SUM(AA14:AA20)</f>
        <v>751607.01013379684</v>
      </c>
      <c r="AC21" s="358">
        <f>SUM(AC14:AC20)</f>
        <v>777913.25548847951</v>
      </c>
      <c r="AE21" s="358">
        <f>SUM(AE14:AE20)</f>
        <v>805140.21943057643</v>
      </c>
      <c r="AG21" s="358">
        <f>SUM(AG14:AG20)</f>
        <v>833320.12711064646</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7"/>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5">
        <v>1.0349999999999999</v>
      </c>
      <c r="E25" s="357">
        <f>Application!AC885</f>
        <v>1521</v>
      </c>
      <c r="F25" s="357"/>
      <c r="G25" s="357">
        <f>E25*$C$25</f>
        <v>1574.2349999999999</v>
      </c>
      <c r="H25" s="357"/>
      <c r="I25" s="357">
        <f>G25*$C$25</f>
        <v>1629.3332249999999</v>
      </c>
      <c r="J25" s="357"/>
      <c r="K25" s="357">
        <f>I25*$C$25</f>
        <v>1686.3598878749997</v>
      </c>
      <c r="L25" s="357"/>
      <c r="M25" s="357">
        <f>K25*$C$25</f>
        <v>1745.3824839506246</v>
      </c>
      <c r="N25" s="357"/>
      <c r="O25" s="357">
        <f>M25*$C$25</f>
        <v>1806.4708708888963</v>
      </c>
      <c r="P25" s="357"/>
      <c r="Q25" s="357">
        <f>O25*$C$25</f>
        <v>1869.6973513700075</v>
      </c>
      <c r="R25" s="357"/>
      <c r="S25" s="357">
        <f>Q25*$C$25</f>
        <v>1935.1367586679576</v>
      </c>
      <c r="T25" s="357"/>
      <c r="U25" s="357">
        <f>S25*$C$25</f>
        <v>2002.8665452213359</v>
      </c>
      <c r="V25" s="357"/>
      <c r="W25" s="357">
        <f>U25*$C$25</f>
        <v>2072.9668743040825</v>
      </c>
      <c r="X25" s="357"/>
      <c r="Y25" s="357">
        <f>W25*$C$25</f>
        <v>2145.5207149047251</v>
      </c>
      <c r="Z25" s="357"/>
      <c r="AA25" s="357">
        <f>Y25*$C$25</f>
        <v>2220.6139399263902</v>
      </c>
      <c r="AB25" s="357"/>
      <c r="AC25" s="357">
        <f>AA25*$C$25</f>
        <v>2298.3354278238139</v>
      </c>
      <c r="AD25" s="357"/>
      <c r="AE25" s="357">
        <f>AC25*$C$25</f>
        <v>2378.7771677976471</v>
      </c>
      <c r="AF25" s="357"/>
      <c r="AG25" s="357">
        <f>AE25*$C$25</f>
        <v>2462.0343686705646</v>
      </c>
    </row>
    <row r="26" spans="1:33" s="339" customFormat="1" ht="14.25">
      <c r="A26" s="339" t="s">
        <v>908</v>
      </c>
      <c r="C26" s="375">
        <v>1.0349999999999999</v>
      </c>
      <c r="E26" s="357">
        <f>Application!AC886</f>
        <v>130025</v>
      </c>
      <c r="F26" s="357"/>
      <c r="G26" s="357">
        <f>E26*$C$26</f>
        <v>134575.875</v>
      </c>
      <c r="H26" s="357"/>
      <c r="I26" s="357">
        <f>G26*$C$26</f>
        <v>139286.03062499998</v>
      </c>
      <c r="J26" s="357"/>
      <c r="K26" s="357">
        <f>I26*$C$26</f>
        <v>144161.04169687498</v>
      </c>
      <c r="L26" s="357"/>
      <c r="M26" s="357">
        <f>K26*$C$26</f>
        <v>149206.67815626558</v>
      </c>
      <c r="N26" s="357"/>
      <c r="O26" s="357">
        <f>M26*$C$26</f>
        <v>154428.91189173487</v>
      </c>
      <c r="P26" s="357"/>
      <c r="Q26" s="357">
        <f>O26*$C$26</f>
        <v>159833.92380794557</v>
      </c>
      <c r="R26" s="357"/>
      <c r="S26" s="357">
        <f>Q26*$C$26</f>
        <v>165428.11114122366</v>
      </c>
      <c r="T26" s="357"/>
      <c r="U26" s="357">
        <f>S26*$C$26</f>
        <v>171218.09503116648</v>
      </c>
      <c r="V26" s="357"/>
      <c r="W26" s="357">
        <f>U26*$C$26</f>
        <v>177210.72835725729</v>
      </c>
      <c r="X26" s="357"/>
      <c r="Y26" s="357">
        <f>W26*$C$26</f>
        <v>183413.10384976128</v>
      </c>
      <c r="Z26" s="357"/>
      <c r="AA26" s="357">
        <f>Y26*$C$26</f>
        <v>189832.56248450291</v>
      </c>
      <c r="AB26" s="357"/>
      <c r="AC26" s="357">
        <f>AA26*$C$26</f>
        <v>196476.70217146049</v>
      </c>
      <c r="AD26" s="357"/>
      <c r="AE26" s="357">
        <f>AC26*$C$26</f>
        <v>203353.3867474616</v>
      </c>
      <c r="AF26" s="357"/>
      <c r="AG26" s="357">
        <f>AE26*$C$26</f>
        <v>210470.75528362274</v>
      </c>
    </row>
    <row r="27" spans="1:33" s="339" customFormat="1" ht="14.25">
      <c r="A27" s="339" t="s">
        <v>909</v>
      </c>
      <c r="C27" s="375"/>
      <c r="E27" s="357">
        <f>Application!AC887</f>
        <v>50500</v>
      </c>
      <c r="F27" s="357"/>
      <c r="G27" s="357">
        <f>$E$27</f>
        <v>50500</v>
      </c>
      <c r="H27" s="357"/>
      <c r="I27" s="357">
        <f>$E$27</f>
        <v>50500</v>
      </c>
      <c r="J27" s="357"/>
      <c r="K27" s="357">
        <f>$E$27</f>
        <v>50500</v>
      </c>
      <c r="L27" s="357"/>
      <c r="M27" s="357">
        <f>$E$27</f>
        <v>50500</v>
      </c>
      <c r="N27" s="357"/>
      <c r="O27" s="357">
        <f>$E$27</f>
        <v>50500</v>
      </c>
      <c r="P27" s="357"/>
      <c r="Q27" s="357">
        <f>$E$27</f>
        <v>50500</v>
      </c>
      <c r="R27" s="357"/>
      <c r="S27" s="357">
        <f>$E$27</f>
        <v>50500</v>
      </c>
      <c r="T27" s="357"/>
      <c r="U27" s="357">
        <f>$E$27</f>
        <v>50500</v>
      </c>
      <c r="V27" s="357"/>
      <c r="W27" s="357">
        <f>$E$27</f>
        <v>50500</v>
      </c>
      <c r="X27" s="357"/>
      <c r="Y27" s="357">
        <f>$E$27</f>
        <v>50500</v>
      </c>
      <c r="Z27" s="357"/>
      <c r="AA27" s="357">
        <f>$E$27</f>
        <v>50500</v>
      </c>
      <c r="AB27" s="357"/>
      <c r="AC27" s="357">
        <f>$E$27</f>
        <v>50500</v>
      </c>
      <c r="AD27" s="357"/>
      <c r="AE27" s="357">
        <f>$E$27</f>
        <v>50500</v>
      </c>
      <c r="AF27" s="357"/>
      <c r="AG27" s="357">
        <f>$E$27</f>
        <v>50500</v>
      </c>
    </row>
    <row r="28" spans="1:33" s="339" customFormat="1" ht="14.25">
      <c r="A28" s="339" t="s">
        <v>2158</v>
      </c>
      <c r="C28" s="373"/>
      <c r="E28" s="357">
        <f>Application!AC888</f>
        <v>15373</v>
      </c>
      <c r="F28" s="357"/>
      <c r="G28" s="357">
        <f>$E$28</f>
        <v>15373</v>
      </c>
      <c r="H28" s="357"/>
      <c r="I28" s="357">
        <f>$E$28</f>
        <v>15373</v>
      </c>
      <c r="J28" s="357"/>
      <c r="K28" s="357">
        <f>$E$28</f>
        <v>15373</v>
      </c>
      <c r="L28" s="357"/>
      <c r="M28" s="357">
        <f>$E$28</f>
        <v>15373</v>
      </c>
      <c r="N28" s="357"/>
      <c r="O28" s="357">
        <f>$E$28</f>
        <v>15373</v>
      </c>
      <c r="P28" s="357"/>
      <c r="Q28" s="357">
        <f>$E$28</f>
        <v>15373</v>
      </c>
      <c r="R28" s="357"/>
      <c r="S28" s="357">
        <f>$E$28</f>
        <v>15373</v>
      </c>
      <c r="T28" s="357"/>
      <c r="U28" s="357">
        <f>$E$28</f>
        <v>15373</v>
      </c>
      <c r="V28" s="357"/>
      <c r="W28" s="357">
        <f>$E$28</f>
        <v>15373</v>
      </c>
      <c r="X28" s="357"/>
      <c r="Y28" s="357">
        <f>$E$28</f>
        <v>15373</v>
      </c>
      <c r="Z28" s="357"/>
      <c r="AA28" s="357">
        <f>$E$28</f>
        <v>15373</v>
      </c>
      <c r="AB28" s="357"/>
      <c r="AC28" s="357">
        <f>$E$28</f>
        <v>15373</v>
      </c>
      <c r="AD28" s="357"/>
      <c r="AE28" s="357">
        <f>$E$28</f>
        <v>15373</v>
      </c>
      <c r="AF28" s="357"/>
      <c r="AG28" s="357">
        <f>$E$28</f>
        <v>15373</v>
      </c>
    </row>
    <row r="29" spans="1:33" s="339" customFormat="1" ht="14.25">
      <c r="A29" s="339" t="s">
        <v>907</v>
      </c>
      <c r="C29" s="373">
        <v>1.02</v>
      </c>
      <c r="E29" s="357">
        <f>Application!AC889</f>
        <v>5050</v>
      </c>
      <c r="F29" s="357"/>
      <c r="G29" s="357">
        <f>E29*$C$29</f>
        <v>5151</v>
      </c>
      <c r="H29" s="357"/>
      <c r="I29" s="357">
        <f>G29*$C$29</f>
        <v>5254.02</v>
      </c>
      <c r="J29" s="357"/>
      <c r="K29" s="357">
        <f>I29*$C$29</f>
        <v>5359.1004000000003</v>
      </c>
      <c r="L29" s="357"/>
      <c r="M29" s="357">
        <f>K29*$C$29</f>
        <v>5466.282408</v>
      </c>
      <c r="N29" s="357"/>
      <c r="O29" s="357">
        <f>M29*$C$29</f>
        <v>5575.6080561600002</v>
      </c>
      <c r="P29" s="357"/>
      <c r="Q29" s="357">
        <f>O29*$C$29</f>
        <v>5687.1202172832</v>
      </c>
      <c r="R29" s="357"/>
      <c r="S29" s="357">
        <f>Q29*$C$29</f>
        <v>5800.862621628864</v>
      </c>
      <c r="T29" s="357"/>
      <c r="U29" s="357">
        <f>S29*$C$29</f>
        <v>5916.8798740614411</v>
      </c>
      <c r="V29" s="357"/>
      <c r="W29" s="357">
        <f>U29*$C$29</f>
        <v>6035.21747154267</v>
      </c>
      <c r="X29" s="357"/>
      <c r="Y29" s="357">
        <f>W29*$C$29</f>
        <v>6155.9218209735236</v>
      </c>
      <c r="Z29" s="357"/>
      <c r="AA29" s="357">
        <f>Y29*$C$29</f>
        <v>6279.0402573929941</v>
      </c>
      <c r="AB29" s="357"/>
      <c r="AC29" s="357">
        <f>AA29*$C$29</f>
        <v>6404.6210625408539</v>
      </c>
      <c r="AD29" s="357"/>
      <c r="AE29" s="357">
        <f>AC29*$C$29</f>
        <v>6532.713483791671</v>
      </c>
      <c r="AF29" s="357"/>
      <c r="AG29" s="357">
        <f>AE29*$C$29</f>
        <v>6663.3677534675044</v>
      </c>
    </row>
    <row r="30" spans="1:33" s="339" customFormat="1" ht="14.25">
      <c r="A30" s="339" t="s">
        <v>2159</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11800</v>
      </c>
      <c r="F31" s="357"/>
      <c r="G31" s="357">
        <f>E31*$C$31</f>
        <v>12212.999999999998</v>
      </c>
      <c r="H31" s="357"/>
      <c r="I31" s="357">
        <f>G31*$C$31</f>
        <v>12640.454999999996</v>
      </c>
      <c r="J31" s="357"/>
      <c r="K31" s="357">
        <f>I31*$C$31</f>
        <v>13082.870924999996</v>
      </c>
      <c r="L31" s="357"/>
      <c r="M31" s="357">
        <f>K31*$C$31</f>
        <v>13540.771407374994</v>
      </c>
      <c r="N31" s="357"/>
      <c r="O31" s="357">
        <f>M31*$C$31</f>
        <v>14014.698406633117</v>
      </c>
      <c r="P31" s="357"/>
      <c r="Q31" s="357">
        <f>O31*$C$31</f>
        <v>14505.212850865275</v>
      </c>
      <c r="R31" s="357"/>
      <c r="S31" s="357">
        <f>Q31*$C$31</f>
        <v>15012.895300645558</v>
      </c>
      <c r="T31" s="357"/>
      <c r="U31" s="357">
        <f>S31*$C$31</f>
        <v>15538.346636168151</v>
      </c>
      <c r="V31" s="357"/>
      <c r="W31" s="357">
        <f>U31*$C$31</f>
        <v>16082.188768434035</v>
      </c>
      <c r="X31" s="357"/>
      <c r="Y31" s="357">
        <f>W31*$C$31</f>
        <v>16645.065375329224</v>
      </c>
      <c r="Z31" s="357"/>
      <c r="AA31" s="357">
        <f>Y31*$C$31</f>
        <v>17227.642663465747</v>
      </c>
      <c r="AB31" s="357"/>
      <c r="AC31" s="357">
        <f>AA31*$C$31</f>
        <v>17830.610156687046</v>
      </c>
      <c r="AD31" s="357"/>
      <c r="AE31" s="357">
        <f>AC31*$C$31</f>
        <v>18454.68151217109</v>
      </c>
      <c r="AF31" s="357"/>
      <c r="AG31" s="357">
        <f>AE31*$C$31</f>
        <v>19100.595365097077</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729079</v>
      </c>
      <c r="G34" s="358">
        <f>SUM(G21:G32)</f>
        <v>752215.46</v>
      </c>
      <c r="I34" s="358">
        <f>SUM(I21:I32)</f>
        <v>776160.18109999981</v>
      </c>
      <c r="K34" s="358">
        <f>SUM(K21:K32)</f>
        <v>800941.42213850003</v>
      </c>
      <c r="M34" s="358">
        <f>SUM(M21:M32)</f>
        <v>826588.43040734727</v>
      </c>
      <c r="O34" s="358">
        <f>SUM(O21:O32)</f>
        <v>853131.47623548447</v>
      </c>
      <c r="Q34" s="358">
        <f>SUM(Q21:Q32)</f>
        <v>880601.88878288388</v>
      </c>
      <c r="S34" s="358">
        <f>SUM(S21:S32)</f>
        <v>909032.09308702557</v>
      </c>
      <c r="U34" s="358">
        <f>SUM(U21:U32)</f>
        <v>938455.64840574667</v>
      </c>
      <c r="W34" s="358">
        <f>SUM(W21:W32)</f>
        <v>968907.28790183703</v>
      </c>
      <c r="Y34" s="358">
        <f>SUM(Y21:Y32)</f>
        <v>1000422.9597163281</v>
      </c>
      <c r="AA34" s="358">
        <f>SUM(AA21:AA32)</f>
        <v>1033039.8694790849</v>
      </c>
      <c r="AC34" s="358">
        <f>SUM(AC21:AC32)</f>
        <v>1066796.5243069916</v>
      </c>
      <c r="AE34" s="358">
        <f>SUM(AE21:AE32)</f>
        <v>1101732.7783417986</v>
      </c>
      <c r="AG34" s="358">
        <f>SUM(AG21:AG32)</f>
        <v>1137889.8798815042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347833</v>
      </c>
      <c r="G36" s="358">
        <f>G10-G34</f>
        <v>351619.33999999962</v>
      </c>
      <c r="I36" s="358">
        <f>I10-I34</f>
        <v>355270.48890000011</v>
      </c>
      <c r="K36" s="358">
        <f>K10-K34</f>
        <v>358775.01461149985</v>
      </c>
      <c r="M36" s="358">
        <f>M10-M34</f>
        <v>362120.91726140224</v>
      </c>
      <c r="O36" s="358">
        <f>O10-O34</f>
        <v>365295.60512498347</v>
      </c>
      <c r="Q36" s="358">
        <f>Q10-Q34</f>
        <v>368285.86961159611</v>
      </c>
      <c r="S36" s="358">
        <f>S10-S34</f>
        <v>371077.85926731594</v>
      </c>
      <c r="U36" s="358">
        <f>U10-U34</f>
        <v>373657.05275745352</v>
      </c>
      <c r="W36" s="358">
        <f>W10-W34</f>
        <v>376008.2307904429</v>
      </c>
      <c r="Y36" s="358">
        <f>Y10-Y34</f>
        <v>378115.44694325875</v>
      </c>
      <c r="AA36" s="358">
        <f>AA10-AA34</f>
        <v>379961.99734699144</v>
      </c>
      <c r="AC36" s="358">
        <f>AC10-AC34</f>
        <v>381530.38918973645</v>
      </c>
      <c r="AE36" s="358">
        <f>AE10-AE34</f>
        <v>382802.30799234752</v>
      </c>
      <c r="AG36" s="358">
        <f>AG10-AG34</f>
        <v>383758.58361099544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Perm Loan</v>
      </c>
      <c r="B39" s="361"/>
      <c r="C39" s="355"/>
      <c r="E39" s="357">
        <f>Application!AF637</f>
        <v>216458.88029619498</v>
      </c>
      <c r="F39" s="357"/>
      <c r="G39" s="357">
        <f>$E$39</f>
        <v>216458.88029619498</v>
      </c>
      <c r="H39" s="357"/>
      <c r="I39" s="357">
        <f>$E$39</f>
        <v>216458.88029619498</v>
      </c>
      <c r="J39" s="357"/>
      <c r="K39" s="357">
        <f>$E$39</f>
        <v>216458.88029619498</v>
      </c>
      <c r="L39" s="357"/>
      <c r="M39" s="357">
        <f>$E$39</f>
        <v>216458.88029619498</v>
      </c>
      <c r="N39" s="357"/>
      <c r="O39" s="357">
        <f>$E$39</f>
        <v>216458.88029619498</v>
      </c>
      <c r="P39" s="357"/>
      <c r="Q39" s="357">
        <f>$E$39</f>
        <v>216458.88029619498</v>
      </c>
      <c r="R39" s="357"/>
      <c r="S39" s="357">
        <f>$E$39</f>
        <v>216458.88029619498</v>
      </c>
      <c r="T39" s="357"/>
      <c r="U39" s="357">
        <f>$E$39</f>
        <v>216458.88029619498</v>
      </c>
      <c r="V39" s="357"/>
      <c r="W39" s="357">
        <f>$E$39</f>
        <v>216458.88029619498</v>
      </c>
      <c r="X39" s="357"/>
      <c r="Y39" s="357">
        <f>$E$39</f>
        <v>216458.88029619498</v>
      </c>
      <c r="Z39" s="357"/>
      <c r="AA39" s="357">
        <f>$E$39</f>
        <v>216458.88029619498</v>
      </c>
      <c r="AB39" s="357"/>
      <c r="AC39" s="357">
        <f>$E$39</f>
        <v>216458.88029619498</v>
      </c>
      <c r="AD39" s="357"/>
      <c r="AE39" s="357">
        <f>$E$39</f>
        <v>216458.88029619498</v>
      </c>
      <c r="AF39" s="357"/>
      <c r="AG39" s="357">
        <f>$E$39</f>
        <v>216458.88029619498</v>
      </c>
    </row>
    <row r="40" spans="1:33" s="339" customFormat="1" ht="14.25">
      <c r="A40" s="360"/>
      <c r="B40" s="361"/>
      <c r="C40" s="355"/>
      <c r="E40" s="357">
        <f>Application!AF638</f>
        <v>0</v>
      </c>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t="str">
        <f>Application!C639</f>
        <v>MHP-HCD</v>
      </c>
      <c r="B41" s="361"/>
      <c r="C41" s="355"/>
      <c r="E41" s="366">
        <f>Application!AF639</f>
        <v>84000</v>
      </c>
      <c r="F41" s="357"/>
      <c r="G41" s="366">
        <f>$E$41</f>
        <v>84000</v>
      </c>
      <c r="H41" s="357"/>
      <c r="I41" s="366">
        <f>$E$41</f>
        <v>84000</v>
      </c>
      <c r="J41" s="357"/>
      <c r="K41" s="366">
        <f>$E$41</f>
        <v>84000</v>
      </c>
      <c r="L41" s="357"/>
      <c r="M41" s="366">
        <f>$E$41</f>
        <v>84000</v>
      </c>
      <c r="N41" s="357"/>
      <c r="O41" s="366">
        <f>$E$41</f>
        <v>84000</v>
      </c>
      <c r="P41" s="357"/>
      <c r="Q41" s="366">
        <f>$E$41</f>
        <v>84000</v>
      </c>
      <c r="R41" s="357"/>
      <c r="S41" s="366">
        <f>$E$41</f>
        <v>84000</v>
      </c>
      <c r="T41" s="357"/>
      <c r="U41" s="366">
        <f>$E$41</f>
        <v>84000</v>
      </c>
      <c r="V41" s="357"/>
      <c r="W41" s="366">
        <f>$E$41</f>
        <v>84000</v>
      </c>
      <c r="X41" s="357"/>
      <c r="Y41" s="366">
        <f>$E$41</f>
        <v>84000</v>
      </c>
      <c r="Z41" s="357"/>
      <c r="AA41" s="366">
        <f>$E$41</f>
        <v>84000</v>
      </c>
      <c r="AB41" s="357"/>
      <c r="AC41" s="366">
        <f>$E$41</f>
        <v>84000</v>
      </c>
      <c r="AD41" s="357"/>
      <c r="AE41" s="366">
        <f>$E$41</f>
        <v>84000</v>
      </c>
      <c r="AF41" s="357"/>
      <c r="AG41" s="366">
        <f>$E$41</f>
        <v>84000</v>
      </c>
    </row>
    <row r="42" spans="1:33" s="358" customFormat="1" ht="15">
      <c r="A42" s="358" t="s">
        <v>911</v>
      </c>
      <c r="C42" s="359"/>
      <c r="E42" s="358">
        <f>SUM(E39:E41)</f>
        <v>300458.88029619498</v>
      </c>
      <c r="G42" s="358">
        <f>SUM(G39:G41)</f>
        <v>300458.88029619498</v>
      </c>
      <c r="I42" s="358">
        <f>SUM(I39:I41)</f>
        <v>300458.88029619498</v>
      </c>
      <c r="K42" s="358">
        <f>SUM(K39:K41)</f>
        <v>300458.88029619498</v>
      </c>
      <c r="M42" s="358">
        <f>SUM(M39:M41)</f>
        <v>300458.88029619498</v>
      </c>
      <c r="O42" s="358">
        <f>SUM(O39:O41)</f>
        <v>300458.88029619498</v>
      </c>
      <c r="Q42" s="358">
        <f>SUM(Q39:Q41)</f>
        <v>300458.88029619498</v>
      </c>
      <c r="S42" s="358">
        <f>SUM(S39:S41)</f>
        <v>300458.88029619498</v>
      </c>
      <c r="U42" s="358">
        <f>SUM(U39:U41)</f>
        <v>300458.88029619498</v>
      </c>
      <c r="W42" s="358">
        <f>SUM(W39:W41)</f>
        <v>300458.88029619498</v>
      </c>
      <c r="Y42" s="358">
        <f>SUM(Y39:Y41)</f>
        <v>300458.88029619498</v>
      </c>
      <c r="AA42" s="358">
        <f>SUM(AA39:AA41)</f>
        <v>300458.88029619498</v>
      </c>
      <c r="AC42" s="358">
        <f>SUM(AC39:AC41)</f>
        <v>300458.88029619498</v>
      </c>
      <c r="AE42" s="358">
        <f>SUM(AE39:AE41)</f>
        <v>300458.88029619498</v>
      </c>
      <c r="AG42" s="358">
        <f>SUM(AG39:AG41)</f>
        <v>300458.88029619498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47374.119703805016</v>
      </c>
      <c r="G44" s="358">
        <f>G36-G42</f>
        <v>51160.459703804634</v>
      </c>
      <c r="I44" s="358">
        <f>I36-I42</f>
        <v>54811.608603805129</v>
      </c>
      <c r="K44" s="358">
        <f>K36-K42</f>
        <v>58316.134315304866</v>
      </c>
      <c r="M44" s="358">
        <f>M36-M42</f>
        <v>61662.036965207255</v>
      </c>
      <c r="O44" s="358">
        <f>O36-O42</f>
        <v>64836.724828788487</v>
      </c>
      <c r="Q44" s="358">
        <f>Q36-Q42</f>
        <v>67826.989315401122</v>
      </c>
      <c r="S44" s="358">
        <f>S36-S42</f>
        <v>70618.97897112096</v>
      </c>
      <c r="U44" s="358">
        <f>U36-U42</f>
        <v>73198.172461258539</v>
      </c>
      <c r="W44" s="358">
        <f>W36-W42</f>
        <v>75549.350494247919</v>
      </c>
      <c r="Y44" s="358">
        <f>Y36-Y42</f>
        <v>77656.566647063766</v>
      </c>
      <c r="AA44" s="358">
        <f>AA36-AA42</f>
        <v>79503.117050796456</v>
      </c>
      <c r="AC44" s="358">
        <f>AC36-AC42</f>
        <v>81071.508893541468</v>
      </c>
      <c r="AE44" s="358">
        <f>AE36-AE42</f>
        <v>82343.427696152532</v>
      </c>
      <c r="AG44" s="358">
        <f>AG36-AG42</f>
        <v>83299.703314800456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4.1791171162188528E-2</v>
      </c>
      <c r="G46" s="362">
        <f>G44/(G4+G6+G8)</f>
        <v>4.4030534930239937E-2</v>
      </c>
      <c r="I46" s="362">
        <f>I44/(I4+I6+I8)</f>
        <v>4.6022288023723879E-2</v>
      </c>
      <c r="K46" s="362">
        <f>K44/(K4+K6+K8)</f>
        <v>4.7770580672973829E-2</v>
      </c>
      <c r="M46" s="362">
        <f>M44/(M4+M6+M8)</f>
        <v>4.9279443483665392E-2</v>
      </c>
      <c r="O46" s="362">
        <f>O44/(O4+O6+O8)</f>
        <v>5.0552790174832295E-2</v>
      </c>
      <c r="Q46" s="362">
        <f>Q44/(Q4+Q6+Q8)</f>
        <v>5.1594420248355186E-2</v>
      </c>
      <c r="S46" s="362">
        <f>S44/(S4+S6+S8)</f>
        <v>5.2408021591566031E-2</v>
      </c>
      <c r="U46" s="362">
        <f>U44/(U4+U6+U8)</f>
        <v>5.2997173014596451E-2</v>
      </c>
      <c r="W46" s="362">
        <f>W44/(W4+W6+W8)</f>
        <v>5.3365346724025056E-2</v>
      </c>
      <c r="Y46" s="362">
        <f>Y44/(Y4+Y6+Y8)</f>
        <v>5.3515910734381236E-2</v>
      </c>
      <c r="AA46" s="362">
        <f>AA44/(AA4+AA6+AA8)</f>
        <v>5.3452131218983887E-2</v>
      </c>
      <c r="AC46" s="362">
        <f>AC44/(AC4+AC6+AC8)</f>
        <v>5.3177174801591086E-2</v>
      </c>
      <c r="AE46" s="362">
        <f>AE44/(AE4+AE6+AE8)</f>
        <v>5.2694110790276985E-2</v>
      </c>
      <c r="AG46" s="362">
        <f>AG44/(AG4+AG6+AG8)</f>
        <v>5.2005913354934687E-2</v>
      </c>
    </row>
    <row r="47" spans="1:33" s="362" customFormat="1" ht="14.25">
      <c r="A47" s="362" t="s">
        <v>915</v>
      </c>
      <c r="C47" s="355"/>
      <c r="E47" s="362">
        <f>E44/E42</f>
        <v>0.15767255624830659</v>
      </c>
      <c r="G47" s="362">
        <f>G44/G42</f>
        <v>0.17027441376793459</v>
      </c>
      <c r="I47" s="362">
        <f>I44/I42</f>
        <v>0.1824263225296299</v>
      </c>
      <c r="K47" s="362">
        <f>K44/K42</f>
        <v>0.1940902337711447</v>
      </c>
      <c r="M47" s="362">
        <f>M44/M42</f>
        <v>0.20522620900543956</v>
      </c>
      <c r="O47" s="362">
        <f>O44/O42</f>
        <v>0.21579233991976499</v>
      </c>
      <c r="Q47" s="362">
        <f>Q44/Q42</f>
        <v>0.22574466512201832</v>
      </c>
      <c r="S47" s="362">
        <f>S44/S42</f>
        <v>0.2350370836152493</v>
      </c>
      <c r="U47" s="362">
        <f>U44/U42</f>
        <v>0.24362126487690808</v>
      </c>
      <c r="W47" s="362">
        <f>W44/W42</f>
        <v>0.25144655541473998</v>
      </c>
      <c r="Y47" s="362">
        <f>Y44/Y42</f>
        <v>0.25845988166670009</v>
      </c>
      <c r="AA47" s="362">
        <f>AA44/AA42</f>
        <v>0.26460564910719758</v>
      </c>
      <c r="AC47" s="362">
        <f>AC44/AC42</f>
        <v>0.26982563741707505</v>
      </c>
      <c r="AE47" s="362">
        <f>AE44/AE42</f>
        <v>0.27405889156938101</v>
      </c>
      <c r="AG47" s="362">
        <f>AG44/AG42</f>
        <v>0.27724160867764297</v>
      </c>
    </row>
    <row r="48" spans="1:33" s="363" customFormat="1" ht="14.25">
      <c r="A48" s="363" t="s">
        <v>913</v>
      </c>
      <c r="C48" s="1860" t="b">
        <f>E48&gt;=1.15</f>
        <v>1</v>
      </c>
      <c r="E48" s="363">
        <f>E36/E42</f>
        <v>1.1576725562483066</v>
      </c>
      <c r="G48" s="363">
        <f>G36/G42</f>
        <v>1.1702744137679346</v>
      </c>
      <c r="I48" s="363">
        <f>I36/I42</f>
        <v>1.1824263225296299</v>
      </c>
      <c r="K48" s="363">
        <f>K36/K42</f>
        <v>1.1940902337711448</v>
      </c>
      <c r="M48" s="363">
        <f>M36/M42</f>
        <v>1.2052262090054395</v>
      </c>
      <c r="O48" s="363">
        <f>O36/O42</f>
        <v>1.215792339919765</v>
      </c>
      <c r="Q48" s="363">
        <f>Q36/Q42</f>
        <v>1.2257446651220183</v>
      </c>
      <c r="S48" s="363">
        <f>S36/S42</f>
        <v>1.2350370836152493</v>
      </c>
      <c r="U48" s="363">
        <f>U36/U42</f>
        <v>1.2436212648769081</v>
      </c>
      <c r="W48" s="363">
        <f>W36/W42</f>
        <v>1.25144655541474</v>
      </c>
      <c r="Y48" s="363">
        <f>Y36/Y42</f>
        <v>1.2584598816667001</v>
      </c>
      <c r="AA48" s="363">
        <f>AA36/AA42</f>
        <v>1.2646056491071975</v>
      </c>
      <c r="AC48" s="363">
        <f>AC36/AC42</f>
        <v>1.2698256374170751</v>
      </c>
      <c r="AE48" s="363">
        <f>AE36/AE42</f>
        <v>1.2740588915693811</v>
      </c>
      <c r="AG48" s="363">
        <f>AG36/AG42</f>
        <v>1.277241608677643</v>
      </c>
    </row>
    <row r="49" spans="1:1023 1025:2047 2049:3071 3073:4095 4097:5119 5121:6143 6145:7167 7169:8191 8193:9215 9217:10239 10241:11263 11265:12287 12289:13311 13313:14335 14337:15359 15361:16383" s="339"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1023 1025:2047 2049:3071 3073:4095 4097:5119 5121:6143 6145:7167 7169:8191 8193:9215 9217:10239 10241:11263 11265:12287 12289:13311 13313:14335 14337:15359 15361:16383"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1023 1025:2047 2049:3071 3073:4095 4097:5119 5121:6143 6145:7167 7169:8191 8193:9215 9217:10239 10241:11263 11265:12287 12289:13311 13313:14335 14337:15359 15361:16383" s="6" customFormat="1">
      <c r="A51" s="3388" t="s">
        <v>2649</v>
      </c>
      <c r="B51" s="3388"/>
      <c r="C51" s="3388"/>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1023 1025:2047 2049:3071 3073:4095 4097:5119 5121:6143 6145:7167 7169:8191 8193:9215 9217:10239 10241:11263 11265:12287 12289:13311 13313:14335 14337:15359 15361:16383" s="1675" customFormat="1">
      <c r="A52" s="1675" t="s">
        <v>917</v>
      </c>
      <c r="C52" s="1676">
        <v>1.03</v>
      </c>
      <c r="E52" s="1677">
        <v>10000</v>
      </c>
      <c r="G52" s="1673">
        <f>E52*$C$52</f>
        <v>10300</v>
      </c>
      <c r="I52" s="1673">
        <f>G52*$C$52</f>
        <v>10609</v>
      </c>
      <c r="K52" s="1673">
        <f>I52*$C$52</f>
        <v>10927.27</v>
      </c>
      <c r="M52" s="1673">
        <f>K52*$C$52</f>
        <v>11255.088100000001</v>
      </c>
      <c r="O52" s="1673">
        <f>M52*$C$52</f>
        <v>11592.740743</v>
      </c>
      <c r="Q52" s="1673">
        <f>O52*$C$52</f>
        <v>11940.52296529</v>
      </c>
      <c r="S52" s="1673">
        <f>Q52*$C$52</f>
        <v>12298.7386542487</v>
      </c>
      <c r="U52" s="1673">
        <f>S52*$C$52</f>
        <v>12667.700813876161</v>
      </c>
      <c r="W52" s="1673">
        <f>U52*$C$52</f>
        <v>13047.731838292446</v>
      </c>
      <c r="Y52" s="1673">
        <f>W52*$C$52</f>
        <v>13439.163793441219</v>
      </c>
      <c r="AA52" s="1673">
        <f>Y52*$C$52</f>
        <v>13842.338707244457</v>
      </c>
      <c r="AC52" s="1673">
        <f>AA52*$C$52</f>
        <v>14257.60886846179</v>
      </c>
      <c r="AE52" s="1673">
        <f>AC52*$C$52</f>
        <v>14685.337134515645</v>
      </c>
      <c r="AG52" s="1673">
        <f>AE52*$C$52</f>
        <v>15125.897248551115</v>
      </c>
    </row>
    <row r="53" spans="1:1023 1025:2047 2049:3071 3073:4095 4097:5119 5121:6143 6145:7167 7169:8191 8193:9215 9217:10239 10241:11263 11265:12287 12289:13311 13313:14335 14337:15359 15361:16383" s="6" customFormat="1">
      <c r="A53" s="6" t="s">
        <v>918</v>
      </c>
      <c r="C53" s="1671"/>
      <c r="E53" s="1677">
        <v>5000</v>
      </c>
      <c r="F53" s="1673"/>
      <c r="G53" s="1673">
        <f t="shared" ref="G53:AG56" si="1">E53*$C$52</f>
        <v>5150</v>
      </c>
      <c r="H53" s="1673"/>
      <c r="I53" s="1673">
        <f t="shared" si="1"/>
        <v>5304.5</v>
      </c>
      <c r="J53" s="1673"/>
      <c r="K53" s="1673">
        <f t="shared" si="1"/>
        <v>5463.6350000000002</v>
      </c>
      <c r="L53" s="1673"/>
      <c r="M53" s="1673">
        <f t="shared" si="1"/>
        <v>5627.5440500000004</v>
      </c>
      <c r="N53" s="1673"/>
      <c r="O53" s="1673">
        <f t="shared" si="1"/>
        <v>5796.3703715000001</v>
      </c>
      <c r="P53" s="1673"/>
      <c r="Q53" s="1673">
        <f t="shared" si="1"/>
        <v>5970.2614826449999</v>
      </c>
      <c r="R53" s="1673"/>
      <c r="S53" s="1673">
        <f t="shared" si="1"/>
        <v>6149.3693271243501</v>
      </c>
      <c r="T53" s="1673"/>
      <c r="U53" s="1673">
        <f t="shared" si="1"/>
        <v>6333.8504069380806</v>
      </c>
      <c r="V53" s="1673"/>
      <c r="W53" s="1673">
        <f t="shared" si="1"/>
        <v>6523.865919146223</v>
      </c>
      <c r="X53" s="1673"/>
      <c r="Y53" s="1673">
        <f t="shared" si="1"/>
        <v>6719.5818967206096</v>
      </c>
      <c r="Z53" s="1673"/>
      <c r="AA53" s="1673">
        <f t="shared" si="1"/>
        <v>6921.1693536222283</v>
      </c>
      <c r="AB53" s="1673"/>
      <c r="AC53" s="1673">
        <f t="shared" si="1"/>
        <v>7128.8044342308949</v>
      </c>
      <c r="AD53" s="1673"/>
      <c r="AE53" s="1673">
        <f t="shared" si="1"/>
        <v>7342.6685672578224</v>
      </c>
      <c r="AF53" s="1673"/>
      <c r="AG53" s="1673">
        <f t="shared" si="1"/>
        <v>7562.9486242755574</v>
      </c>
      <c r="AH53" s="1673"/>
      <c r="AI53" s="1673"/>
    </row>
    <row r="54" spans="1:1023 1025:2047 2049:3071 3073:4095 4097:5119 5121:6143 6145:7167 7169:8191 8193:9215 9217:10239 10241:11263 11265:12287 12289:13311 13313:14335 14337:15359 15361:16383" s="6" customFormat="1">
      <c r="A54" s="6" t="s">
        <v>919</v>
      </c>
      <c r="C54" s="1671"/>
      <c r="E54" s="1677">
        <v>10000</v>
      </c>
      <c r="F54" s="1673"/>
      <c r="G54" s="1673">
        <f t="shared" si="1"/>
        <v>10300</v>
      </c>
      <c r="H54" s="1673"/>
      <c r="I54" s="1673">
        <f t="shared" si="1"/>
        <v>10609</v>
      </c>
      <c r="J54" s="1673"/>
      <c r="K54" s="1673">
        <f t="shared" si="1"/>
        <v>10927.27</v>
      </c>
      <c r="L54" s="1673"/>
      <c r="M54" s="1673">
        <f t="shared" si="1"/>
        <v>11255.088100000001</v>
      </c>
      <c r="N54" s="1673"/>
      <c r="O54" s="1673">
        <f t="shared" si="1"/>
        <v>11592.740743</v>
      </c>
      <c r="P54" s="1673"/>
      <c r="Q54" s="1673">
        <f t="shared" si="1"/>
        <v>11940.52296529</v>
      </c>
      <c r="R54" s="1673"/>
      <c r="S54" s="1673">
        <f t="shared" si="1"/>
        <v>12298.7386542487</v>
      </c>
      <c r="T54" s="1673"/>
      <c r="U54" s="1673">
        <f t="shared" si="1"/>
        <v>12667.700813876161</v>
      </c>
      <c r="V54" s="1673"/>
      <c r="W54" s="1673">
        <f t="shared" si="1"/>
        <v>13047.731838292446</v>
      </c>
      <c r="X54" s="1673"/>
      <c r="Y54" s="1673">
        <f t="shared" si="1"/>
        <v>13439.163793441219</v>
      </c>
      <c r="Z54" s="1673"/>
      <c r="AA54" s="1673">
        <f t="shared" si="1"/>
        <v>13842.338707244457</v>
      </c>
      <c r="AB54" s="1673"/>
      <c r="AC54" s="1673">
        <f t="shared" si="1"/>
        <v>14257.60886846179</v>
      </c>
      <c r="AD54" s="1673"/>
      <c r="AE54" s="1673">
        <f t="shared" si="1"/>
        <v>14685.337134515645</v>
      </c>
      <c r="AF54" s="1673"/>
      <c r="AG54" s="1673">
        <f t="shared" si="1"/>
        <v>15125.897248551115</v>
      </c>
      <c r="AH54" s="1673"/>
      <c r="AI54" s="1673"/>
    </row>
    <row r="55" spans="1:1023 1025:2047 2049:3071 3073:4095 4097:5119 5121:6143 6145:7167 7169:8191 8193:9215 9217:10239 10241:11263 11265:12287 12289:13311 13313:14335 14337:15359 15361:16383"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1023 1025:2047 2049:3071 3073:4095 4097:5119 5121:6143 6145:7167 7169:8191 8193:9215 9217:10239 10241:11263 11265:12287 12289:13311 13313:14335 14337:15359 15361:16383"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1023 1025:2047 2049:3071 3073:4095 4097:5119 5121:6143 6145:7167 7169:8191 8193:9215 9217:10239 10241:11263 11265:12287 12289:13311 13313:14335 14337:15359 15361:16383" s="6" customFormat="1">
      <c r="A57" s="1675" t="s">
        <v>916</v>
      </c>
      <c r="C57" s="1674"/>
      <c r="E57" s="1673">
        <f>SUM(E52:E56)</f>
        <v>25000</v>
      </c>
      <c r="F57" s="1673"/>
      <c r="G57" s="1673">
        <f>SUM(G52:G56)</f>
        <v>25750</v>
      </c>
      <c r="H57" s="1673"/>
      <c r="I57" s="1673">
        <f>SUM(I52:I56)</f>
        <v>26522.5</v>
      </c>
      <c r="J57" s="1673"/>
      <c r="K57" s="1673">
        <f>SUM(K52:K56)</f>
        <v>27318.174999999999</v>
      </c>
      <c r="L57" s="1673"/>
      <c r="M57" s="1673">
        <f>SUM(M52:M56)</f>
        <v>28137.720250000002</v>
      </c>
      <c r="N57" s="1673"/>
      <c r="O57" s="1673">
        <f>SUM(O52:O56)</f>
        <v>28981.851857499998</v>
      </c>
      <c r="P57" s="1673"/>
      <c r="Q57" s="1673">
        <f>SUM(Q52:Q56)</f>
        <v>29851.307413224997</v>
      </c>
      <c r="R57" s="1673"/>
      <c r="S57" s="1673">
        <f>SUM(S52:S56)</f>
        <v>30746.84663562175</v>
      </c>
      <c r="T57" s="1673"/>
      <c r="U57" s="1673">
        <f>SUM(U52:U56)</f>
        <v>31669.252034690406</v>
      </c>
      <c r="V57" s="1673"/>
      <c r="W57" s="1673">
        <f>SUM(W52:W56)</f>
        <v>32619.329595731117</v>
      </c>
      <c r="X57" s="1673"/>
      <c r="Y57" s="1673">
        <f>SUM(Y52:Y56)</f>
        <v>33597.909483603049</v>
      </c>
      <c r="Z57" s="1673"/>
      <c r="AA57" s="1673">
        <f>SUM(AA52:AA56)</f>
        <v>34605.846768111136</v>
      </c>
      <c r="AB57" s="1673"/>
      <c r="AC57" s="1673">
        <f>SUM(AC52:AC56)</f>
        <v>35644.022171154473</v>
      </c>
      <c r="AD57" s="1673"/>
      <c r="AE57" s="1673">
        <f>SUM(AE52:AE56)</f>
        <v>36713.342836289114</v>
      </c>
      <c r="AF57" s="1673"/>
      <c r="AG57" s="1673">
        <f>SUM(AG52:AG56)</f>
        <v>37814.743121377789</v>
      </c>
      <c r="AH57" s="1673"/>
      <c r="AI57" s="1673"/>
    </row>
    <row r="58" spans="1:1023 1025:2047 2049:3071 3073:4095 4097:5119 5121:6143 6145:7167 7169:8191 8193:9215 9217:10239 10241:11263 11265:12287 12289:13311 13313:14335 14337:15359 15361:16383"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1023 1025:2047 2049:3071 3073:4095 4097:5119 5121:6143 6145:7167 7169:8191 8193:9215 9217:10239 10241:11263 11265:12287 12289:13311 13313:14335 14337:15359 15361:16383" s="1675" customFormat="1">
      <c r="A59" s="1675" t="s">
        <v>921</v>
      </c>
      <c r="C59" s="1682"/>
      <c r="E59" s="1675">
        <f>E44-E57</f>
        <v>22374.119703805016</v>
      </c>
      <c r="G59" s="1675">
        <f>G44-G57</f>
        <v>25410.459703804634</v>
      </c>
      <c r="I59" s="1675">
        <f>I44-I57</f>
        <v>28289.108603805129</v>
      </c>
      <c r="K59" s="1675">
        <f>K44-K57</f>
        <v>30997.959315304866</v>
      </c>
      <c r="M59" s="1675">
        <f>M44-M57</f>
        <v>33524.316715207256</v>
      </c>
      <c r="O59" s="1675">
        <f>O44-O57</f>
        <v>35854.872971288489</v>
      </c>
      <c r="Q59" s="1675">
        <f>Q44-Q57</f>
        <v>37975.681902176126</v>
      </c>
      <c r="S59" s="1675">
        <f>S44-S57</f>
        <v>39872.132335499206</v>
      </c>
      <c r="U59" s="1675">
        <f>U44-U57</f>
        <v>41528.920426568133</v>
      </c>
      <c r="W59" s="1675">
        <f>W44-W57</f>
        <v>42930.020898516799</v>
      </c>
      <c r="Y59" s="1675">
        <f>Y44-Y57</f>
        <v>44058.657163460717</v>
      </c>
      <c r="AA59" s="1675">
        <f>AA44-AA57</f>
        <v>44897.27028268532</v>
      </c>
      <c r="AC59" s="1675">
        <f>AC44-AC57</f>
        <v>45427.486722386995</v>
      </c>
      <c r="AE59" s="1675">
        <f>AE44-AE57</f>
        <v>45630.084859863418</v>
      </c>
      <c r="AG59" s="1675">
        <f>AG44-AG57</f>
        <v>45484.960193422667</v>
      </c>
    </row>
    <row r="60" spans="1:1023 1025:2047 2049:3071 3073:4095 4097:5119 5121:6143 6145:7167 7169:8191 8193:9215 9217:10239 10241:11263 11265:12287 12289:13311 13313:14335 14337:15359 15361:16383"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1023 1025:2047 2049:3071 3073:4095 4097:5119 5121:6143 6145:7167 7169:8191 8193:9215 9217:10239 10241:11263 11265:12287 12289:13311 13313:14335 14337:15359 15361:16383" s="1675" customFormat="1">
      <c r="A61" s="1675" t="s">
        <v>920</v>
      </c>
      <c r="C61" s="1672">
        <v>1</v>
      </c>
      <c r="E61" s="1677">
        <f>E59*$C$61</f>
        <v>22374.119703805016</v>
      </c>
      <c r="G61" s="1683">
        <f>G59*$C$61</f>
        <v>25410.459703804634</v>
      </c>
      <c r="H61" s="1683"/>
      <c r="I61" s="1683">
        <f>I59*$C$61</f>
        <v>28289.108603805129</v>
      </c>
      <c r="J61" s="1683"/>
      <c r="K61" s="1683">
        <f>K59*$C$61</f>
        <v>30997.959315304866</v>
      </c>
      <c r="L61" s="1683"/>
      <c r="M61" s="1683">
        <f>M59*$C$61</f>
        <v>33524.316715207256</v>
      </c>
      <c r="N61" s="1683"/>
      <c r="O61" s="1683">
        <f>O59*$C$61</f>
        <v>35854.872971288489</v>
      </c>
      <c r="P61" s="1683"/>
      <c r="Q61" s="1683">
        <f>Q59*$C$61</f>
        <v>37975.681902176126</v>
      </c>
      <c r="R61" s="1683"/>
      <c r="S61" s="1683">
        <f>S59*$C$61</f>
        <v>39872.132335499206</v>
      </c>
      <c r="T61" s="1683"/>
      <c r="U61" s="1683">
        <f>U59*$C$61</f>
        <v>41528.920426568133</v>
      </c>
      <c r="V61" s="1683"/>
      <c r="W61" s="1683">
        <f>W59*$C$61</f>
        <v>42930.020898516799</v>
      </c>
      <c r="Y61" s="1683">
        <f>Y59*$C$61</f>
        <v>44058.657163460717</v>
      </c>
      <c r="AA61" s="1683">
        <f>AA59*$C$61</f>
        <v>44897.27028268532</v>
      </c>
      <c r="AC61" s="1683">
        <f>AC59*$C$61</f>
        <v>45427.486722386995</v>
      </c>
      <c r="AE61" s="1683">
        <f>AE59*$C$61</f>
        <v>45630.084859863418</v>
      </c>
      <c r="AG61" s="1683">
        <f>AG59*$C$61</f>
        <v>45484.960193422667</v>
      </c>
    </row>
    <row r="62" spans="1:1023 1025:2047 2049:3071 3073:4095 4097:5119 5121:6143 6145:7167 7169:8191 8193:9215 9217:10239 10241:11263 11265:12287 12289:13311 13313:14335 14337:15359 15361:16383" s="1675" customFormat="1">
      <c r="A62" s="1675" t="s">
        <v>921</v>
      </c>
      <c r="C62" s="1672"/>
      <c r="E62" s="1683">
        <f>E59-E61</f>
        <v>0</v>
      </c>
      <c r="G62" s="1683">
        <f t="shared" ref="G62" si="2">G59-G61</f>
        <v>0</v>
      </c>
      <c r="I62" s="1683">
        <f t="shared" ref="I62" si="3">I59-I61</f>
        <v>0</v>
      </c>
      <c r="K62" s="1683">
        <f t="shared" ref="K62" si="4">K59-K61</f>
        <v>0</v>
      </c>
      <c r="M62" s="1683">
        <f t="shared" ref="M62" si="5">M59-M61</f>
        <v>0</v>
      </c>
      <c r="O62" s="1683">
        <f t="shared" ref="O62" si="6">O59-O61</f>
        <v>0</v>
      </c>
      <c r="Q62" s="1683">
        <f t="shared" ref="Q62" si="7">Q59-Q61</f>
        <v>0</v>
      </c>
      <c r="S62" s="1683">
        <f t="shared" ref="S62" si="8">S59-S61</f>
        <v>0</v>
      </c>
      <c r="U62" s="1683">
        <f t="shared" ref="U62" si="9">U59-U61</f>
        <v>0</v>
      </c>
      <c r="W62" s="1683">
        <f t="shared" ref="W62" si="10">W59-W61</f>
        <v>0</v>
      </c>
      <c r="Y62" s="1683">
        <f t="shared" ref="Y62" si="11">Y59-Y61</f>
        <v>0</v>
      </c>
      <c r="AA62" s="1683">
        <f t="shared" ref="AA62" si="12">AA59-AA61</f>
        <v>0</v>
      </c>
      <c r="AC62" s="1683">
        <f t="shared" ref="AC62" si="13">AC59-AC61</f>
        <v>0</v>
      </c>
      <c r="AE62" s="1683">
        <f t="shared" ref="AE62" si="14">AE59-AE61</f>
        <v>0</v>
      </c>
      <c r="AG62" s="1683">
        <f t="shared" ref="AG62" si="15">AG59-AG61</f>
        <v>0</v>
      </c>
      <c r="AI62" s="1683">
        <f t="shared" ref="AI62" si="16">AI59-AI61</f>
        <v>0</v>
      </c>
      <c r="AK62" s="1683">
        <f t="shared" ref="AK62" si="17">AK59-AK61</f>
        <v>0</v>
      </c>
      <c r="AM62" s="1683">
        <f t="shared" ref="AM62" si="18">AM59-AM61</f>
        <v>0</v>
      </c>
      <c r="AO62" s="1683">
        <f t="shared" ref="AO62" si="19">AO59-AO61</f>
        <v>0</v>
      </c>
      <c r="AQ62" s="1683">
        <f t="shared" ref="AQ62" si="20">AQ59-AQ61</f>
        <v>0</v>
      </c>
      <c r="AS62" s="1683">
        <f t="shared" ref="AS62" si="21">AS59-AS61</f>
        <v>0</v>
      </c>
      <c r="AU62" s="1683">
        <f t="shared" ref="AU62" si="22">AU59-AU61</f>
        <v>0</v>
      </c>
      <c r="AW62" s="1683">
        <f t="shared" ref="AW62" si="23">AW59-AW61</f>
        <v>0</v>
      </c>
      <c r="AY62" s="1683">
        <f t="shared" ref="AY62" si="24">AY59-AY61</f>
        <v>0</v>
      </c>
      <c r="BA62" s="1683">
        <f t="shared" ref="BA62" si="25">BA59-BA61</f>
        <v>0</v>
      </c>
      <c r="BC62" s="1683">
        <f t="shared" ref="BC62" si="26">BC59-BC61</f>
        <v>0</v>
      </c>
      <c r="BE62" s="1683">
        <f t="shared" ref="BE62" si="27">BE59-BE61</f>
        <v>0</v>
      </c>
      <c r="BG62" s="1683">
        <f t="shared" ref="BG62" si="28">BG59-BG61</f>
        <v>0</v>
      </c>
      <c r="BI62" s="1683">
        <f t="shared" ref="BI62" si="29">BI59-BI61</f>
        <v>0</v>
      </c>
      <c r="BK62" s="1683">
        <f t="shared" ref="BK62" si="30">BK59-BK61</f>
        <v>0</v>
      </c>
      <c r="BM62" s="1683">
        <f t="shared" ref="BM62" si="31">BM59-BM61</f>
        <v>0</v>
      </c>
      <c r="BO62" s="1683">
        <f t="shared" ref="BO62" si="32">BO59-BO61</f>
        <v>0</v>
      </c>
      <c r="BQ62" s="1683">
        <f t="shared" ref="BQ62" si="33">BQ59-BQ61</f>
        <v>0</v>
      </c>
      <c r="BS62" s="1683">
        <f t="shared" ref="BS62" si="34">BS59-BS61</f>
        <v>0</v>
      </c>
      <c r="BU62" s="1683">
        <f t="shared" ref="BU62" si="35">BU59-BU61</f>
        <v>0</v>
      </c>
      <c r="BW62" s="1683">
        <f t="shared" ref="BW62" si="36">BW59-BW61</f>
        <v>0</v>
      </c>
      <c r="BY62" s="1683">
        <f t="shared" ref="BY62" si="37">BY59-BY61</f>
        <v>0</v>
      </c>
      <c r="CA62" s="1683">
        <f t="shared" ref="CA62" si="38">CA59-CA61</f>
        <v>0</v>
      </c>
      <c r="CC62" s="1683">
        <f t="shared" ref="CC62" si="39">CC59-CC61</f>
        <v>0</v>
      </c>
      <c r="CE62" s="1683">
        <f t="shared" ref="CE62" si="40">CE59-CE61</f>
        <v>0</v>
      </c>
      <c r="CG62" s="1683">
        <f t="shared" ref="CG62" si="41">CG59-CG61</f>
        <v>0</v>
      </c>
      <c r="CI62" s="1683">
        <f t="shared" ref="CI62" si="42">CI59-CI61</f>
        <v>0</v>
      </c>
      <c r="CK62" s="1683">
        <f t="shared" ref="CK62" si="43">CK59-CK61</f>
        <v>0</v>
      </c>
      <c r="CM62" s="1683">
        <f t="shared" ref="CM62" si="44">CM59-CM61</f>
        <v>0</v>
      </c>
      <c r="CO62" s="1683">
        <f t="shared" ref="CO62" si="45">CO59-CO61</f>
        <v>0</v>
      </c>
      <c r="CQ62" s="1683">
        <f t="shared" ref="CQ62" si="46">CQ59-CQ61</f>
        <v>0</v>
      </c>
      <c r="CS62" s="1683">
        <f t="shared" ref="CS62" si="47">CS59-CS61</f>
        <v>0</v>
      </c>
      <c r="CU62" s="1683">
        <f t="shared" ref="CU62" si="48">CU59-CU61</f>
        <v>0</v>
      </c>
      <c r="CW62" s="1683">
        <f t="shared" ref="CW62" si="49">CW59-CW61</f>
        <v>0</v>
      </c>
      <c r="CY62" s="1683">
        <f t="shared" ref="CY62" si="50">CY59-CY61</f>
        <v>0</v>
      </c>
      <c r="DA62" s="1683">
        <f t="shared" ref="DA62" si="51">DA59-DA61</f>
        <v>0</v>
      </c>
      <c r="DC62" s="1683">
        <f t="shared" ref="DC62" si="52">DC59-DC61</f>
        <v>0</v>
      </c>
      <c r="DE62" s="1683">
        <f t="shared" ref="DE62" si="53">DE59-DE61</f>
        <v>0</v>
      </c>
      <c r="DG62" s="1683">
        <f t="shared" ref="DG62" si="54">DG59-DG61</f>
        <v>0</v>
      </c>
      <c r="DI62" s="1683">
        <f t="shared" ref="DI62" si="55">DI59-DI61</f>
        <v>0</v>
      </c>
      <c r="DK62" s="1683">
        <f t="shared" ref="DK62" si="56">DK59-DK61</f>
        <v>0</v>
      </c>
      <c r="DM62" s="1683">
        <f t="shared" ref="DM62" si="57">DM59-DM61</f>
        <v>0</v>
      </c>
      <c r="DO62" s="1683">
        <f t="shared" ref="DO62" si="58">DO59-DO61</f>
        <v>0</v>
      </c>
      <c r="DQ62" s="1683">
        <f t="shared" ref="DQ62" si="59">DQ59-DQ61</f>
        <v>0</v>
      </c>
      <c r="DS62" s="1683">
        <f t="shared" ref="DS62" si="60">DS59-DS61</f>
        <v>0</v>
      </c>
      <c r="DU62" s="1683">
        <f t="shared" ref="DU62" si="61">DU59-DU61</f>
        <v>0</v>
      </c>
      <c r="DW62" s="1683">
        <f t="shared" ref="DW62" si="62">DW59-DW61</f>
        <v>0</v>
      </c>
      <c r="DY62" s="1683">
        <f t="shared" ref="DY62" si="63">DY59-DY61</f>
        <v>0</v>
      </c>
      <c r="EA62" s="1683">
        <f t="shared" ref="EA62" si="64">EA59-EA61</f>
        <v>0</v>
      </c>
      <c r="EC62" s="1683">
        <f t="shared" ref="EC62" si="65">EC59-EC61</f>
        <v>0</v>
      </c>
      <c r="EE62" s="1683">
        <f t="shared" ref="EE62" si="66">EE59-EE61</f>
        <v>0</v>
      </c>
      <c r="EG62" s="1683">
        <f t="shared" ref="EG62" si="67">EG59-EG61</f>
        <v>0</v>
      </c>
      <c r="EI62" s="1683">
        <f t="shared" ref="EI62" si="68">EI59-EI61</f>
        <v>0</v>
      </c>
      <c r="EK62" s="1683">
        <f t="shared" ref="EK62" si="69">EK59-EK61</f>
        <v>0</v>
      </c>
      <c r="EM62" s="1683">
        <f t="shared" ref="EM62" si="70">EM59-EM61</f>
        <v>0</v>
      </c>
      <c r="EO62" s="1683">
        <f t="shared" ref="EO62" si="71">EO59-EO61</f>
        <v>0</v>
      </c>
      <c r="EQ62" s="1683">
        <f t="shared" ref="EQ62" si="72">EQ59-EQ61</f>
        <v>0</v>
      </c>
      <c r="ES62" s="1683">
        <f t="shared" ref="ES62" si="73">ES59-ES61</f>
        <v>0</v>
      </c>
      <c r="EU62" s="1683">
        <f t="shared" ref="EU62" si="74">EU59-EU61</f>
        <v>0</v>
      </c>
      <c r="EW62" s="1683">
        <f t="shared" ref="EW62" si="75">EW59-EW61</f>
        <v>0</v>
      </c>
      <c r="EY62" s="1683">
        <f t="shared" ref="EY62" si="76">EY59-EY61</f>
        <v>0</v>
      </c>
      <c r="FA62" s="1683">
        <f t="shared" ref="FA62" si="77">FA59-FA61</f>
        <v>0</v>
      </c>
      <c r="FC62" s="1683">
        <f t="shared" ref="FC62" si="78">FC59-FC61</f>
        <v>0</v>
      </c>
      <c r="FE62" s="1683">
        <f t="shared" ref="FE62" si="79">FE59-FE61</f>
        <v>0</v>
      </c>
      <c r="FG62" s="1683">
        <f t="shared" ref="FG62" si="80">FG59-FG61</f>
        <v>0</v>
      </c>
      <c r="FI62" s="1683">
        <f t="shared" ref="FI62" si="81">FI59-FI61</f>
        <v>0</v>
      </c>
      <c r="FK62" s="1683">
        <f t="shared" ref="FK62" si="82">FK59-FK61</f>
        <v>0</v>
      </c>
      <c r="FM62" s="1683">
        <f t="shared" ref="FM62" si="83">FM59-FM61</f>
        <v>0</v>
      </c>
      <c r="FO62" s="1683">
        <f t="shared" ref="FO62" si="84">FO59-FO61</f>
        <v>0</v>
      </c>
      <c r="FQ62" s="1683">
        <f t="shared" ref="FQ62" si="85">FQ59-FQ61</f>
        <v>0</v>
      </c>
      <c r="FS62" s="1683">
        <f t="shared" ref="FS62" si="86">FS59-FS61</f>
        <v>0</v>
      </c>
      <c r="FU62" s="1683">
        <f t="shared" ref="FU62" si="87">FU59-FU61</f>
        <v>0</v>
      </c>
      <c r="FW62" s="1683">
        <f t="shared" ref="FW62" si="88">FW59-FW61</f>
        <v>0</v>
      </c>
      <c r="FY62" s="1683">
        <f t="shared" ref="FY62" si="89">FY59-FY61</f>
        <v>0</v>
      </c>
      <c r="GA62" s="1683">
        <f t="shared" ref="GA62" si="90">GA59-GA61</f>
        <v>0</v>
      </c>
      <c r="GC62" s="1683">
        <f t="shared" ref="GC62" si="91">GC59-GC61</f>
        <v>0</v>
      </c>
      <c r="GE62" s="1683">
        <f t="shared" ref="GE62" si="92">GE59-GE61</f>
        <v>0</v>
      </c>
      <c r="GG62" s="1683">
        <f t="shared" ref="GG62" si="93">GG59-GG61</f>
        <v>0</v>
      </c>
      <c r="GI62" s="1683">
        <f t="shared" ref="GI62" si="94">GI59-GI61</f>
        <v>0</v>
      </c>
      <c r="GK62" s="1683">
        <f t="shared" ref="GK62" si="95">GK59-GK61</f>
        <v>0</v>
      </c>
      <c r="GM62" s="1683">
        <f t="shared" ref="GM62" si="96">GM59-GM61</f>
        <v>0</v>
      </c>
      <c r="GO62" s="1683">
        <f t="shared" ref="GO62" si="97">GO59-GO61</f>
        <v>0</v>
      </c>
      <c r="GQ62" s="1683">
        <f t="shared" ref="GQ62" si="98">GQ59-GQ61</f>
        <v>0</v>
      </c>
      <c r="GS62" s="1683">
        <f t="shared" ref="GS62" si="99">GS59-GS61</f>
        <v>0</v>
      </c>
      <c r="GU62" s="1683">
        <f t="shared" ref="GU62" si="100">GU59-GU61</f>
        <v>0</v>
      </c>
      <c r="GW62" s="1683">
        <f t="shared" ref="GW62" si="101">GW59-GW61</f>
        <v>0</v>
      </c>
      <c r="GY62" s="1683">
        <f t="shared" ref="GY62" si="102">GY59-GY61</f>
        <v>0</v>
      </c>
      <c r="HA62" s="1683">
        <f t="shared" ref="HA62" si="103">HA59-HA61</f>
        <v>0</v>
      </c>
      <c r="HC62" s="1683">
        <f t="shared" ref="HC62" si="104">HC59-HC61</f>
        <v>0</v>
      </c>
      <c r="HE62" s="1683">
        <f t="shared" ref="HE62" si="105">HE59-HE61</f>
        <v>0</v>
      </c>
      <c r="HG62" s="1683">
        <f t="shared" ref="HG62" si="106">HG59-HG61</f>
        <v>0</v>
      </c>
      <c r="HI62" s="1683">
        <f t="shared" ref="HI62" si="107">HI59-HI61</f>
        <v>0</v>
      </c>
      <c r="HK62" s="1683">
        <f t="shared" ref="HK62" si="108">HK59-HK61</f>
        <v>0</v>
      </c>
      <c r="HM62" s="1683">
        <f t="shared" ref="HM62" si="109">HM59-HM61</f>
        <v>0</v>
      </c>
      <c r="HO62" s="1683">
        <f t="shared" ref="HO62" si="110">HO59-HO61</f>
        <v>0</v>
      </c>
      <c r="HQ62" s="1683">
        <f t="shared" ref="HQ62" si="111">HQ59-HQ61</f>
        <v>0</v>
      </c>
      <c r="HS62" s="1683">
        <f t="shared" ref="HS62" si="112">HS59-HS61</f>
        <v>0</v>
      </c>
      <c r="HU62" s="1683">
        <f t="shared" ref="HU62" si="113">HU59-HU61</f>
        <v>0</v>
      </c>
      <c r="HW62" s="1683">
        <f t="shared" ref="HW62" si="114">HW59-HW61</f>
        <v>0</v>
      </c>
      <c r="HY62" s="1683">
        <f t="shared" ref="HY62" si="115">HY59-HY61</f>
        <v>0</v>
      </c>
      <c r="IA62" s="1683">
        <f t="shared" ref="IA62" si="116">IA59-IA61</f>
        <v>0</v>
      </c>
      <c r="IC62" s="1683">
        <f t="shared" ref="IC62" si="117">IC59-IC61</f>
        <v>0</v>
      </c>
      <c r="IE62" s="1683">
        <f t="shared" ref="IE62" si="118">IE59-IE61</f>
        <v>0</v>
      </c>
      <c r="IG62" s="1683">
        <f t="shared" ref="IG62" si="119">IG59-IG61</f>
        <v>0</v>
      </c>
      <c r="II62" s="1683">
        <f t="shared" ref="II62" si="120">II59-II61</f>
        <v>0</v>
      </c>
      <c r="IK62" s="1683">
        <f t="shared" ref="IK62" si="121">IK59-IK61</f>
        <v>0</v>
      </c>
      <c r="IM62" s="1683">
        <f t="shared" ref="IM62" si="122">IM59-IM61</f>
        <v>0</v>
      </c>
      <c r="IO62" s="1683">
        <f t="shared" ref="IO62" si="123">IO59-IO61</f>
        <v>0</v>
      </c>
      <c r="IQ62" s="1683">
        <f t="shared" ref="IQ62" si="124">IQ59-IQ61</f>
        <v>0</v>
      </c>
      <c r="IS62" s="1683">
        <f t="shared" ref="IS62" si="125">IS59-IS61</f>
        <v>0</v>
      </c>
      <c r="IU62" s="1683">
        <f t="shared" ref="IU62" si="126">IU59-IU61</f>
        <v>0</v>
      </c>
      <c r="IW62" s="1683">
        <f t="shared" ref="IW62" si="127">IW59-IW61</f>
        <v>0</v>
      </c>
      <c r="IY62" s="1683">
        <f t="shared" ref="IY62" si="128">IY59-IY61</f>
        <v>0</v>
      </c>
      <c r="JA62" s="1683">
        <f t="shared" ref="JA62" si="129">JA59-JA61</f>
        <v>0</v>
      </c>
      <c r="JC62" s="1683">
        <f t="shared" ref="JC62" si="130">JC59-JC61</f>
        <v>0</v>
      </c>
      <c r="JE62" s="1683">
        <f t="shared" ref="JE62" si="131">JE59-JE61</f>
        <v>0</v>
      </c>
      <c r="JG62" s="1683">
        <f t="shared" ref="JG62" si="132">JG59-JG61</f>
        <v>0</v>
      </c>
      <c r="JI62" s="1683">
        <f t="shared" ref="JI62" si="133">JI59-JI61</f>
        <v>0</v>
      </c>
      <c r="JK62" s="1683">
        <f t="shared" ref="JK62" si="134">JK59-JK61</f>
        <v>0</v>
      </c>
      <c r="JM62" s="1683">
        <f t="shared" ref="JM62" si="135">JM59-JM61</f>
        <v>0</v>
      </c>
      <c r="JO62" s="1683">
        <f t="shared" ref="JO62" si="136">JO59-JO61</f>
        <v>0</v>
      </c>
      <c r="JQ62" s="1683">
        <f t="shared" ref="JQ62" si="137">JQ59-JQ61</f>
        <v>0</v>
      </c>
      <c r="JS62" s="1683">
        <f t="shared" ref="JS62" si="138">JS59-JS61</f>
        <v>0</v>
      </c>
      <c r="JU62" s="1683">
        <f t="shared" ref="JU62" si="139">JU59-JU61</f>
        <v>0</v>
      </c>
      <c r="JW62" s="1683">
        <f t="shared" ref="JW62" si="140">JW59-JW61</f>
        <v>0</v>
      </c>
      <c r="JY62" s="1683">
        <f t="shared" ref="JY62" si="141">JY59-JY61</f>
        <v>0</v>
      </c>
      <c r="KA62" s="1683">
        <f t="shared" ref="KA62" si="142">KA59-KA61</f>
        <v>0</v>
      </c>
      <c r="KC62" s="1683">
        <f t="shared" ref="KC62" si="143">KC59-KC61</f>
        <v>0</v>
      </c>
      <c r="KE62" s="1683">
        <f t="shared" ref="KE62" si="144">KE59-KE61</f>
        <v>0</v>
      </c>
      <c r="KG62" s="1683">
        <f t="shared" ref="KG62" si="145">KG59-KG61</f>
        <v>0</v>
      </c>
      <c r="KI62" s="1683">
        <f t="shared" ref="KI62" si="146">KI59-KI61</f>
        <v>0</v>
      </c>
      <c r="KK62" s="1683">
        <f t="shared" ref="KK62" si="147">KK59-KK61</f>
        <v>0</v>
      </c>
      <c r="KM62" s="1683">
        <f t="shared" ref="KM62" si="148">KM59-KM61</f>
        <v>0</v>
      </c>
      <c r="KO62" s="1683">
        <f t="shared" ref="KO62" si="149">KO59-KO61</f>
        <v>0</v>
      </c>
      <c r="KQ62" s="1683">
        <f t="shared" ref="KQ62" si="150">KQ59-KQ61</f>
        <v>0</v>
      </c>
      <c r="KS62" s="1683">
        <f t="shared" ref="KS62" si="151">KS59-KS61</f>
        <v>0</v>
      </c>
      <c r="KU62" s="1683">
        <f t="shared" ref="KU62" si="152">KU59-KU61</f>
        <v>0</v>
      </c>
      <c r="KW62" s="1683">
        <f t="shared" ref="KW62" si="153">KW59-KW61</f>
        <v>0</v>
      </c>
      <c r="KY62" s="1683">
        <f t="shared" ref="KY62" si="154">KY59-KY61</f>
        <v>0</v>
      </c>
      <c r="LA62" s="1683">
        <f t="shared" ref="LA62" si="155">LA59-LA61</f>
        <v>0</v>
      </c>
      <c r="LC62" s="1683">
        <f t="shared" ref="LC62" si="156">LC59-LC61</f>
        <v>0</v>
      </c>
      <c r="LE62" s="1683">
        <f t="shared" ref="LE62" si="157">LE59-LE61</f>
        <v>0</v>
      </c>
      <c r="LG62" s="1683">
        <f t="shared" ref="LG62" si="158">LG59-LG61</f>
        <v>0</v>
      </c>
      <c r="LI62" s="1683">
        <f t="shared" ref="LI62" si="159">LI59-LI61</f>
        <v>0</v>
      </c>
      <c r="LK62" s="1683">
        <f t="shared" ref="LK62" si="160">LK59-LK61</f>
        <v>0</v>
      </c>
      <c r="LM62" s="1683">
        <f t="shared" ref="LM62" si="161">LM59-LM61</f>
        <v>0</v>
      </c>
      <c r="LO62" s="1683">
        <f t="shared" ref="LO62" si="162">LO59-LO61</f>
        <v>0</v>
      </c>
      <c r="LQ62" s="1683">
        <f t="shared" ref="LQ62" si="163">LQ59-LQ61</f>
        <v>0</v>
      </c>
      <c r="LS62" s="1683">
        <f t="shared" ref="LS62" si="164">LS59-LS61</f>
        <v>0</v>
      </c>
      <c r="LU62" s="1683">
        <f t="shared" ref="LU62" si="165">LU59-LU61</f>
        <v>0</v>
      </c>
      <c r="LW62" s="1683">
        <f t="shared" ref="LW62" si="166">LW59-LW61</f>
        <v>0</v>
      </c>
      <c r="LY62" s="1683">
        <f t="shared" ref="LY62" si="167">LY59-LY61</f>
        <v>0</v>
      </c>
      <c r="MA62" s="1683">
        <f t="shared" ref="MA62" si="168">MA59-MA61</f>
        <v>0</v>
      </c>
      <c r="MC62" s="1683">
        <f t="shared" ref="MC62" si="169">MC59-MC61</f>
        <v>0</v>
      </c>
      <c r="ME62" s="1683">
        <f t="shared" ref="ME62" si="170">ME59-ME61</f>
        <v>0</v>
      </c>
      <c r="MG62" s="1683">
        <f t="shared" ref="MG62" si="171">MG59-MG61</f>
        <v>0</v>
      </c>
      <c r="MI62" s="1683">
        <f t="shared" ref="MI62" si="172">MI59-MI61</f>
        <v>0</v>
      </c>
      <c r="MK62" s="1683">
        <f t="shared" ref="MK62" si="173">MK59-MK61</f>
        <v>0</v>
      </c>
      <c r="MM62" s="1683">
        <f t="shared" ref="MM62" si="174">MM59-MM61</f>
        <v>0</v>
      </c>
      <c r="MO62" s="1683">
        <f t="shared" ref="MO62" si="175">MO59-MO61</f>
        <v>0</v>
      </c>
      <c r="MQ62" s="1683">
        <f t="shared" ref="MQ62" si="176">MQ59-MQ61</f>
        <v>0</v>
      </c>
      <c r="MS62" s="1683">
        <f t="shared" ref="MS62" si="177">MS59-MS61</f>
        <v>0</v>
      </c>
      <c r="MU62" s="1683">
        <f t="shared" ref="MU62" si="178">MU59-MU61</f>
        <v>0</v>
      </c>
      <c r="MW62" s="1683">
        <f t="shared" ref="MW62" si="179">MW59-MW61</f>
        <v>0</v>
      </c>
      <c r="MY62" s="1683">
        <f t="shared" ref="MY62" si="180">MY59-MY61</f>
        <v>0</v>
      </c>
      <c r="NA62" s="1683">
        <f t="shared" ref="NA62" si="181">NA59-NA61</f>
        <v>0</v>
      </c>
      <c r="NC62" s="1683">
        <f t="shared" ref="NC62" si="182">NC59-NC61</f>
        <v>0</v>
      </c>
      <c r="NE62" s="1683">
        <f t="shared" ref="NE62" si="183">NE59-NE61</f>
        <v>0</v>
      </c>
      <c r="NG62" s="1683">
        <f t="shared" ref="NG62" si="184">NG59-NG61</f>
        <v>0</v>
      </c>
      <c r="NI62" s="1683">
        <f t="shared" ref="NI62" si="185">NI59-NI61</f>
        <v>0</v>
      </c>
      <c r="NK62" s="1683">
        <f t="shared" ref="NK62" si="186">NK59-NK61</f>
        <v>0</v>
      </c>
      <c r="NM62" s="1683">
        <f t="shared" ref="NM62" si="187">NM59-NM61</f>
        <v>0</v>
      </c>
      <c r="NO62" s="1683">
        <f t="shared" ref="NO62" si="188">NO59-NO61</f>
        <v>0</v>
      </c>
      <c r="NQ62" s="1683">
        <f t="shared" ref="NQ62" si="189">NQ59-NQ61</f>
        <v>0</v>
      </c>
      <c r="NS62" s="1683">
        <f t="shared" ref="NS62" si="190">NS59-NS61</f>
        <v>0</v>
      </c>
      <c r="NU62" s="1683">
        <f t="shared" ref="NU62" si="191">NU59-NU61</f>
        <v>0</v>
      </c>
      <c r="NW62" s="1683">
        <f t="shared" ref="NW62" si="192">NW59-NW61</f>
        <v>0</v>
      </c>
      <c r="NY62" s="1683">
        <f t="shared" ref="NY62" si="193">NY59-NY61</f>
        <v>0</v>
      </c>
      <c r="OA62" s="1683">
        <f t="shared" ref="OA62" si="194">OA59-OA61</f>
        <v>0</v>
      </c>
      <c r="OC62" s="1683">
        <f t="shared" ref="OC62" si="195">OC59-OC61</f>
        <v>0</v>
      </c>
      <c r="OE62" s="1683">
        <f t="shared" ref="OE62" si="196">OE59-OE61</f>
        <v>0</v>
      </c>
      <c r="OG62" s="1683">
        <f t="shared" ref="OG62" si="197">OG59-OG61</f>
        <v>0</v>
      </c>
      <c r="OI62" s="1683">
        <f t="shared" ref="OI62" si="198">OI59-OI61</f>
        <v>0</v>
      </c>
      <c r="OK62" s="1683">
        <f t="shared" ref="OK62" si="199">OK59-OK61</f>
        <v>0</v>
      </c>
      <c r="OM62" s="1683">
        <f t="shared" ref="OM62" si="200">OM59-OM61</f>
        <v>0</v>
      </c>
      <c r="OO62" s="1683">
        <f t="shared" ref="OO62" si="201">OO59-OO61</f>
        <v>0</v>
      </c>
      <c r="OQ62" s="1683">
        <f t="shared" ref="OQ62" si="202">OQ59-OQ61</f>
        <v>0</v>
      </c>
      <c r="OS62" s="1683">
        <f t="shared" ref="OS62" si="203">OS59-OS61</f>
        <v>0</v>
      </c>
      <c r="OU62" s="1683">
        <f t="shared" ref="OU62" si="204">OU59-OU61</f>
        <v>0</v>
      </c>
      <c r="OW62" s="1683">
        <f t="shared" ref="OW62" si="205">OW59-OW61</f>
        <v>0</v>
      </c>
      <c r="OY62" s="1683">
        <f t="shared" ref="OY62" si="206">OY59-OY61</f>
        <v>0</v>
      </c>
      <c r="PA62" s="1683">
        <f t="shared" ref="PA62" si="207">PA59-PA61</f>
        <v>0</v>
      </c>
      <c r="PC62" s="1683">
        <f t="shared" ref="PC62" si="208">PC59-PC61</f>
        <v>0</v>
      </c>
      <c r="PE62" s="1683">
        <f t="shared" ref="PE62" si="209">PE59-PE61</f>
        <v>0</v>
      </c>
      <c r="PG62" s="1683">
        <f t="shared" ref="PG62" si="210">PG59-PG61</f>
        <v>0</v>
      </c>
      <c r="PI62" s="1683">
        <f t="shared" ref="PI62" si="211">PI59-PI61</f>
        <v>0</v>
      </c>
      <c r="PK62" s="1683">
        <f t="shared" ref="PK62" si="212">PK59-PK61</f>
        <v>0</v>
      </c>
      <c r="PM62" s="1683">
        <f t="shared" ref="PM62" si="213">PM59-PM61</f>
        <v>0</v>
      </c>
      <c r="PO62" s="1683">
        <f t="shared" ref="PO62" si="214">PO59-PO61</f>
        <v>0</v>
      </c>
      <c r="PQ62" s="1683">
        <f t="shared" ref="PQ62" si="215">PQ59-PQ61</f>
        <v>0</v>
      </c>
      <c r="PS62" s="1683">
        <f t="shared" ref="PS62" si="216">PS59-PS61</f>
        <v>0</v>
      </c>
      <c r="PU62" s="1683">
        <f t="shared" ref="PU62" si="217">PU59-PU61</f>
        <v>0</v>
      </c>
      <c r="PW62" s="1683">
        <f t="shared" ref="PW62" si="218">PW59-PW61</f>
        <v>0</v>
      </c>
      <c r="PY62" s="1683">
        <f t="shared" ref="PY62" si="219">PY59-PY61</f>
        <v>0</v>
      </c>
      <c r="QA62" s="1683">
        <f t="shared" ref="QA62" si="220">QA59-QA61</f>
        <v>0</v>
      </c>
      <c r="QC62" s="1683">
        <f t="shared" ref="QC62" si="221">QC59-QC61</f>
        <v>0</v>
      </c>
      <c r="QE62" s="1683">
        <f t="shared" ref="QE62" si="222">QE59-QE61</f>
        <v>0</v>
      </c>
      <c r="QG62" s="1683">
        <f t="shared" ref="QG62" si="223">QG59-QG61</f>
        <v>0</v>
      </c>
      <c r="QI62" s="1683">
        <f t="shared" ref="QI62" si="224">QI59-QI61</f>
        <v>0</v>
      </c>
      <c r="QK62" s="1683">
        <f t="shared" ref="QK62" si="225">QK59-QK61</f>
        <v>0</v>
      </c>
      <c r="QM62" s="1683">
        <f t="shared" ref="QM62" si="226">QM59-QM61</f>
        <v>0</v>
      </c>
      <c r="QO62" s="1683">
        <f t="shared" ref="QO62" si="227">QO59-QO61</f>
        <v>0</v>
      </c>
      <c r="QQ62" s="1683">
        <f t="shared" ref="QQ62" si="228">QQ59-QQ61</f>
        <v>0</v>
      </c>
      <c r="QS62" s="1683">
        <f t="shared" ref="QS62" si="229">QS59-QS61</f>
        <v>0</v>
      </c>
      <c r="QU62" s="1683">
        <f t="shared" ref="QU62" si="230">QU59-QU61</f>
        <v>0</v>
      </c>
      <c r="QW62" s="1683">
        <f t="shared" ref="QW62" si="231">QW59-QW61</f>
        <v>0</v>
      </c>
      <c r="QY62" s="1683">
        <f t="shared" ref="QY62" si="232">QY59-QY61</f>
        <v>0</v>
      </c>
      <c r="RA62" s="1683">
        <f t="shared" ref="RA62" si="233">RA59-RA61</f>
        <v>0</v>
      </c>
      <c r="RC62" s="1683">
        <f t="shared" ref="RC62" si="234">RC59-RC61</f>
        <v>0</v>
      </c>
      <c r="RE62" s="1683">
        <f t="shared" ref="RE62" si="235">RE59-RE61</f>
        <v>0</v>
      </c>
      <c r="RG62" s="1683">
        <f t="shared" ref="RG62" si="236">RG59-RG61</f>
        <v>0</v>
      </c>
      <c r="RI62" s="1683">
        <f t="shared" ref="RI62" si="237">RI59-RI61</f>
        <v>0</v>
      </c>
      <c r="RK62" s="1683">
        <f t="shared" ref="RK62" si="238">RK59-RK61</f>
        <v>0</v>
      </c>
      <c r="RM62" s="1683">
        <f t="shared" ref="RM62" si="239">RM59-RM61</f>
        <v>0</v>
      </c>
      <c r="RO62" s="1683">
        <f t="shared" ref="RO62" si="240">RO59-RO61</f>
        <v>0</v>
      </c>
      <c r="RQ62" s="1683">
        <f t="shared" ref="RQ62" si="241">RQ59-RQ61</f>
        <v>0</v>
      </c>
      <c r="RS62" s="1683">
        <f t="shared" ref="RS62" si="242">RS59-RS61</f>
        <v>0</v>
      </c>
      <c r="RU62" s="1683">
        <f t="shared" ref="RU62" si="243">RU59-RU61</f>
        <v>0</v>
      </c>
      <c r="RW62" s="1683">
        <f t="shared" ref="RW62" si="244">RW59-RW61</f>
        <v>0</v>
      </c>
      <c r="RY62" s="1683">
        <f t="shared" ref="RY62" si="245">RY59-RY61</f>
        <v>0</v>
      </c>
      <c r="SA62" s="1683">
        <f t="shared" ref="SA62" si="246">SA59-SA61</f>
        <v>0</v>
      </c>
      <c r="SC62" s="1683">
        <f t="shared" ref="SC62" si="247">SC59-SC61</f>
        <v>0</v>
      </c>
      <c r="SE62" s="1683">
        <f t="shared" ref="SE62" si="248">SE59-SE61</f>
        <v>0</v>
      </c>
      <c r="SG62" s="1683">
        <f t="shared" ref="SG62" si="249">SG59-SG61</f>
        <v>0</v>
      </c>
      <c r="SI62" s="1683">
        <f t="shared" ref="SI62" si="250">SI59-SI61</f>
        <v>0</v>
      </c>
      <c r="SK62" s="1683">
        <f t="shared" ref="SK62" si="251">SK59-SK61</f>
        <v>0</v>
      </c>
      <c r="SM62" s="1683">
        <f t="shared" ref="SM62" si="252">SM59-SM61</f>
        <v>0</v>
      </c>
      <c r="SO62" s="1683">
        <f t="shared" ref="SO62" si="253">SO59-SO61</f>
        <v>0</v>
      </c>
      <c r="SQ62" s="1683">
        <f t="shared" ref="SQ62" si="254">SQ59-SQ61</f>
        <v>0</v>
      </c>
      <c r="SS62" s="1683">
        <f t="shared" ref="SS62" si="255">SS59-SS61</f>
        <v>0</v>
      </c>
      <c r="SU62" s="1683">
        <f t="shared" ref="SU62" si="256">SU59-SU61</f>
        <v>0</v>
      </c>
      <c r="SW62" s="1683">
        <f t="shared" ref="SW62" si="257">SW59-SW61</f>
        <v>0</v>
      </c>
      <c r="SY62" s="1683">
        <f t="shared" ref="SY62" si="258">SY59-SY61</f>
        <v>0</v>
      </c>
      <c r="TA62" s="1683">
        <f t="shared" ref="TA62" si="259">TA59-TA61</f>
        <v>0</v>
      </c>
      <c r="TC62" s="1683">
        <f t="shared" ref="TC62" si="260">TC59-TC61</f>
        <v>0</v>
      </c>
      <c r="TE62" s="1683">
        <f t="shared" ref="TE62" si="261">TE59-TE61</f>
        <v>0</v>
      </c>
      <c r="TG62" s="1683">
        <f t="shared" ref="TG62" si="262">TG59-TG61</f>
        <v>0</v>
      </c>
      <c r="TI62" s="1683">
        <f t="shared" ref="TI62" si="263">TI59-TI61</f>
        <v>0</v>
      </c>
      <c r="TK62" s="1683">
        <f t="shared" ref="TK62" si="264">TK59-TK61</f>
        <v>0</v>
      </c>
      <c r="TM62" s="1683">
        <f t="shared" ref="TM62" si="265">TM59-TM61</f>
        <v>0</v>
      </c>
      <c r="TO62" s="1683">
        <f t="shared" ref="TO62" si="266">TO59-TO61</f>
        <v>0</v>
      </c>
      <c r="TQ62" s="1683">
        <f t="shared" ref="TQ62" si="267">TQ59-TQ61</f>
        <v>0</v>
      </c>
      <c r="TS62" s="1683">
        <f t="shared" ref="TS62" si="268">TS59-TS61</f>
        <v>0</v>
      </c>
      <c r="TU62" s="1683">
        <f t="shared" ref="TU62" si="269">TU59-TU61</f>
        <v>0</v>
      </c>
      <c r="TW62" s="1683">
        <f t="shared" ref="TW62" si="270">TW59-TW61</f>
        <v>0</v>
      </c>
      <c r="TY62" s="1683">
        <f t="shared" ref="TY62" si="271">TY59-TY61</f>
        <v>0</v>
      </c>
      <c r="UA62" s="1683">
        <f t="shared" ref="UA62" si="272">UA59-UA61</f>
        <v>0</v>
      </c>
      <c r="UC62" s="1683">
        <f t="shared" ref="UC62" si="273">UC59-UC61</f>
        <v>0</v>
      </c>
      <c r="UE62" s="1683">
        <f t="shared" ref="UE62" si="274">UE59-UE61</f>
        <v>0</v>
      </c>
      <c r="UG62" s="1683">
        <f t="shared" ref="UG62" si="275">UG59-UG61</f>
        <v>0</v>
      </c>
      <c r="UI62" s="1683">
        <f t="shared" ref="UI62" si="276">UI59-UI61</f>
        <v>0</v>
      </c>
      <c r="UK62" s="1683">
        <f t="shared" ref="UK62" si="277">UK59-UK61</f>
        <v>0</v>
      </c>
      <c r="UM62" s="1683">
        <f t="shared" ref="UM62" si="278">UM59-UM61</f>
        <v>0</v>
      </c>
      <c r="UO62" s="1683">
        <f t="shared" ref="UO62" si="279">UO59-UO61</f>
        <v>0</v>
      </c>
      <c r="UQ62" s="1683">
        <f t="shared" ref="UQ62" si="280">UQ59-UQ61</f>
        <v>0</v>
      </c>
      <c r="US62" s="1683">
        <f t="shared" ref="US62" si="281">US59-US61</f>
        <v>0</v>
      </c>
      <c r="UU62" s="1683">
        <f t="shared" ref="UU62" si="282">UU59-UU61</f>
        <v>0</v>
      </c>
      <c r="UW62" s="1683">
        <f t="shared" ref="UW62" si="283">UW59-UW61</f>
        <v>0</v>
      </c>
      <c r="UY62" s="1683">
        <f t="shared" ref="UY62" si="284">UY59-UY61</f>
        <v>0</v>
      </c>
      <c r="VA62" s="1683">
        <f t="shared" ref="VA62" si="285">VA59-VA61</f>
        <v>0</v>
      </c>
      <c r="VC62" s="1683">
        <f t="shared" ref="VC62" si="286">VC59-VC61</f>
        <v>0</v>
      </c>
      <c r="VE62" s="1683">
        <f t="shared" ref="VE62" si="287">VE59-VE61</f>
        <v>0</v>
      </c>
      <c r="VG62" s="1683">
        <f t="shared" ref="VG62" si="288">VG59-VG61</f>
        <v>0</v>
      </c>
      <c r="VI62" s="1683">
        <f t="shared" ref="VI62" si="289">VI59-VI61</f>
        <v>0</v>
      </c>
      <c r="VK62" s="1683">
        <f t="shared" ref="VK62" si="290">VK59-VK61</f>
        <v>0</v>
      </c>
      <c r="VM62" s="1683">
        <f t="shared" ref="VM62" si="291">VM59-VM61</f>
        <v>0</v>
      </c>
      <c r="VO62" s="1683">
        <f t="shared" ref="VO62" si="292">VO59-VO61</f>
        <v>0</v>
      </c>
      <c r="VQ62" s="1683">
        <f t="shared" ref="VQ62" si="293">VQ59-VQ61</f>
        <v>0</v>
      </c>
      <c r="VS62" s="1683">
        <f t="shared" ref="VS62" si="294">VS59-VS61</f>
        <v>0</v>
      </c>
      <c r="VU62" s="1683">
        <f t="shared" ref="VU62" si="295">VU59-VU61</f>
        <v>0</v>
      </c>
      <c r="VW62" s="1683">
        <f t="shared" ref="VW62" si="296">VW59-VW61</f>
        <v>0</v>
      </c>
      <c r="VY62" s="1683">
        <f t="shared" ref="VY62" si="297">VY59-VY61</f>
        <v>0</v>
      </c>
      <c r="WA62" s="1683">
        <f t="shared" ref="WA62" si="298">WA59-WA61</f>
        <v>0</v>
      </c>
      <c r="WC62" s="1683">
        <f t="shared" ref="WC62" si="299">WC59-WC61</f>
        <v>0</v>
      </c>
      <c r="WE62" s="1683">
        <f t="shared" ref="WE62" si="300">WE59-WE61</f>
        <v>0</v>
      </c>
      <c r="WG62" s="1683">
        <f t="shared" ref="WG62" si="301">WG59-WG61</f>
        <v>0</v>
      </c>
      <c r="WI62" s="1683">
        <f t="shared" ref="WI62" si="302">WI59-WI61</f>
        <v>0</v>
      </c>
      <c r="WK62" s="1683">
        <f t="shared" ref="WK62" si="303">WK59-WK61</f>
        <v>0</v>
      </c>
      <c r="WM62" s="1683">
        <f t="shared" ref="WM62" si="304">WM59-WM61</f>
        <v>0</v>
      </c>
      <c r="WO62" s="1683">
        <f t="shared" ref="WO62" si="305">WO59-WO61</f>
        <v>0</v>
      </c>
      <c r="WQ62" s="1683">
        <f t="shared" ref="WQ62" si="306">WQ59-WQ61</f>
        <v>0</v>
      </c>
      <c r="WS62" s="1683">
        <f t="shared" ref="WS62" si="307">WS59-WS61</f>
        <v>0</v>
      </c>
      <c r="WU62" s="1683">
        <f t="shared" ref="WU62" si="308">WU59-WU61</f>
        <v>0</v>
      </c>
      <c r="WW62" s="1683">
        <f t="shared" ref="WW62" si="309">WW59-WW61</f>
        <v>0</v>
      </c>
      <c r="WY62" s="1683">
        <f t="shared" ref="WY62" si="310">WY59-WY61</f>
        <v>0</v>
      </c>
      <c r="XA62" s="1683">
        <f t="shared" ref="XA62" si="311">XA59-XA61</f>
        <v>0</v>
      </c>
      <c r="XC62" s="1683">
        <f t="shared" ref="XC62" si="312">XC59-XC61</f>
        <v>0</v>
      </c>
      <c r="XE62" s="1683">
        <f t="shared" ref="XE62" si="313">XE59-XE61</f>
        <v>0</v>
      </c>
      <c r="XG62" s="1683">
        <f t="shared" ref="XG62" si="314">XG59-XG61</f>
        <v>0</v>
      </c>
      <c r="XI62" s="1683">
        <f t="shared" ref="XI62" si="315">XI59-XI61</f>
        <v>0</v>
      </c>
      <c r="XK62" s="1683">
        <f t="shared" ref="XK62" si="316">XK59-XK61</f>
        <v>0</v>
      </c>
      <c r="XM62" s="1683">
        <f t="shared" ref="XM62" si="317">XM59-XM61</f>
        <v>0</v>
      </c>
      <c r="XO62" s="1683">
        <f t="shared" ref="XO62" si="318">XO59-XO61</f>
        <v>0</v>
      </c>
      <c r="XQ62" s="1683">
        <f t="shared" ref="XQ62" si="319">XQ59-XQ61</f>
        <v>0</v>
      </c>
      <c r="XS62" s="1683">
        <f t="shared" ref="XS62" si="320">XS59-XS61</f>
        <v>0</v>
      </c>
      <c r="XU62" s="1683">
        <f t="shared" ref="XU62" si="321">XU59-XU61</f>
        <v>0</v>
      </c>
      <c r="XW62" s="1683">
        <f t="shared" ref="XW62" si="322">XW59-XW61</f>
        <v>0</v>
      </c>
      <c r="XY62" s="1683">
        <f t="shared" ref="XY62" si="323">XY59-XY61</f>
        <v>0</v>
      </c>
      <c r="YA62" s="1683">
        <f t="shared" ref="YA62" si="324">YA59-YA61</f>
        <v>0</v>
      </c>
      <c r="YC62" s="1683">
        <f t="shared" ref="YC62" si="325">YC59-YC61</f>
        <v>0</v>
      </c>
      <c r="YE62" s="1683">
        <f t="shared" ref="YE62" si="326">YE59-YE61</f>
        <v>0</v>
      </c>
      <c r="YG62" s="1683">
        <f t="shared" ref="YG62" si="327">YG59-YG61</f>
        <v>0</v>
      </c>
      <c r="YI62" s="1683">
        <f t="shared" ref="YI62" si="328">YI59-YI61</f>
        <v>0</v>
      </c>
      <c r="YK62" s="1683">
        <f t="shared" ref="YK62" si="329">YK59-YK61</f>
        <v>0</v>
      </c>
      <c r="YM62" s="1683">
        <f t="shared" ref="YM62" si="330">YM59-YM61</f>
        <v>0</v>
      </c>
      <c r="YO62" s="1683">
        <f t="shared" ref="YO62" si="331">YO59-YO61</f>
        <v>0</v>
      </c>
      <c r="YQ62" s="1683">
        <f t="shared" ref="YQ62" si="332">YQ59-YQ61</f>
        <v>0</v>
      </c>
      <c r="YS62" s="1683">
        <f t="shared" ref="YS62" si="333">YS59-YS61</f>
        <v>0</v>
      </c>
      <c r="YU62" s="1683">
        <f t="shared" ref="YU62" si="334">YU59-YU61</f>
        <v>0</v>
      </c>
      <c r="YW62" s="1683">
        <f t="shared" ref="YW62" si="335">YW59-YW61</f>
        <v>0</v>
      </c>
      <c r="YY62" s="1683">
        <f t="shared" ref="YY62" si="336">YY59-YY61</f>
        <v>0</v>
      </c>
      <c r="ZA62" s="1683">
        <f t="shared" ref="ZA62" si="337">ZA59-ZA61</f>
        <v>0</v>
      </c>
      <c r="ZC62" s="1683">
        <f t="shared" ref="ZC62" si="338">ZC59-ZC61</f>
        <v>0</v>
      </c>
      <c r="ZE62" s="1683">
        <f t="shared" ref="ZE62" si="339">ZE59-ZE61</f>
        <v>0</v>
      </c>
      <c r="ZG62" s="1683">
        <f t="shared" ref="ZG62" si="340">ZG59-ZG61</f>
        <v>0</v>
      </c>
      <c r="ZI62" s="1683">
        <f t="shared" ref="ZI62" si="341">ZI59-ZI61</f>
        <v>0</v>
      </c>
      <c r="ZK62" s="1683">
        <f t="shared" ref="ZK62" si="342">ZK59-ZK61</f>
        <v>0</v>
      </c>
      <c r="ZM62" s="1683">
        <f t="shared" ref="ZM62" si="343">ZM59-ZM61</f>
        <v>0</v>
      </c>
      <c r="ZO62" s="1683">
        <f t="shared" ref="ZO62" si="344">ZO59-ZO61</f>
        <v>0</v>
      </c>
      <c r="ZQ62" s="1683">
        <f t="shared" ref="ZQ62" si="345">ZQ59-ZQ61</f>
        <v>0</v>
      </c>
      <c r="ZS62" s="1683">
        <f t="shared" ref="ZS62" si="346">ZS59-ZS61</f>
        <v>0</v>
      </c>
      <c r="ZU62" s="1683">
        <f t="shared" ref="ZU62" si="347">ZU59-ZU61</f>
        <v>0</v>
      </c>
      <c r="ZW62" s="1683">
        <f t="shared" ref="ZW62" si="348">ZW59-ZW61</f>
        <v>0</v>
      </c>
      <c r="ZY62" s="1683">
        <f t="shared" ref="ZY62" si="349">ZY59-ZY61</f>
        <v>0</v>
      </c>
      <c r="AAA62" s="1683">
        <f t="shared" ref="AAA62" si="350">AAA59-AAA61</f>
        <v>0</v>
      </c>
      <c r="AAC62" s="1683">
        <f t="shared" ref="AAC62" si="351">AAC59-AAC61</f>
        <v>0</v>
      </c>
      <c r="AAE62" s="1683">
        <f t="shared" ref="AAE62" si="352">AAE59-AAE61</f>
        <v>0</v>
      </c>
      <c r="AAG62" s="1683">
        <f t="shared" ref="AAG62" si="353">AAG59-AAG61</f>
        <v>0</v>
      </c>
      <c r="AAI62" s="1683">
        <f t="shared" ref="AAI62" si="354">AAI59-AAI61</f>
        <v>0</v>
      </c>
      <c r="AAK62" s="1683">
        <f t="shared" ref="AAK62" si="355">AAK59-AAK61</f>
        <v>0</v>
      </c>
      <c r="AAM62" s="1683">
        <f t="shared" ref="AAM62" si="356">AAM59-AAM61</f>
        <v>0</v>
      </c>
      <c r="AAO62" s="1683">
        <f t="shared" ref="AAO62" si="357">AAO59-AAO61</f>
        <v>0</v>
      </c>
      <c r="AAQ62" s="1683">
        <f t="shared" ref="AAQ62" si="358">AAQ59-AAQ61</f>
        <v>0</v>
      </c>
      <c r="AAS62" s="1683">
        <f t="shared" ref="AAS62" si="359">AAS59-AAS61</f>
        <v>0</v>
      </c>
      <c r="AAU62" s="1683">
        <f t="shared" ref="AAU62" si="360">AAU59-AAU61</f>
        <v>0</v>
      </c>
      <c r="AAW62" s="1683">
        <f t="shared" ref="AAW62" si="361">AAW59-AAW61</f>
        <v>0</v>
      </c>
      <c r="AAY62" s="1683">
        <f t="shared" ref="AAY62" si="362">AAY59-AAY61</f>
        <v>0</v>
      </c>
      <c r="ABA62" s="1683">
        <f t="shared" ref="ABA62" si="363">ABA59-ABA61</f>
        <v>0</v>
      </c>
      <c r="ABC62" s="1683">
        <f t="shared" ref="ABC62" si="364">ABC59-ABC61</f>
        <v>0</v>
      </c>
      <c r="ABE62" s="1683">
        <f t="shared" ref="ABE62" si="365">ABE59-ABE61</f>
        <v>0</v>
      </c>
      <c r="ABG62" s="1683">
        <f t="shared" ref="ABG62" si="366">ABG59-ABG61</f>
        <v>0</v>
      </c>
      <c r="ABI62" s="1683">
        <f t="shared" ref="ABI62" si="367">ABI59-ABI61</f>
        <v>0</v>
      </c>
      <c r="ABK62" s="1683">
        <f t="shared" ref="ABK62" si="368">ABK59-ABK61</f>
        <v>0</v>
      </c>
      <c r="ABM62" s="1683">
        <f t="shared" ref="ABM62" si="369">ABM59-ABM61</f>
        <v>0</v>
      </c>
      <c r="ABO62" s="1683">
        <f t="shared" ref="ABO62" si="370">ABO59-ABO61</f>
        <v>0</v>
      </c>
      <c r="ABQ62" s="1683">
        <f t="shared" ref="ABQ62" si="371">ABQ59-ABQ61</f>
        <v>0</v>
      </c>
      <c r="ABS62" s="1683">
        <f t="shared" ref="ABS62" si="372">ABS59-ABS61</f>
        <v>0</v>
      </c>
      <c r="ABU62" s="1683">
        <f t="shared" ref="ABU62" si="373">ABU59-ABU61</f>
        <v>0</v>
      </c>
      <c r="ABW62" s="1683">
        <f t="shared" ref="ABW62" si="374">ABW59-ABW61</f>
        <v>0</v>
      </c>
      <c r="ABY62" s="1683">
        <f t="shared" ref="ABY62" si="375">ABY59-ABY61</f>
        <v>0</v>
      </c>
      <c r="ACA62" s="1683">
        <f t="shared" ref="ACA62" si="376">ACA59-ACA61</f>
        <v>0</v>
      </c>
      <c r="ACC62" s="1683">
        <f t="shared" ref="ACC62" si="377">ACC59-ACC61</f>
        <v>0</v>
      </c>
      <c r="ACE62" s="1683">
        <f t="shared" ref="ACE62" si="378">ACE59-ACE61</f>
        <v>0</v>
      </c>
      <c r="ACG62" s="1683">
        <f t="shared" ref="ACG62" si="379">ACG59-ACG61</f>
        <v>0</v>
      </c>
      <c r="ACI62" s="1683">
        <f t="shared" ref="ACI62" si="380">ACI59-ACI61</f>
        <v>0</v>
      </c>
      <c r="ACK62" s="1683">
        <f t="shared" ref="ACK62" si="381">ACK59-ACK61</f>
        <v>0</v>
      </c>
      <c r="ACM62" s="1683">
        <f t="shared" ref="ACM62" si="382">ACM59-ACM61</f>
        <v>0</v>
      </c>
      <c r="ACO62" s="1683">
        <f t="shared" ref="ACO62" si="383">ACO59-ACO61</f>
        <v>0</v>
      </c>
      <c r="ACQ62" s="1683">
        <f t="shared" ref="ACQ62" si="384">ACQ59-ACQ61</f>
        <v>0</v>
      </c>
      <c r="ACS62" s="1683">
        <f t="shared" ref="ACS62" si="385">ACS59-ACS61</f>
        <v>0</v>
      </c>
      <c r="ACU62" s="1683">
        <f t="shared" ref="ACU62" si="386">ACU59-ACU61</f>
        <v>0</v>
      </c>
      <c r="ACW62" s="1683">
        <f t="shared" ref="ACW62" si="387">ACW59-ACW61</f>
        <v>0</v>
      </c>
      <c r="ACY62" s="1683">
        <f t="shared" ref="ACY62" si="388">ACY59-ACY61</f>
        <v>0</v>
      </c>
      <c r="ADA62" s="1683">
        <f t="shared" ref="ADA62" si="389">ADA59-ADA61</f>
        <v>0</v>
      </c>
      <c r="ADC62" s="1683">
        <f t="shared" ref="ADC62" si="390">ADC59-ADC61</f>
        <v>0</v>
      </c>
      <c r="ADE62" s="1683">
        <f t="shared" ref="ADE62" si="391">ADE59-ADE61</f>
        <v>0</v>
      </c>
      <c r="ADG62" s="1683">
        <f t="shared" ref="ADG62" si="392">ADG59-ADG61</f>
        <v>0</v>
      </c>
      <c r="ADI62" s="1683">
        <f t="shared" ref="ADI62" si="393">ADI59-ADI61</f>
        <v>0</v>
      </c>
      <c r="ADK62" s="1683">
        <f t="shared" ref="ADK62" si="394">ADK59-ADK61</f>
        <v>0</v>
      </c>
      <c r="ADM62" s="1683">
        <f t="shared" ref="ADM62" si="395">ADM59-ADM61</f>
        <v>0</v>
      </c>
      <c r="ADO62" s="1683">
        <f t="shared" ref="ADO62" si="396">ADO59-ADO61</f>
        <v>0</v>
      </c>
      <c r="ADQ62" s="1683">
        <f t="shared" ref="ADQ62" si="397">ADQ59-ADQ61</f>
        <v>0</v>
      </c>
      <c r="ADS62" s="1683">
        <f t="shared" ref="ADS62" si="398">ADS59-ADS61</f>
        <v>0</v>
      </c>
      <c r="ADU62" s="1683">
        <f t="shared" ref="ADU62" si="399">ADU59-ADU61</f>
        <v>0</v>
      </c>
      <c r="ADW62" s="1683">
        <f t="shared" ref="ADW62" si="400">ADW59-ADW61</f>
        <v>0</v>
      </c>
      <c r="ADY62" s="1683">
        <f t="shared" ref="ADY62" si="401">ADY59-ADY61</f>
        <v>0</v>
      </c>
      <c r="AEA62" s="1683">
        <f t="shared" ref="AEA62" si="402">AEA59-AEA61</f>
        <v>0</v>
      </c>
      <c r="AEC62" s="1683">
        <f t="shared" ref="AEC62" si="403">AEC59-AEC61</f>
        <v>0</v>
      </c>
      <c r="AEE62" s="1683">
        <f t="shared" ref="AEE62" si="404">AEE59-AEE61</f>
        <v>0</v>
      </c>
      <c r="AEG62" s="1683">
        <f t="shared" ref="AEG62" si="405">AEG59-AEG61</f>
        <v>0</v>
      </c>
      <c r="AEI62" s="1683">
        <f t="shared" ref="AEI62" si="406">AEI59-AEI61</f>
        <v>0</v>
      </c>
      <c r="AEK62" s="1683">
        <f t="shared" ref="AEK62" si="407">AEK59-AEK61</f>
        <v>0</v>
      </c>
      <c r="AEM62" s="1683">
        <f t="shared" ref="AEM62" si="408">AEM59-AEM61</f>
        <v>0</v>
      </c>
      <c r="AEO62" s="1683">
        <f t="shared" ref="AEO62" si="409">AEO59-AEO61</f>
        <v>0</v>
      </c>
      <c r="AEQ62" s="1683">
        <f t="shared" ref="AEQ62" si="410">AEQ59-AEQ61</f>
        <v>0</v>
      </c>
      <c r="AES62" s="1683">
        <f t="shared" ref="AES62" si="411">AES59-AES61</f>
        <v>0</v>
      </c>
      <c r="AEU62" s="1683">
        <f t="shared" ref="AEU62" si="412">AEU59-AEU61</f>
        <v>0</v>
      </c>
      <c r="AEW62" s="1683">
        <f t="shared" ref="AEW62" si="413">AEW59-AEW61</f>
        <v>0</v>
      </c>
      <c r="AEY62" s="1683">
        <f t="shared" ref="AEY62" si="414">AEY59-AEY61</f>
        <v>0</v>
      </c>
      <c r="AFA62" s="1683">
        <f t="shared" ref="AFA62" si="415">AFA59-AFA61</f>
        <v>0</v>
      </c>
      <c r="AFC62" s="1683">
        <f t="shared" ref="AFC62" si="416">AFC59-AFC61</f>
        <v>0</v>
      </c>
      <c r="AFE62" s="1683">
        <f t="shared" ref="AFE62" si="417">AFE59-AFE61</f>
        <v>0</v>
      </c>
      <c r="AFG62" s="1683">
        <f t="shared" ref="AFG62" si="418">AFG59-AFG61</f>
        <v>0</v>
      </c>
      <c r="AFI62" s="1683">
        <f t="shared" ref="AFI62" si="419">AFI59-AFI61</f>
        <v>0</v>
      </c>
      <c r="AFK62" s="1683">
        <f t="shared" ref="AFK62" si="420">AFK59-AFK61</f>
        <v>0</v>
      </c>
      <c r="AFM62" s="1683">
        <f t="shared" ref="AFM62" si="421">AFM59-AFM61</f>
        <v>0</v>
      </c>
      <c r="AFO62" s="1683">
        <f t="shared" ref="AFO62" si="422">AFO59-AFO61</f>
        <v>0</v>
      </c>
      <c r="AFQ62" s="1683">
        <f t="shared" ref="AFQ62" si="423">AFQ59-AFQ61</f>
        <v>0</v>
      </c>
      <c r="AFS62" s="1683">
        <f t="shared" ref="AFS62" si="424">AFS59-AFS61</f>
        <v>0</v>
      </c>
      <c r="AFU62" s="1683">
        <f t="shared" ref="AFU62" si="425">AFU59-AFU61</f>
        <v>0</v>
      </c>
      <c r="AFW62" s="1683">
        <f t="shared" ref="AFW62" si="426">AFW59-AFW61</f>
        <v>0</v>
      </c>
      <c r="AFY62" s="1683">
        <f t="shared" ref="AFY62" si="427">AFY59-AFY61</f>
        <v>0</v>
      </c>
      <c r="AGA62" s="1683">
        <f t="shared" ref="AGA62" si="428">AGA59-AGA61</f>
        <v>0</v>
      </c>
      <c r="AGC62" s="1683">
        <f t="shared" ref="AGC62" si="429">AGC59-AGC61</f>
        <v>0</v>
      </c>
      <c r="AGE62" s="1683">
        <f t="shared" ref="AGE62" si="430">AGE59-AGE61</f>
        <v>0</v>
      </c>
      <c r="AGG62" s="1683">
        <f t="shared" ref="AGG62" si="431">AGG59-AGG61</f>
        <v>0</v>
      </c>
      <c r="AGI62" s="1683">
        <f t="shared" ref="AGI62" si="432">AGI59-AGI61</f>
        <v>0</v>
      </c>
      <c r="AGK62" s="1683">
        <f t="shared" ref="AGK62" si="433">AGK59-AGK61</f>
        <v>0</v>
      </c>
      <c r="AGM62" s="1683">
        <f t="shared" ref="AGM62" si="434">AGM59-AGM61</f>
        <v>0</v>
      </c>
      <c r="AGO62" s="1683">
        <f t="shared" ref="AGO62" si="435">AGO59-AGO61</f>
        <v>0</v>
      </c>
      <c r="AGQ62" s="1683">
        <f t="shared" ref="AGQ62" si="436">AGQ59-AGQ61</f>
        <v>0</v>
      </c>
      <c r="AGS62" s="1683">
        <f t="shared" ref="AGS62" si="437">AGS59-AGS61</f>
        <v>0</v>
      </c>
      <c r="AGU62" s="1683">
        <f t="shared" ref="AGU62" si="438">AGU59-AGU61</f>
        <v>0</v>
      </c>
      <c r="AGW62" s="1683">
        <f t="shared" ref="AGW62" si="439">AGW59-AGW61</f>
        <v>0</v>
      </c>
      <c r="AGY62" s="1683">
        <f t="shared" ref="AGY62" si="440">AGY59-AGY61</f>
        <v>0</v>
      </c>
      <c r="AHA62" s="1683">
        <f t="shared" ref="AHA62" si="441">AHA59-AHA61</f>
        <v>0</v>
      </c>
      <c r="AHC62" s="1683">
        <f t="shared" ref="AHC62" si="442">AHC59-AHC61</f>
        <v>0</v>
      </c>
      <c r="AHE62" s="1683">
        <f t="shared" ref="AHE62" si="443">AHE59-AHE61</f>
        <v>0</v>
      </c>
      <c r="AHG62" s="1683">
        <f t="shared" ref="AHG62" si="444">AHG59-AHG61</f>
        <v>0</v>
      </c>
      <c r="AHI62" s="1683">
        <f t="shared" ref="AHI62" si="445">AHI59-AHI61</f>
        <v>0</v>
      </c>
      <c r="AHK62" s="1683">
        <f t="shared" ref="AHK62" si="446">AHK59-AHK61</f>
        <v>0</v>
      </c>
      <c r="AHM62" s="1683">
        <f t="shared" ref="AHM62" si="447">AHM59-AHM61</f>
        <v>0</v>
      </c>
      <c r="AHO62" s="1683">
        <f t="shared" ref="AHO62" si="448">AHO59-AHO61</f>
        <v>0</v>
      </c>
      <c r="AHQ62" s="1683">
        <f t="shared" ref="AHQ62" si="449">AHQ59-AHQ61</f>
        <v>0</v>
      </c>
      <c r="AHS62" s="1683">
        <f t="shared" ref="AHS62" si="450">AHS59-AHS61</f>
        <v>0</v>
      </c>
      <c r="AHU62" s="1683">
        <f t="shared" ref="AHU62" si="451">AHU59-AHU61</f>
        <v>0</v>
      </c>
      <c r="AHW62" s="1683">
        <f t="shared" ref="AHW62" si="452">AHW59-AHW61</f>
        <v>0</v>
      </c>
      <c r="AHY62" s="1683">
        <f t="shared" ref="AHY62" si="453">AHY59-AHY61</f>
        <v>0</v>
      </c>
      <c r="AIA62" s="1683">
        <f t="shared" ref="AIA62" si="454">AIA59-AIA61</f>
        <v>0</v>
      </c>
      <c r="AIC62" s="1683">
        <f t="shared" ref="AIC62" si="455">AIC59-AIC61</f>
        <v>0</v>
      </c>
      <c r="AIE62" s="1683">
        <f t="shared" ref="AIE62" si="456">AIE59-AIE61</f>
        <v>0</v>
      </c>
      <c r="AIG62" s="1683">
        <f t="shared" ref="AIG62" si="457">AIG59-AIG61</f>
        <v>0</v>
      </c>
      <c r="AII62" s="1683">
        <f t="shared" ref="AII62" si="458">AII59-AII61</f>
        <v>0</v>
      </c>
      <c r="AIK62" s="1683">
        <f t="shared" ref="AIK62" si="459">AIK59-AIK61</f>
        <v>0</v>
      </c>
      <c r="AIM62" s="1683">
        <f t="shared" ref="AIM62" si="460">AIM59-AIM61</f>
        <v>0</v>
      </c>
      <c r="AIO62" s="1683">
        <f t="shared" ref="AIO62" si="461">AIO59-AIO61</f>
        <v>0</v>
      </c>
      <c r="AIQ62" s="1683">
        <f t="shared" ref="AIQ62" si="462">AIQ59-AIQ61</f>
        <v>0</v>
      </c>
      <c r="AIS62" s="1683">
        <f t="shared" ref="AIS62" si="463">AIS59-AIS61</f>
        <v>0</v>
      </c>
      <c r="AIU62" s="1683">
        <f t="shared" ref="AIU62" si="464">AIU59-AIU61</f>
        <v>0</v>
      </c>
      <c r="AIW62" s="1683">
        <f t="shared" ref="AIW62" si="465">AIW59-AIW61</f>
        <v>0</v>
      </c>
      <c r="AIY62" s="1683">
        <f t="shared" ref="AIY62" si="466">AIY59-AIY61</f>
        <v>0</v>
      </c>
      <c r="AJA62" s="1683">
        <f t="shared" ref="AJA62" si="467">AJA59-AJA61</f>
        <v>0</v>
      </c>
      <c r="AJC62" s="1683">
        <f t="shared" ref="AJC62" si="468">AJC59-AJC61</f>
        <v>0</v>
      </c>
      <c r="AJE62" s="1683">
        <f t="shared" ref="AJE62" si="469">AJE59-AJE61</f>
        <v>0</v>
      </c>
      <c r="AJG62" s="1683">
        <f t="shared" ref="AJG62" si="470">AJG59-AJG61</f>
        <v>0</v>
      </c>
      <c r="AJI62" s="1683">
        <f t="shared" ref="AJI62" si="471">AJI59-AJI61</f>
        <v>0</v>
      </c>
      <c r="AJK62" s="1683">
        <f t="shared" ref="AJK62" si="472">AJK59-AJK61</f>
        <v>0</v>
      </c>
      <c r="AJM62" s="1683">
        <f t="shared" ref="AJM62" si="473">AJM59-AJM61</f>
        <v>0</v>
      </c>
      <c r="AJO62" s="1683">
        <f t="shared" ref="AJO62" si="474">AJO59-AJO61</f>
        <v>0</v>
      </c>
      <c r="AJQ62" s="1683">
        <f t="shared" ref="AJQ62" si="475">AJQ59-AJQ61</f>
        <v>0</v>
      </c>
      <c r="AJS62" s="1683">
        <f t="shared" ref="AJS62" si="476">AJS59-AJS61</f>
        <v>0</v>
      </c>
      <c r="AJU62" s="1683">
        <f t="shared" ref="AJU62" si="477">AJU59-AJU61</f>
        <v>0</v>
      </c>
      <c r="AJW62" s="1683">
        <f t="shared" ref="AJW62" si="478">AJW59-AJW61</f>
        <v>0</v>
      </c>
      <c r="AJY62" s="1683">
        <f t="shared" ref="AJY62" si="479">AJY59-AJY61</f>
        <v>0</v>
      </c>
      <c r="AKA62" s="1683">
        <f t="shared" ref="AKA62" si="480">AKA59-AKA61</f>
        <v>0</v>
      </c>
      <c r="AKC62" s="1683">
        <f t="shared" ref="AKC62" si="481">AKC59-AKC61</f>
        <v>0</v>
      </c>
      <c r="AKE62" s="1683">
        <f t="shared" ref="AKE62" si="482">AKE59-AKE61</f>
        <v>0</v>
      </c>
      <c r="AKG62" s="1683">
        <f t="shared" ref="AKG62" si="483">AKG59-AKG61</f>
        <v>0</v>
      </c>
      <c r="AKI62" s="1683">
        <f t="shared" ref="AKI62" si="484">AKI59-AKI61</f>
        <v>0</v>
      </c>
      <c r="AKK62" s="1683">
        <f t="shared" ref="AKK62" si="485">AKK59-AKK61</f>
        <v>0</v>
      </c>
      <c r="AKM62" s="1683">
        <f t="shared" ref="AKM62" si="486">AKM59-AKM61</f>
        <v>0</v>
      </c>
      <c r="AKO62" s="1683">
        <f t="shared" ref="AKO62" si="487">AKO59-AKO61</f>
        <v>0</v>
      </c>
      <c r="AKQ62" s="1683">
        <f t="shared" ref="AKQ62" si="488">AKQ59-AKQ61</f>
        <v>0</v>
      </c>
      <c r="AKS62" s="1683">
        <f t="shared" ref="AKS62" si="489">AKS59-AKS61</f>
        <v>0</v>
      </c>
      <c r="AKU62" s="1683">
        <f t="shared" ref="AKU62" si="490">AKU59-AKU61</f>
        <v>0</v>
      </c>
      <c r="AKW62" s="1683">
        <f t="shared" ref="AKW62" si="491">AKW59-AKW61</f>
        <v>0</v>
      </c>
      <c r="AKY62" s="1683">
        <f t="shared" ref="AKY62" si="492">AKY59-AKY61</f>
        <v>0</v>
      </c>
      <c r="ALA62" s="1683">
        <f t="shared" ref="ALA62" si="493">ALA59-ALA61</f>
        <v>0</v>
      </c>
      <c r="ALC62" s="1683">
        <f t="shared" ref="ALC62" si="494">ALC59-ALC61</f>
        <v>0</v>
      </c>
      <c r="ALE62" s="1683">
        <f t="shared" ref="ALE62" si="495">ALE59-ALE61</f>
        <v>0</v>
      </c>
      <c r="ALG62" s="1683">
        <f t="shared" ref="ALG62" si="496">ALG59-ALG61</f>
        <v>0</v>
      </c>
      <c r="ALI62" s="1683">
        <f t="shared" ref="ALI62" si="497">ALI59-ALI61</f>
        <v>0</v>
      </c>
      <c r="ALK62" s="1683">
        <f t="shared" ref="ALK62" si="498">ALK59-ALK61</f>
        <v>0</v>
      </c>
      <c r="ALM62" s="1683">
        <f t="shared" ref="ALM62" si="499">ALM59-ALM61</f>
        <v>0</v>
      </c>
      <c r="ALO62" s="1683">
        <f t="shared" ref="ALO62" si="500">ALO59-ALO61</f>
        <v>0</v>
      </c>
      <c r="ALQ62" s="1683">
        <f t="shared" ref="ALQ62" si="501">ALQ59-ALQ61</f>
        <v>0</v>
      </c>
      <c r="ALS62" s="1683">
        <f t="shared" ref="ALS62" si="502">ALS59-ALS61</f>
        <v>0</v>
      </c>
      <c r="ALU62" s="1683">
        <f t="shared" ref="ALU62" si="503">ALU59-ALU61</f>
        <v>0</v>
      </c>
      <c r="ALW62" s="1683">
        <f t="shared" ref="ALW62" si="504">ALW59-ALW61</f>
        <v>0</v>
      </c>
      <c r="ALY62" s="1683">
        <f t="shared" ref="ALY62" si="505">ALY59-ALY61</f>
        <v>0</v>
      </c>
      <c r="AMA62" s="1683">
        <f t="shared" ref="AMA62" si="506">AMA59-AMA61</f>
        <v>0</v>
      </c>
      <c r="AMC62" s="1683">
        <f t="shared" ref="AMC62" si="507">AMC59-AMC61</f>
        <v>0</v>
      </c>
      <c r="AME62" s="1683">
        <f t="shared" ref="AME62" si="508">AME59-AME61</f>
        <v>0</v>
      </c>
      <c r="AMG62" s="1683">
        <f t="shared" ref="AMG62" si="509">AMG59-AMG61</f>
        <v>0</v>
      </c>
      <c r="AMI62" s="1683">
        <f t="shared" ref="AMI62" si="510">AMI59-AMI61</f>
        <v>0</v>
      </c>
      <c r="AMK62" s="1683">
        <f t="shared" ref="AMK62" si="511">AMK59-AMK61</f>
        <v>0</v>
      </c>
      <c r="AMM62" s="1683">
        <f t="shared" ref="AMM62" si="512">AMM59-AMM61</f>
        <v>0</v>
      </c>
      <c r="AMO62" s="1683">
        <f t="shared" ref="AMO62" si="513">AMO59-AMO61</f>
        <v>0</v>
      </c>
      <c r="AMQ62" s="1683">
        <f t="shared" ref="AMQ62" si="514">AMQ59-AMQ61</f>
        <v>0</v>
      </c>
      <c r="AMS62" s="1683">
        <f t="shared" ref="AMS62" si="515">AMS59-AMS61</f>
        <v>0</v>
      </c>
      <c r="AMU62" s="1683">
        <f t="shared" ref="AMU62" si="516">AMU59-AMU61</f>
        <v>0</v>
      </c>
      <c r="AMW62" s="1683">
        <f t="shared" ref="AMW62" si="517">AMW59-AMW61</f>
        <v>0</v>
      </c>
      <c r="AMY62" s="1683">
        <f t="shared" ref="AMY62" si="518">AMY59-AMY61</f>
        <v>0</v>
      </c>
      <c r="ANA62" s="1683">
        <f t="shared" ref="ANA62" si="519">ANA59-ANA61</f>
        <v>0</v>
      </c>
      <c r="ANC62" s="1683">
        <f t="shared" ref="ANC62" si="520">ANC59-ANC61</f>
        <v>0</v>
      </c>
      <c r="ANE62" s="1683">
        <f t="shared" ref="ANE62" si="521">ANE59-ANE61</f>
        <v>0</v>
      </c>
      <c r="ANG62" s="1683">
        <f t="shared" ref="ANG62" si="522">ANG59-ANG61</f>
        <v>0</v>
      </c>
      <c r="ANI62" s="1683">
        <f t="shared" ref="ANI62" si="523">ANI59-ANI61</f>
        <v>0</v>
      </c>
      <c r="ANK62" s="1683">
        <f t="shared" ref="ANK62" si="524">ANK59-ANK61</f>
        <v>0</v>
      </c>
      <c r="ANM62" s="1683">
        <f t="shared" ref="ANM62" si="525">ANM59-ANM61</f>
        <v>0</v>
      </c>
      <c r="ANO62" s="1683">
        <f t="shared" ref="ANO62" si="526">ANO59-ANO61</f>
        <v>0</v>
      </c>
      <c r="ANQ62" s="1683">
        <f t="shared" ref="ANQ62" si="527">ANQ59-ANQ61</f>
        <v>0</v>
      </c>
      <c r="ANS62" s="1683">
        <f t="shared" ref="ANS62" si="528">ANS59-ANS61</f>
        <v>0</v>
      </c>
      <c r="ANU62" s="1683">
        <f t="shared" ref="ANU62" si="529">ANU59-ANU61</f>
        <v>0</v>
      </c>
      <c r="ANW62" s="1683">
        <f t="shared" ref="ANW62" si="530">ANW59-ANW61</f>
        <v>0</v>
      </c>
      <c r="ANY62" s="1683">
        <f t="shared" ref="ANY62" si="531">ANY59-ANY61</f>
        <v>0</v>
      </c>
      <c r="AOA62" s="1683">
        <f t="shared" ref="AOA62" si="532">AOA59-AOA61</f>
        <v>0</v>
      </c>
      <c r="AOC62" s="1683">
        <f t="shared" ref="AOC62" si="533">AOC59-AOC61</f>
        <v>0</v>
      </c>
      <c r="AOE62" s="1683">
        <f t="shared" ref="AOE62" si="534">AOE59-AOE61</f>
        <v>0</v>
      </c>
      <c r="AOG62" s="1683">
        <f t="shared" ref="AOG62" si="535">AOG59-AOG61</f>
        <v>0</v>
      </c>
      <c r="AOI62" s="1683">
        <f t="shared" ref="AOI62" si="536">AOI59-AOI61</f>
        <v>0</v>
      </c>
      <c r="AOK62" s="1683">
        <f t="shared" ref="AOK62" si="537">AOK59-AOK61</f>
        <v>0</v>
      </c>
      <c r="AOM62" s="1683">
        <f t="shared" ref="AOM62" si="538">AOM59-AOM61</f>
        <v>0</v>
      </c>
      <c r="AOO62" s="1683">
        <f t="shared" ref="AOO62" si="539">AOO59-AOO61</f>
        <v>0</v>
      </c>
      <c r="AOQ62" s="1683">
        <f t="shared" ref="AOQ62" si="540">AOQ59-AOQ61</f>
        <v>0</v>
      </c>
      <c r="AOS62" s="1683">
        <f t="shared" ref="AOS62" si="541">AOS59-AOS61</f>
        <v>0</v>
      </c>
      <c r="AOU62" s="1683">
        <f t="shared" ref="AOU62" si="542">AOU59-AOU61</f>
        <v>0</v>
      </c>
      <c r="AOW62" s="1683">
        <f t="shared" ref="AOW62" si="543">AOW59-AOW61</f>
        <v>0</v>
      </c>
      <c r="AOY62" s="1683">
        <f t="shared" ref="AOY62" si="544">AOY59-AOY61</f>
        <v>0</v>
      </c>
      <c r="APA62" s="1683">
        <f t="shared" ref="APA62" si="545">APA59-APA61</f>
        <v>0</v>
      </c>
      <c r="APC62" s="1683">
        <f t="shared" ref="APC62" si="546">APC59-APC61</f>
        <v>0</v>
      </c>
      <c r="APE62" s="1683">
        <f t="shared" ref="APE62" si="547">APE59-APE61</f>
        <v>0</v>
      </c>
      <c r="APG62" s="1683">
        <f t="shared" ref="APG62" si="548">APG59-APG61</f>
        <v>0</v>
      </c>
      <c r="API62" s="1683">
        <f t="shared" ref="API62" si="549">API59-API61</f>
        <v>0</v>
      </c>
      <c r="APK62" s="1683">
        <f t="shared" ref="APK62" si="550">APK59-APK61</f>
        <v>0</v>
      </c>
      <c r="APM62" s="1683">
        <f t="shared" ref="APM62" si="551">APM59-APM61</f>
        <v>0</v>
      </c>
      <c r="APO62" s="1683">
        <f t="shared" ref="APO62" si="552">APO59-APO61</f>
        <v>0</v>
      </c>
      <c r="APQ62" s="1683">
        <f t="shared" ref="APQ62" si="553">APQ59-APQ61</f>
        <v>0</v>
      </c>
      <c r="APS62" s="1683">
        <f t="shared" ref="APS62" si="554">APS59-APS61</f>
        <v>0</v>
      </c>
      <c r="APU62" s="1683">
        <f t="shared" ref="APU62" si="555">APU59-APU61</f>
        <v>0</v>
      </c>
      <c r="APW62" s="1683">
        <f t="shared" ref="APW62" si="556">APW59-APW61</f>
        <v>0</v>
      </c>
      <c r="APY62" s="1683">
        <f t="shared" ref="APY62" si="557">APY59-APY61</f>
        <v>0</v>
      </c>
      <c r="AQA62" s="1683">
        <f t="shared" ref="AQA62" si="558">AQA59-AQA61</f>
        <v>0</v>
      </c>
      <c r="AQC62" s="1683">
        <f t="shared" ref="AQC62" si="559">AQC59-AQC61</f>
        <v>0</v>
      </c>
      <c r="AQE62" s="1683">
        <f t="shared" ref="AQE62" si="560">AQE59-AQE61</f>
        <v>0</v>
      </c>
      <c r="AQG62" s="1683">
        <f t="shared" ref="AQG62" si="561">AQG59-AQG61</f>
        <v>0</v>
      </c>
      <c r="AQI62" s="1683">
        <f t="shared" ref="AQI62" si="562">AQI59-AQI61</f>
        <v>0</v>
      </c>
      <c r="AQK62" s="1683">
        <f t="shared" ref="AQK62" si="563">AQK59-AQK61</f>
        <v>0</v>
      </c>
      <c r="AQM62" s="1683">
        <f t="shared" ref="AQM62" si="564">AQM59-AQM61</f>
        <v>0</v>
      </c>
      <c r="AQO62" s="1683">
        <f t="shared" ref="AQO62" si="565">AQO59-AQO61</f>
        <v>0</v>
      </c>
      <c r="AQQ62" s="1683">
        <f t="shared" ref="AQQ62" si="566">AQQ59-AQQ61</f>
        <v>0</v>
      </c>
      <c r="AQS62" s="1683">
        <f t="shared" ref="AQS62" si="567">AQS59-AQS61</f>
        <v>0</v>
      </c>
      <c r="AQU62" s="1683">
        <f t="shared" ref="AQU62" si="568">AQU59-AQU61</f>
        <v>0</v>
      </c>
      <c r="AQW62" s="1683">
        <f t="shared" ref="AQW62" si="569">AQW59-AQW61</f>
        <v>0</v>
      </c>
      <c r="AQY62" s="1683">
        <f t="shared" ref="AQY62" si="570">AQY59-AQY61</f>
        <v>0</v>
      </c>
      <c r="ARA62" s="1683">
        <f t="shared" ref="ARA62" si="571">ARA59-ARA61</f>
        <v>0</v>
      </c>
      <c r="ARC62" s="1683">
        <f t="shared" ref="ARC62" si="572">ARC59-ARC61</f>
        <v>0</v>
      </c>
      <c r="ARE62" s="1683">
        <f t="shared" ref="ARE62" si="573">ARE59-ARE61</f>
        <v>0</v>
      </c>
      <c r="ARG62" s="1683">
        <f t="shared" ref="ARG62" si="574">ARG59-ARG61</f>
        <v>0</v>
      </c>
      <c r="ARI62" s="1683">
        <f t="shared" ref="ARI62" si="575">ARI59-ARI61</f>
        <v>0</v>
      </c>
      <c r="ARK62" s="1683">
        <f t="shared" ref="ARK62" si="576">ARK59-ARK61</f>
        <v>0</v>
      </c>
      <c r="ARM62" s="1683">
        <f t="shared" ref="ARM62" si="577">ARM59-ARM61</f>
        <v>0</v>
      </c>
      <c r="ARO62" s="1683">
        <f t="shared" ref="ARO62" si="578">ARO59-ARO61</f>
        <v>0</v>
      </c>
      <c r="ARQ62" s="1683">
        <f t="shared" ref="ARQ62" si="579">ARQ59-ARQ61</f>
        <v>0</v>
      </c>
      <c r="ARS62" s="1683">
        <f t="shared" ref="ARS62" si="580">ARS59-ARS61</f>
        <v>0</v>
      </c>
      <c r="ARU62" s="1683">
        <f t="shared" ref="ARU62" si="581">ARU59-ARU61</f>
        <v>0</v>
      </c>
      <c r="ARW62" s="1683">
        <f t="shared" ref="ARW62" si="582">ARW59-ARW61</f>
        <v>0</v>
      </c>
      <c r="ARY62" s="1683">
        <f t="shared" ref="ARY62" si="583">ARY59-ARY61</f>
        <v>0</v>
      </c>
      <c r="ASA62" s="1683">
        <f t="shared" ref="ASA62" si="584">ASA59-ASA61</f>
        <v>0</v>
      </c>
      <c r="ASC62" s="1683">
        <f t="shared" ref="ASC62" si="585">ASC59-ASC61</f>
        <v>0</v>
      </c>
      <c r="ASE62" s="1683">
        <f t="shared" ref="ASE62" si="586">ASE59-ASE61</f>
        <v>0</v>
      </c>
      <c r="ASG62" s="1683">
        <f t="shared" ref="ASG62" si="587">ASG59-ASG61</f>
        <v>0</v>
      </c>
      <c r="ASI62" s="1683">
        <f t="shared" ref="ASI62" si="588">ASI59-ASI61</f>
        <v>0</v>
      </c>
      <c r="ASK62" s="1683">
        <f t="shared" ref="ASK62" si="589">ASK59-ASK61</f>
        <v>0</v>
      </c>
      <c r="ASM62" s="1683">
        <f t="shared" ref="ASM62" si="590">ASM59-ASM61</f>
        <v>0</v>
      </c>
      <c r="ASO62" s="1683">
        <f t="shared" ref="ASO62" si="591">ASO59-ASO61</f>
        <v>0</v>
      </c>
      <c r="ASQ62" s="1683">
        <f t="shared" ref="ASQ62" si="592">ASQ59-ASQ61</f>
        <v>0</v>
      </c>
      <c r="ASS62" s="1683">
        <f t="shared" ref="ASS62" si="593">ASS59-ASS61</f>
        <v>0</v>
      </c>
      <c r="ASU62" s="1683">
        <f t="shared" ref="ASU62" si="594">ASU59-ASU61</f>
        <v>0</v>
      </c>
      <c r="ASW62" s="1683">
        <f t="shared" ref="ASW62" si="595">ASW59-ASW61</f>
        <v>0</v>
      </c>
      <c r="ASY62" s="1683">
        <f t="shared" ref="ASY62" si="596">ASY59-ASY61</f>
        <v>0</v>
      </c>
      <c r="ATA62" s="1683">
        <f t="shared" ref="ATA62" si="597">ATA59-ATA61</f>
        <v>0</v>
      </c>
      <c r="ATC62" s="1683">
        <f t="shared" ref="ATC62" si="598">ATC59-ATC61</f>
        <v>0</v>
      </c>
      <c r="ATE62" s="1683">
        <f t="shared" ref="ATE62" si="599">ATE59-ATE61</f>
        <v>0</v>
      </c>
      <c r="ATG62" s="1683">
        <f t="shared" ref="ATG62" si="600">ATG59-ATG61</f>
        <v>0</v>
      </c>
      <c r="ATI62" s="1683">
        <f t="shared" ref="ATI62" si="601">ATI59-ATI61</f>
        <v>0</v>
      </c>
      <c r="ATK62" s="1683">
        <f t="shared" ref="ATK62" si="602">ATK59-ATK61</f>
        <v>0</v>
      </c>
      <c r="ATM62" s="1683">
        <f t="shared" ref="ATM62" si="603">ATM59-ATM61</f>
        <v>0</v>
      </c>
      <c r="ATO62" s="1683">
        <f t="shared" ref="ATO62" si="604">ATO59-ATO61</f>
        <v>0</v>
      </c>
      <c r="ATQ62" s="1683">
        <f t="shared" ref="ATQ62" si="605">ATQ59-ATQ61</f>
        <v>0</v>
      </c>
      <c r="ATS62" s="1683">
        <f t="shared" ref="ATS62" si="606">ATS59-ATS61</f>
        <v>0</v>
      </c>
      <c r="ATU62" s="1683">
        <f t="shared" ref="ATU62" si="607">ATU59-ATU61</f>
        <v>0</v>
      </c>
      <c r="ATW62" s="1683">
        <f t="shared" ref="ATW62" si="608">ATW59-ATW61</f>
        <v>0</v>
      </c>
      <c r="ATY62" s="1683">
        <f t="shared" ref="ATY62" si="609">ATY59-ATY61</f>
        <v>0</v>
      </c>
      <c r="AUA62" s="1683">
        <f t="shared" ref="AUA62" si="610">AUA59-AUA61</f>
        <v>0</v>
      </c>
      <c r="AUC62" s="1683">
        <f t="shared" ref="AUC62" si="611">AUC59-AUC61</f>
        <v>0</v>
      </c>
      <c r="AUE62" s="1683">
        <f t="shared" ref="AUE62" si="612">AUE59-AUE61</f>
        <v>0</v>
      </c>
      <c r="AUG62" s="1683">
        <f t="shared" ref="AUG62" si="613">AUG59-AUG61</f>
        <v>0</v>
      </c>
      <c r="AUI62" s="1683">
        <f t="shared" ref="AUI62" si="614">AUI59-AUI61</f>
        <v>0</v>
      </c>
      <c r="AUK62" s="1683">
        <f t="shared" ref="AUK62" si="615">AUK59-AUK61</f>
        <v>0</v>
      </c>
      <c r="AUM62" s="1683">
        <f t="shared" ref="AUM62" si="616">AUM59-AUM61</f>
        <v>0</v>
      </c>
      <c r="AUO62" s="1683">
        <f t="shared" ref="AUO62" si="617">AUO59-AUO61</f>
        <v>0</v>
      </c>
      <c r="AUQ62" s="1683">
        <f t="shared" ref="AUQ62" si="618">AUQ59-AUQ61</f>
        <v>0</v>
      </c>
      <c r="AUS62" s="1683">
        <f t="shared" ref="AUS62" si="619">AUS59-AUS61</f>
        <v>0</v>
      </c>
      <c r="AUU62" s="1683">
        <f t="shared" ref="AUU62" si="620">AUU59-AUU61</f>
        <v>0</v>
      </c>
      <c r="AUW62" s="1683">
        <f t="shared" ref="AUW62" si="621">AUW59-AUW61</f>
        <v>0</v>
      </c>
      <c r="AUY62" s="1683">
        <f t="shared" ref="AUY62" si="622">AUY59-AUY61</f>
        <v>0</v>
      </c>
      <c r="AVA62" s="1683">
        <f t="shared" ref="AVA62" si="623">AVA59-AVA61</f>
        <v>0</v>
      </c>
      <c r="AVC62" s="1683">
        <f t="shared" ref="AVC62" si="624">AVC59-AVC61</f>
        <v>0</v>
      </c>
      <c r="AVE62" s="1683">
        <f t="shared" ref="AVE62" si="625">AVE59-AVE61</f>
        <v>0</v>
      </c>
      <c r="AVG62" s="1683">
        <f t="shared" ref="AVG62" si="626">AVG59-AVG61</f>
        <v>0</v>
      </c>
      <c r="AVI62" s="1683">
        <f t="shared" ref="AVI62" si="627">AVI59-AVI61</f>
        <v>0</v>
      </c>
      <c r="AVK62" s="1683">
        <f t="shared" ref="AVK62" si="628">AVK59-AVK61</f>
        <v>0</v>
      </c>
      <c r="AVM62" s="1683">
        <f t="shared" ref="AVM62" si="629">AVM59-AVM61</f>
        <v>0</v>
      </c>
      <c r="AVO62" s="1683">
        <f t="shared" ref="AVO62" si="630">AVO59-AVO61</f>
        <v>0</v>
      </c>
      <c r="AVQ62" s="1683">
        <f t="shared" ref="AVQ62" si="631">AVQ59-AVQ61</f>
        <v>0</v>
      </c>
      <c r="AVS62" s="1683">
        <f t="shared" ref="AVS62" si="632">AVS59-AVS61</f>
        <v>0</v>
      </c>
      <c r="AVU62" s="1683">
        <f t="shared" ref="AVU62" si="633">AVU59-AVU61</f>
        <v>0</v>
      </c>
      <c r="AVW62" s="1683">
        <f t="shared" ref="AVW62" si="634">AVW59-AVW61</f>
        <v>0</v>
      </c>
      <c r="AVY62" s="1683">
        <f t="shared" ref="AVY62" si="635">AVY59-AVY61</f>
        <v>0</v>
      </c>
      <c r="AWA62" s="1683">
        <f t="shared" ref="AWA62" si="636">AWA59-AWA61</f>
        <v>0</v>
      </c>
      <c r="AWC62" s="1683">
        <f t="shared" ref="AWC62" si="637">AWC59-AWC61</f>
        <v>0</v>
      </c>
      <c r="AWE62" s="1683">
        <f t="shared" ref="AWE62" si="638">AWE59-AWE61</f>
        <v>0</v>
      </c>
      <c r="AWG62" s="1683">
        <f t="shared" ref="AWG62" si="639">AWG59-AWG61</f>
        <v>0</v>
      </c>
      <c r="AWI62" s="1683">
        <f t="shared" ref="AWI62" si="640">AWI59-AWI61</f>
        <v>0</v>
      </c>
      <c r="AWK62" s="1683">
        <f t="shared" ref="AWK62" si="641">AWK59-AWK61</f>
        <v>0</v>
      </c>
      <c r="AWM62" s="1683">
        <f t="shared" ref="AWM62" si="642">AWM59-AWM61</f>
        <v>0</v>
      </c>
      <c r="AWO62" s="1683">
        <f t="shared" ref="AWO62" si="643">AWO59-AWO61</f>
        <v>0</v>
      </c>
      <c r="AWQ62" s="1683">
        <f t="shared" ref="AWQ62" si="644">AWQ59-AWQ61</f>
        <v>0</v>
      </c>
      <c r="AWS62" s="1683">
        <f t="shared" ref="AWS62" si="645">AWS59-AWS61</f>
        <v>0</v>
      </c>
      <c r="AWU62" s="1683">
        <f t="shared" ref="AWU62" si="646">AWU59-AWU61</f>
        <v>0</v>
      </c>
      <c r="AWW62" s="1683">
        <f t="shared" ref="AWW62" si="647">AWW59-AWW61</f>
        <v>0</v>
      </c>
      <c r="AWY62" s="1683">
        <f t="shared" ref="AWY62" si="648">AWY59-AWY61</f>
        <v>0</v>
      </c>
      <c r="AXA62" s="1683">
        <f t="shared" ref="AXA62" si="649">AXA59-AXA61</f>
        <v>0</v>
      </c>
      <c r="AXC62" s="1683">
        <f t="shared" ref="AXC62" si="650">AXC59-AXC61</f>
        <v>0</v>
      </c>
      <c r="AXE62" s="1683">
        <f t="shared" ref="AXE62" si="651">AXE59-AXE61</f>
        <v>0</v>
      </c>
      <c r="AXG62" s="1683">
        <f t="shared" ref="AXG62" si="652">AXG59-AXG61</f>
        <v>0</v>
      </c>
      <c r="AXI62" s="1683">
        <f t="shared" ref="AXI62" si="653">AXI59-AXI61</f>
        <v>0</v>
      </c>
      <c r="AXK62" s="1683">
        <f t="shared" ref="AXK62" si="654">AXK59-AXK61</f>
        <v>0</v>
      </c>
      <c r="AXM62" s="1683">
        <f t="shared" ref="AXM62" si="655">AXM59-AXM61</f>
        <v>0</v>
      </c>
      <c r="AXO62" s="1683">
        <f t="shared" ref="AXO62" si="656">AXO59-AXO61</f>
        <v>0</v>
      </c>
      <c r="AXQ62" s="1683">
        <f t="shared" ref="AXQ62" si="657">AXQ59-AXQ61</f>
        <v>0</v>
      </c>
      <c r="AXS62" s="1683">
        <f t="shared" ref="AXS62" si="658">AXS59-AXS61</f>
        <v>0</v>
      </c>
      <c r="AXU62" s="1683">
        <f t="shared" ref="AXU62" si="659">AXU59-AXU61</f>
        <v>0</v>
      </c>
      <c r="AXW62" s="1683">
        <f t="shared" ref="AXW62" si="660">AXW59-AXW61</f>
        <v>0</v>
      </c>
      <c r="AXY62" s="1683">
        <f t="shared" ref="AXY62" si="661">AXY59-AXY61</f>
        <v>0</v>
      </c>
      <c r="AYA62" s="1683">
        <f t="shared" ref="AYA62" si="662">AYA59-AYA61</f>
        <v>0</v>
      </c>
      <c r="AYC62" s="1683">
        <f t="shared" ref="AYC62" si="663">AYC59-AYC61</f>
        <v>0</v>
      </c>
      <c r="AYE62" s="1683">
        <f t="shared" ref="AYE62" si="664">AYE59-AYE61</f>
        <v>0</v>
      </c>
      <c r="AYG62" s="1683">
        <f t="shared" ref="AYG62" si="665">AYG59-AYG61</f>
        <v>0</v>
      </c>
      <c r="AYI62" s="1683">
        <f t="shared" ref="AYI62" si="666">AYI59-AYI61</f>
        <v>0</v>
      </c>
      <c r="AYK62" s="1683">
        <f t="shared" ref="AYK62" si="667">AYK59-AYK61</f>
        <v>0</v>
      </c>
      <c r="AYM62" s="1683">
        <f t="shared" ref="AYM62" si="668">AYM59-AYM61</f>
        <v>0</v>
      </c>
      <c r="AYO62" s="1683">
        <f t="shared" ref="AYO62" si="669">AYO59-AYO61</f>
        <v>0</v>
      </c>
      <c r="AYQ62" s="1683">
        <f t="shared" ref="AYQ62" si="670">AYQ59-AYQ61</f>
        <v>0</v>
      </c>
      <c r="AYS62" s="1683">
        <f t="shared" ref="AYS62" si="671">AYS59-AYS61</f>
        <v>0</v>
      </c>
      <c r="AYU62" s="1683">
        <f t="shared" ref="AYU62" si="672">AYU59-AYU61</f>
        <v>0</v>
      </c>
      <c r="AYW62" s="1683">
        <f t="shared" ref="AYW62" si="673">AYW59-AYW61</f>
        <v>0</v>
      </c>
      <c r="AYY62" s="1683">
        <f t="shared" ref="AYY62" si="674">AYY59-AYY61</f>
        <v>0</v>
      </c>
      <c r="AZA62" s="1683">
        <f t="shared" ref="AZA62" si="675">AZA59-AZA61</f>
        <v>0</v>
      </c>
      <c r="AZC62" s="1683">
        <f t="shared" ref="AZC62" si="676">AZC59-AZC61</f>
        <v>0</v>
      </c>
      <c r="AZE62" s="1683">
        <f t="shared" ref="AZE62" si="677">AZE59-AZE61</f>
        <v>0</v>
      </c>
      <c r="AZG62" s="1683">
        <f t="shared" ref="AZG62" si="678">AZG59-AZG61</f>
        <v>0</v>
      </c>
      <c r="AZI62" s="1683">
        <f t="shared" ref="AZI62" si="679">AZI59-AZI61</f>
        <v>0</v>
      </c>
      <c r="AZK62" s="1683">
        <f t="shared" ref="AZK62" si="680">AZK59-AZK61</f>
        <v>0</v>
      </c>
      <c r="AZM62" s="1683">
        <f t="shared" ref="AZM62" si="681">AZM59-AZM61</f>
        <v>0</v>
      </c>
      <c r="AZO62" s="1683">
        <f t="shared" ref="AZO62" si="682">AZO59-AZO61</f>
        <v>0</v>
      </c>
      <c r="AZQ62" s="1683">
        <f t="shared" ref="AZQ62" si="683">AZQ59-AZQ61</f>
        <v>0</v>
      </c>
      <c r="AZS62" s="1683">
        <f t="shared" ref="AZS62" si="684">AZS59-AZS61</f>
        <v>0</v>
      </c>
      <c r="AZU62" s="1683">
        <f t="shared" ref="AZU62" si="685">AZU59-AZU61</f>
        <v>0</v>
      </c>
      <c r="AZW62" s="1683">
        <f t="shared" ref="AZW62" si="686">AZW59-AZW61</f>
        <v>0</v>
      </c>
      <c r="AZY62" s="1683">
        <f t="shared" ref="AZY62" si="687">AZY59-AZY61</f>
        <v>0</v>
      </c>
      <c r="BAA62" s="1683">
        <f t="shared" ref="BAA62" si="688">BAA59-BAA61</f>
        <v>0</v>
      </c>
      <c r="BAC62" s="1683">
        <f t="shared" ref="BAC62" si="689">BAC59-BAC61</f>
        <v>0</v>
      </c>
      <c r="BAE62" s="1683">
        <f t="shared" ref="BAE62" si="690">BAE59-BAE61</f>
        <v>0</v>
      </c>
      <c r="BAG62" s="1683">
        <f t="shared" ref="BAG62" si="691">BAG59-BAG61</f>
        <v>0</v>
      </c>
      <c r="BAI62" s="1683">
        <f t="shared" ref="BAI62" si="692">BAI59-BAI61</f>
        <v>0</v>
      </c>
      <c r="BAK62" s="1683">
        <f t="shared" ref="BAK62" si="693">BAK59-BAK61</f>
        <v>0</v>
      </c>
      <c r="BAM62" s="1683">
        <f t="shared" ref="BAM62" si="694">BAM59-BAM61</f>
        <v>0</v>
      </c>
      <c r="BAO62" s="1683">
        <f t="shared" ref="BAO62" si="695">BAO59-BAO61</f>
        <v>0</v>
      </c>
      <c r="BAQ62" s="1683">
        <f t="shared" ref="BAQ62" si="696">BAQ59-BAQ61</f>
        <v>0</v>
      </c>
      <c r="BAS62" s="1683">
        <f t="shared" ref="BAS62" si="697">BAS59-BAS61</f>
        <v>0</v>
      </c>
      <c r="BAU62" s="1683">
        <f t="shared" ref="BAU62" si="698">BAU59-BAU61</f>
        <v>0</v>
      </c>
      <c r="BAW62" s="1683">
        <f t="shared" ref="BAW62" si="699">BAW59-BAW61</f>
        <v>0</v>
      </c>
      <c r="BAY62" s="1683">
        <f t="shared" ref="BAY62" si="700">BAY59-BAY61</f>
        <v>0</v>
      </c>
      <c r="BBA62" s="1683">
        <f t="shared" ref="BBA62" si="701">BBA59-BBA61</f>
        <v>0</v>
      </c>
      <c r="BBC62" s="1683">
        <f t="shared" ref="BBC62" si="702">BBC59-BBC61</f>
        <v>0</v>
      </c>
      <c r="BBE62" s="1683">
        <f t="shared" ref="BBE62" si="703">BBE59-BBE61</f>
        <v>0</v>
      </c>
      <c r="BBG62" s="1683">
        <f t="shared" ref="BBG62" si="704">BBG59-BBG61</f>
        <v>0</v>
      </c>
      <c r="BBI62" s="1683">
        <f t="shared" ref="BBI62" si="705">BBI59-BBI61</f>
        <v>0</v>
      </c>
      <c r="BBK62" s="1683">
        <f t="shared" ref="BBK62" si="706">BBK59-BBK61</f>
        <v>0</v>
      </c>
      <c r="BBM62" s="1683">
        <f t="shared" ref="BBM62" si="707">BBM59-BBM61</f>
        <v>0</v>
      </c>
      <c r="BBO62" s="1683">
        <f t="shared" ref="BBO62" si="708">BBO59-BBO61</f>
        <v>0</v>
      </c>
      <c r="BBQ62" s="1683">
        <f t="shared" ref="BBQ62" si="709">BBQ59-BBQ61</f>
        <v>0</v>
      </c>
      <c r="BBS62" s="1683">
        <f t="shared" ref="BBS62" si="710">BBS59-BBS61</f>
        <v>0</v>
      </c>
      <c r="BBU62" s="1683">
        <f t="shared" ref="BBU62" si="711">BBU59-BBU61</f>
        <v>0</v>
      </c>
      <c r="BBW62" s="1683">
        <f t="shared" ref="BBW62" si="712">BBW59-BBW61</f>
        <v>0</v>
      </c>
      <c r="BBY62" s="1683">
        <f t="shared" ref="BBY62" si="713">BBY59-BBY61</f>
        <v>0</v>
      </c>
      <c r="BCA62" s="1683">
        <f t="shared" ref="BCA62" si="714">BCA59-BCA61</f>
        <v>0</v>
      </c>
      <c r="BCC62" s="1683">
        <f t="shared" ref="BCC62" si="715">BCC59-BCC61</f>
        <v>0</v>
      </c>
      <c r="BCE62" s="1683">
        <f t="shared" ref="BCE62" si="716">BCE59-BCE61</f>
        <v>0</v>
      </c>
      <c r="BCG62" s="1683">
        <f t="shared" ref="BCG62" si="717">BCG59-BCG61</f>
        <v>0</v>
      </c>
      <c r="BCI62" s="1683">
        <f t="shared" ref="BCI62" si="718">BCI59-BCI61</f>
        <v>0</v>
      </c>
      <c r="BCK62" s="1683">
        <f t="shared" ref="BCK62" si="719">BCK59-BCK61</f>
        <v>0</v>
      </c>
      <c r="BCM62" s="1683">
        <f t="shared" ref="BCM62" si="720">BCM59-BCM61</f>
        <v>0</v>
      </c>
      <c r="BCO62" s="1683">
        <f t="shared" ref="BCO62" si="721">BCO59-BCO61</f>
        <v>0</v>
      </c>
      <c r="BCQ62" s="1683">
        <f t="shared" ref="BCQ62" si="722">BCQ59-BCQ61</f>
        <v>0</v>
      </c>
      <c r="BCS62" s="1683">
        <f t="shared" ref="BCS62" si="723">BCS59-BCS61</f>
        <v>0</v>
      </c>
      <c r="BCU62" s="1683">
        <f t="shared" ref="BCU62" si="724">BCU59-BCU61</f>
        <v>0</v>
      </c>
      <c r="BCW62" s="1683">
        <f t="shared" ref="BCW62" si="725">BCW59-BCW61</f>
        <v>0</v>
      </c>
      <c r="BCY62" s="1683">
        <f t="shared" ref="BCY62" si="726">BCY59-BCY61</f>
        <v>0</v>
      </c>
      <c r="BDA62" s="1683">
        <f t="shared" ref="BDA62" si="727">BDA59-BDA61</f>
        <v>0</v>
      </c>
      <c r="BDC62" s="1683">
        <f t="shared" ref="BDC62" si="728">BDC59-BDC61</f>
        <v>0</v>
      </c>
      <c r="BDE62" s="1683">
        <f t="shared" ref="BDE62" si="729">BDE59-BDE61</f>
        <v>0</v>
      </c>
      <c r="BDG62" s="1683">
        <f t="shared" ref="BDG62" si="730">BDG59-BDG61</f>
        <v>0</v>
      </c>
      <c r="BDI62" s="1683">
        <f t="shared" ref="BDI62" si="731">BDI59-BDI61</f>
        <v>0</v>
      </c>
      <c r="BDK62" s="1683">
        <f t="shared" ref="BDK62" si="732">BDK59-BDK61</f>
        <v>0</v>
      </c>
      <c r="BDM62" s="1683">
        <f t="shared" ref="BDM62" si="733">BDM59-BDM61</f>
        <v>0</v>
      </c>
      <c r="BDO62" s="1683">
        <f t="shared" ref="BDO62" si="734">BDO59-BDO61</f>
        <v>0</v>
      </c>
      <c r="BDQ62" s="1683">
        <f t="shared" ref="BDQ62" si="735">BDQ59-BDQ61</f>
        <v>0</v>
      </c>
      <c r="BDS62" s="1683">
        <f t="shared" ref="BDS62" si="736">BDS59-BDS61</f>
        <v>0</v>
      </c>
      <c r="BDU62" s="1683">
        <f t="shared" ref="BDU62" si="737">BDU59-BDU61</f>
        <v>0</v>
      </c>
      <c r="BDW62" s="1683">
        <f t="shared" ref="BDW62" si="738">BDW59-BDW61</f>
        <v>0</v>
      </c>
      <c r="BDY62" s="1683">
        <f t="shared" ref="BDY62" si="739">BDY59-BDY61</f>
        <v>0</v>
      </c>
      <c r="BEA62" s="1683">
        <f t="shared" ref="BEA62" si="740">BEA59-BEA61</f>
        <v>0</v>
      </c>
      <c r="BEC62" s="1683">
        <f t="shared" ref="BEC62" si="741">BEC59-BEC61</f>
        <v>0</v>
      </c>
      <c r="BEE62" s="1683">
        <f t="shared" ref="BEE62" si="742">BEE59-BEE61</f>
        <v>0</v>
      </c>
      <c r="BEG62" s="1683">
        <f t="shared" ref="BEG62" si="743">BEG59-BEG61</f>
        <v>0</v>
      </c>
      <c r="BEI62" s="1683">
        <f t="shared" ref="BEI62" si="744">BEI59-BEI61</f>
        <v>0</v>
      </c>
      <c r="BEK62" s="1683">
        <f t="shared" ref="BEK62" si="745">BEK59-BEK61</f>
        <v>0</v>
      </c>
      <c r="BEM62" s="1683">
        <f t="shared" ref="BEM62" si="746">BEM59-BEM61</f>
        <v>0</v>
      </c>
      <c r="BEO62" s="1683">
        <f t="shared" ref="BEO62" si="747">BEO59-BEO61</f>
        <v>0</v>
      </c>
      <c r="BEQ62" s="1683">
        <f t="shared" ref="BEQ62" si="748">BEQ59-BEQ61</f>
        <v>0</v>
      </c>
      <c r="BES62" s="1683">
        <f t="shared" ref="BES62" si="749">BES59-BES61</f>
        <v>0</v>
      </c>
      <c r="BEU62" s="1683">
        <f t="shared" ref="BEU62" si="750">BEU59-BEU61</f>
        <v>0</v>
      </c>
      <c r="BEW62" s="1683">
        <f t="shared" ref="BEW62" si="751">BEW59-BEW61</f>
        <v>0</v>
      </c>
      <c r="BEY62" s="1683">
        <f t="shared" ref="BEY62" si="752">BEY59-BEY61</f>
        <v>0</v>
      </c>
      <c r="BFA62" s="1683">
        <f t="shared" ref="BFA62" si="753">BFA59-BFA61</f>
        <v>0</v>
      </c>
      <c r="BFC62" s="1683">
        <f t="shared" ref="BFC62" si="754">BFC59-BFC61</f>
        <v>0</v>
      </c>
      <c r="BFE62" s="1683">
        <f t="shared" ref="BFE62" si="755">BFE59-BFE61</f>
        <v>0</v>
      </c>
      <c r="BFG62" s="1683">
        <f t="shared" ref="BFG62" si="756">BFG59-BFG61</f>
        <v>0</v>
      </c>
      <c r="BFI62" s="1683">
        <f t="shared" ref="BFI62" si="757">BFI59-BFI61</f>
        <v>0</v>
      </c>
      <c r="BFK62" s="1683">
        <f t="shared" ref="BFK62" si="758">BFK59-BFK61</f>
        <v>0</v>
      </c>
      <c r="BFM62" s="1683">
        <f t="shared" ref="BFM62" si="759">BFM59-BFM61</f>
        <v>0</v>
      </c>
      <c r="BFO62" s="1683">
        <f t="shared" ref="BFO62" si="760">BFO59-BFO61</f>
        <v>0</v>
      </c>
      <c r="BFQ62" s="1683">
        <f t="shared" ref="BFQ62" si="761">BFQ59-BFQ61</f>
        <v>0</v>
      </c>
      <c r="BFS62" s="1683">
        <f t="shared" ref="BFS62" si="762">BFS59-BFS61</f>
        <v>0</v>
      </c>
      <c r="BFU62" s="1683">
        <f t="shared" ref="BFU62" si="763">BFU59-BFU61</f>
        <v>0</v>
      </c>
      <c r="BFW62" s="1683">
        <f t="shared" ref="BFW62" si="764">BFW59-BFW61</f>
        <v>0</v>
      </c>
      <c r="BFY62" s="1683">
        <f t="shared" ref="BFY62" si="765">BFY59-BFY61</f>
        <v>0</v>
      </c>
      <c r="BGA62" s="1683">
        <f t="shared" ref="BGA62" si="766">BGA59-BGA61</f>
        <v>0</v>
      </c>
      <c r="BGC62" s="1683">
        <f t="shared" ref="BGC62" si="767">BGC59-BGC61</f>
        <v>0</v>
      </c>
      <c r="BGE62" s="1683">
        <f t="shared" ref="BGE62" si="768">BGE59-BGE61</f>
        <v>0</v>
      </c>
      <c r="BGG62" s="1683">
        <f t="shared" ref="BGG62" si="769">BGG59-BGG61</f>
        <v>0</v>
      </c>
      <c r="BGI62" s="1683">
        <f t="shared" ref="BGI62" si="770">BGI59-BGI61</f>
        <v>0</v>
      </c>
      <c r="BGK62" s="1683">
        <f t="shared" ref="BGK62" si="771">BGK59-BGK61</f>
        <v>0</v>
      </c>
      <c r="BGM62" s="1683">
        <f t="shared" ref="BGM62" si="772">BGM59-BGM61</f>
        <v>0</v>
      </c>
      <c r="BGO62" s="1683">
        <f t="shared" ref="BGO62" si="773">BGO59-BGO61</f>
        <v>0</v>
      </c>
      <c r="BGQ62" s="1683">
        <f t="shared" ref="BGQ62" si="774">BGQ59-BGQ61</f>
        <v>0</v>
      </c>
      <c r="BGS62" s="1683">
        <f t="shared" ref="BGS62" si="775">BGS59-BGS61</f>
        <v>0</v>
      </c>
      <c r="BGU62" s="1683">
        <f t="shared" ref="BGU62" si="776">BGU59-BGU61</f>
        <v>0</v>
      </c>
      <c r="BGW62" s="1683">
        <f t="shared" ref="BGW62" si="777">BGW59-BGW61</f>
        <v>0</v>
      </c>
      <c r="BGY62" s="1683">
        <f t="shared" ref="BGY62" si="778">BGY59-BGY61</f>
        <v>0</v>
      </c>
      <c r="BHA62" s="1683">
        <f t="shared" ref="BHA62" si="779">BHA59-BHA61</f>
        <v>0</v>
      </c>
      <c r="BHC62" s="1683">
        <f t="shared" ref="BHC62" si="780">BHC59-BHC61</f>
        <v>0</v>
      </c>
      <c r="BHE62" s="1683">
        <f t="shared" ref="BHE62" si="781">BHE59-BHE61</f>
        <v>0</v>
      </c>
      <c r="BHG62" s="1683">
        <f t="shared" ref="BHG62" si="782">BHG59-BHG61</f>
        <v>0</v>
      </c>
      <c r="BHI62" s="1683">
        <f t="shared" ref="BHI62" si="783">BHI59-BHI61</f>
        <v>0</v>
      </c>
      <c r="BHK62" s="1683">
        <f t="shared" ref="BHK62" si="784">BHK59-BHK61</f>
        <v>0</v>
      </c>
      <c r="BHM62" s="1683">
        <f t="shared" ref="BHM62" si="785">BHM59-BHM61</f>
        <v>0</v>
      </c>
      <c r="BHO62" s="1683">
        <f t="shared" ref="BHO62" si="786">BHO59-BHO61</f>
        <v>0</v>
      </c>
      <c r="BHQ62" s="1683">
        <f t="shared" ref="BHQ62" si="787">BHQ59-BHQ61</f>
        <v>0</v>
      </c>
      <c r="BHS62" s="1683">
        <f t="shared" ref="BHS62" si="788">BHS59-BHS61</f>
        <v>0</v>
      </c>
      <c r="BHU62" s="1683">
        <f t="shared" ref="BHU62" si="789">BHU59-BHU61</f>
        <v>0</v>
      </c>
      <c r="BHW62" s="1683">
        <f t="shared" ref="BHW62" si="790">BHW59-BHW61</f>
        <v>0</v>
      </c>
      <c r="BHY62" s="1683">
        <f t="shared" ref="BHY62" si="791">BHY59-BHY61</f>
        <v>0</v>
      </c>
      <c r="BIA62" s="1683">
        <f t="shared" ref="BIA62" si="792">BIA59-BIA61</f>
        <v>0</v>
      </c>
      <c r="BIC62" s="1683">
        <f t="shared" ref="BIC62" si="793">BIC59-BIC61</f>
        <v>0</v>
      </c>
      <c r="BIE62" s="1683">
        <f t="shared" ref="BIE62" si="794">BIE59-BIE61</f>
        <v>0</v>
      </c>
      <c r="BIG62" s="1683">
        <f t="shared" ref="BIG62" si="795">BIG59-BIG61</f>
        <v>0</v>
      </c>
      <c r="BII62" s="1683">
        <f t="shared" ref="BII62" si="796">BII59-BII61</f>
        <v>0</v>
      </c>
      <c r="BIK62" s="1683">
        <f t="shared" ref="BIK62" si="797">BIK59-BIK61</f>
        <v>0</v>
      </c>
      <c r="BIM62" s="1683">
        <f t="shared" ref="BIM62" si="798">BIM59-BIM61</f>
        <v>0</v>
      </c>
      <c r="BIO62" s="1683">
        <f t="shared" ref="BIO62" si="799">BIO59-BIO61</f>
        <v>0</v>
      </c>
      <c r="BIQ62" s="1683">
        <f t="shared" ref="BIQ62" si="800">BIQ59-BIQ61</f>
        <v>0</v>
      </c>
      <c r="BIS62" s="1683">
        <f t="shared" ref="BIS62" si="801">BIS59-BIS61</f>
        <v>0</v>
      </c>
      <c r="BIU62" s="1683">
        <f t="shared" ref="BIU62" si="802">BIU59-BIU61</f>
        <v>0</v>
      </c>
      <c r="BIW62" s="1683">
        <f t="shared" ref="BIW62" si="803">BIW59-BIW61</f>
        <v>0</v>
      </c>
      <c r="BIY62" s="1683">
        <f t="shared" ref="BIY62" si="804">BIY59-BIY61</f>
        <v>0</v>
      </c>
      <c r="BJA62" s="1683">
        <f t="shared" ref="BJA62" si="805">BJA59-BJA61</f>
        <v>0</v>
      </c>
      <c r="BJC62" s="1683">
        <f t="shared" ref="BJC62" si="806">BJC59-BJC61</f>
        <v>0</v>
      </c>
      <c r="BJE62" s="1683">
        <f t="shared" ref="BJE62" si="807">BJE59-BJE61</f>
        <v>0</v>
      </c>
      <c r="BJG62" s="1683">
        <f t="shared" ref="BJG62" si="808">BJG59-BJG61</f>
        <v>0</v>
      </c>
      <c r="BJI62" s="1683">
        <f t="shared" ref="BJI62" si="809">BJI59-BJI61</f>
        <v>0</v>
      </c>
      <c r="BJK62" s="1683">
        <f t="shared" ref="BJK62" si="810">BJK59-BJK61</f>
        <v>0</v>
      </c>
      <c r="BJM62" s="1683">
        <f t="shared" ref="BJM62" si="811">BJM59-BJM61</f>
        <v>0</v>
      </c>
      <c r="BJO62" s="1683">
        <f t="shared" ref="BJO62" si="812">BJO59-BJO61</f>
        <v>0</v>
      </c>
      <c r="BJQ62" s="1683">
        <f t="shared" ref="BJQ62" si="813">BJQ59-BJQ61</f>
        <v>0</v>
      </c>
      <c r="BJS62" s="1683">
        <f t="shared" ref="BJS62" si="814">BJS59-BJS61</f>
        <v>0</v>
      </c>
      <c r="BJU62" s="1683">
        <f t="shared" ref="BJU62" si="815">BJU59-BJU61</f>
        <v>0</v>
      </c>
      <c r="BJW62" s="1683">
        <f t="shared" ref="BJW62" si="816">BJW59-BJW61</f>
        <v>0</v>
      </c>
      <c r="BJY62" s="1683">
        <f t="shared" ref="BJY62" si="817">BJY59-BJY61</f>
        <v>0</v>
      </c>
      <c r="BKA62" s="1683">
        <f t="shared" ref="BKA62" si="818">BKA59-BKA61</f>
        <v>0</v>
      </c>
      <c r="BKC62" s="1683">
        <f t="shared" ref="BKC62" si="819">BKC59-BKC61</f>
        <v>0</v>
      </c>
      <c r="BKE62" s="1683">
        <f t="shared" ref="BKE62" si="820">BKE59-BKE61</f>
        <v>0</v>
      </c>
      <c r="BKG62" s="1683">
        <f t="shared" ref="BKG62" si="821">BKG59-BKG61</f>
        <v>0</v>
      </c>
      <c r="BKI62" s="1683">
        <f t="shared" ref="BKI62" si="822">BKI59-BKI61</f>
        <v>0</v>
      </c>
      <c r="BKK62" s="1683">
        <f t="shared" ref="BKK62" si="823">BKK59-BKK61</f>
        <v>0</v>
      </c>
      <c r="BKM62" s="1683">
        <f t="shared" ref="BKM62" si="824">BKM59-BKM61</f>
        <v>0</v>
      </c>
      <c r="BKO62" s="1683">
        <f t="shared" ref="BKO62" si="825">BKO59-BKO61</f>
        <v>0</v>
      </c>
      <c r="BKQ62" s="1683">
        <f t="shared" ref="BKQ62" si="826">BKQ59-BKQ61</f>
        <v>0</v>
      </c>
      <c r="BKS62" s="1683">
        <f t="shared" ref="BKS62" si="827">BKS59-BKS61</f>
        <v>0</v>
      </c>
      <c r="BKU62" s="1683">
        <f t="shared" ref="BKU62" si="828">BKU59-BKU61</f>
        <v>0</v>
      </c>
      <c r="BKW62" s="1683">
        <f t="shared" ref="BKW62" si="829">BKW59-BKW61</f>
        <v>0</v>
      </c>
      <c r="BKY62" s="1683">
        <f t="shared" ref="BKY62" si="830">BKY59-BKY61</f>
        <v>0</v>
      </c>
      <c r="BLA62" s="1683">
        <f t="shared" ref="BLA62" si="831">BLA59-BLA61</f>
        <v>0</v>
      </c>
      <c r="BLC62" s="1683">
        <f t="shared" ref="BLC62" si="832">BLC59-BLC61</f>
        <v>0</v>
      </c>
      <c r="BLE62" s="1683">
        <f t="shared" ref="BLE62" si="833">BLE59-BLE61</f>
        <v>0</v>
      </c>
      <c r="BLG62" s="1683">
        <f t="shared" ref="BLG62" si="834">BLG59-BLG61</f>
        <v>0</v>
      </c>
      <c r="BLI62" s="1683">
        <f t="shared" ref="BLI62" si="835">BLI59-BLI61</f>
        <v>0</v>
      </c>
      <c r="BLK62" s="1683">
        <f t="shared" ref="BLK62" si="836">BLK59-BLK61</f>
        <v>0</v>
      </c>
      <c r="BLM62" s="1683">
        <f t="shared" ref="BLM62" si="837">BLM59-BLM61</f>
        <v>0</v>
      </c>
      <c r="BLO62" s="1683">
        <f t="shared" ref="BLO62" si="838">BLO59-BLO61</f>
        <v>0</v>
      </c>
      <c r="BLQ62" s="1683">
        <f t="shared" ref="BLQ62" si="839">BLQ59-BLQ61</f>
        <v>0</v>
      </c>
      <c r="BLS62" s="1683">
        <f t="shared" ref="BLS62" si="840">BLS59-BLS61</f>
        <v>0</v>
      </c>
      <c r="BLU62" s="1683">
        <f t="shared" ref="BLU62" si="841">BLU59-BLU61</f>
        <v>0</v>
      </c>
      <c r="BLW62" s="1683">
        <f t="shared" ref="BLW62" si="842">BLW59-BLW61</f>
        <v>0</v>
      </c>
      <c r="BLY62" s="1683">
        <f t="shared" ref="BLY62" si="843">BLY59-BLY61</f>
        <v>0</v>
      </c>
      <c r="BMA62" s="1683">
        <f t="shared" ref="BMA62" si="844">BMA59-BMA61</f>
        <v>0</v>
      </c>
      <c r="BMC62" s="1683">
        <f t="shared" ref="BMC62" si="845">BMC59-BMC61</f>
        <v>0</v>
      </c>
      <c r="BME62" s="1683">
        <f t="shared" ref="BME62" si="846">BME59-BME61</f>
        <v>0</v>
      </c>
      <c r="BMG62" s="1683">
        <f t="shared" ref="BMG62" si="847">BMG59-BMG61</f>
        <v>0</v>
      </c>
      <c r="BMI62" s="1683">
        <f t="shared" ref="BMI62" si="848">BMI59-BMI61</f>
        <v>0</v>
      </c>
      <c r="BMK62" s="1683">
        <f t="shared" ref="BMK62" si="849">BMK59-BMK61</f>
        <v>0</v>
      </c>
      <c r="BMM62" s="1683">
        <f t="shared" ref="BMM62" si="850">BMM59-BMM61</f>
        <v>0</v>
      </c>
      <c r="BMO62" s="1683">
        <f t="shared" ref="BMO62" si="851">BMO59-BMO61</f>
        <v>0</v>
      </c>
      <c r="BMQ62" s="1683">
        <f t="shared" ref="BMQ62" si="852">BMQ59-BMQ61</f>
        <v>0</v>
      </c>
      <c r="BMS62" s="1683">
        <f t="shared" ref="BMS62" si="853">BMS59-BMS61</f>
        <v>0</v>
      </c>
      <c r="BMU62" s="1683">
        <f t="shared" ref="BMU62" si="854">BMU59-BMU61</f>
        <v>0</v>
      </c>
      <c r="BMW62" s="1683">
        <f t="shared" ref="BMW62" si="855">BMW59-BMW61</f>
        <v>0</v>
      </c>
      <c r="BMY62" s="1683">
        <f t="shared" ref="BMY62" si="856">BMY59-BMY61</f>
        <v>0</v>
      </c>
      <c r="BNA62" s="1683">
        <f t="shared" ref="BNA62" si="857">BNA59-BNA61</f>
        <v>0</v>
      </c>
      <c r="BNC62" s="1683">
        <f t="shared" ref="BNC62" si="858">BNC59-BNC61</f>
        <v>0</v>
      </c>
      <c r="BNE62" s="1683">
        <f t="shared" ref="BNE62" si="859">BNE59-BNE61</f>
        <v>0</v>
      </c>
      <c r="BNG62" s="1683">
        <f t="shared" ref="BNG62" si="860">BNG59-BNG61</f>
        <v>0</v>
      </c>
      <c r="BNI62" s="1683">
        <f t="shared" ref="BNI62" si="861">BNI59-BNI61</f>
        <v>0</v>
      </c>
      <c r="BNK62" s="1683">
        <f t="shared" ref="BNK62" si="862">BNK59-BNK61</f>
        <v>0</v>
      </c>
      <c r="BNM62" s="1683">
        <f t="shared" ref="BNM62" si="863">BNM59-BNM61</f>
        <v>0</v>
      </c>
      <c r="BNO62" s="1683">
        <f t="shared" ref="BNO62" si="864">BNO59-BNO61</f>
        <v>0</v>
      </c>
      <c r="BNQ62" s="1683">
        <f t="shared" ref="BNQ62" si="865">BNQ59-BNQ61</f>
        <v>0</v>
      </c>
      <c r="BNS62" s="1683">
        <f t="shared" ref="BNS62" si="866">BNS59-BNS61</f>
        <v>0</v>
      </c>
      <c r="BNU62" s="1683">
        <f t="shared" ref="BNU62" si="867">BNU59-BNU61</f>
        <v>0</v>
      </c>
      <c r="BNW62" s="1683">
        <f t="shared" ref="BNW62" si="868">BNW59-BNW61</f>
        <v>0</v>
      </c>
      <c r="BNY62" s="1683">
        <f t="shared" ref="BNY62" si="869">BNY59-BNY61</f>
        <v>0</v>
      </c>
      <c r="BOA62" s="1683">
        <f t="shared" ref="BOA62" si="870">BOA59-BOA61</f>
        <v>0</v>
      </c>
      <c r="BOC62" s="1683">
        <f t="shared" ref="BOC62" si="871">BOC59-BOC61</f>
        <v>0</v>
      </c>
      <c r="BOE62" s="1683">
        <f t="shared" ref="BOE62" si="872">BOE59-BOE61</f>
        <v>0</v>
      </c>
      <c r="BOG62" s="1683">
        <f t="shared" ref="BOG62" si="873">BOG59-BOG61</f>
        <v>0</v>
      </c>
      <c r="BOI62" s="1683">
        <f t="shared" ref="BOI62" si="874">BOI59-BOI61</f>
        <v>0</v>
      </c>
      <c r="BOK62" s="1683">
        <f t="shared" ref="BOK62" si="875">BOK59-BOK61</f>
        <v>0</v>
      </c>
      <c r="BOM62" s="1683">
        <f t="shared" ref="BOM62" si="876">BOM59-BOM61</f>
        <v>0</v>
      </c>
      <c r="BOO62" s="1683">
        <f t="shared" ref="BOO62" si="877">BOO59-BOO61</f>
        <v>0</v>
      </c>
      <c r="BOQ62" s="1683">
        <f t="shared" ref="BOQ62" si="878">BOQ59-BOQ61</f>
        <v>0</v>
      </c>
      <c r="BOS62" s="1683">
        <f t="shared" ref="BOS62" si="879">BOS59-BOS61</f>
        <v>0</v>
      </c>
      <c r="BOU62" s="1683">
        <f t="shared" ref="BOU62" si="880">BOU59-BOU61</f>
        <v>0</v>
      </c>
      <c r="BOW62" s="1683">
        <f t="shared" ref="BOW62" si="881">BOW59-BOW61</f>
        <v>0</v>
      </c>
      <c r="BOY62" s="1683">
        <f t="shared" ref="BOY62" si="882">BOY59-BOY61</f>
        <v>0</v>
      </c>
      <c r="BPA62" s="1683">
        <f t="shared" ref="BPA62" si="883">BPA59-BPA61</f>
        <v>0</v>
      </c>
      <c r="BPC62" s="1683">
        <f t="shared" ref="BPC62" si="884">BPC59-BPC61</f>
        <v>0</v>
      </c>
      <c r="BPE62" s="1683">
        <f t="shared" ref="BPE62" si="885">BPE59-BPE61</f>
        <v>0</v>
      </c>
      <c r="BPG62" s="1683">
        <f t="shared" ref="BPG62" si="886">BPG59-BPG61</f>
        <v>0</v>
      </c>
      <c r="BPI62" s="1683">
        <f t="shared" ref="BPI62" si="887">BPI59-BPI61</f>
        <v>0</v>
      </c>
      <c r="BPK62" s="1683">
        <f t="shared" ref="BPK62" si="888">BPK59-BPK61</f>
        <v>0</v>
      </c>
      <c r="BPM62" s="1683">
        <f t="shared" ref="BPM62" si="889">BPM59-BPM61</f>
        <v>0</v>
      </c>
      <c r="BPO62" s="1683">
        <f t="shared" ref="BPO62" si="890">BPO59-BPO61</f>
        <v>0</v>
      </c>
      <c r="BPQ62" s="1683">
        <f t="shared" ref="BPQ62" si="891">BPQ59-BPQ61</f>
        <v>0</v>
      </c>
      <c r="BPS62" s="1683">
        <f t="shared" ref="BPS62" si="892">BPS59-BPS61</f>
        <v>0</v>
      </c>
      <c r="BPU62" s="1683">
        <f t="shared" ref="BPU62" si="893">BPU59-BPU61</f>
        <v>0</v>
      </c>
      <c r="BPW62" s="1683">
        <f t="shared" ref="BPW62" si="894">BPW59-BPW61</f>
        <v>0</v>
      </c>
      <c r="BPY62" s="1683">
        <f t="shared" ref="BPY62" si="895">BPY59-BPY61</f>
        <v>0</v>
      </c>
      <c r="BQA62" s="1683">
        <f t="shared" ref="BQA62" si="896">BQA59-BQA61</f>
        <v>0</v>
      </c>
      <c r="BQC62" s="1683">
        <f t="shared" ref="BQC62" si="897">BQC59-BQC61</f>
        <v>0</v>
      </c>
      <c r="BQE62" s="1683">
        <f t="shared" ref="BQE62" si="898">BQE59-BQE61</f>
        <v>0</v>
      </c>
      <c r="BQG62" s="1683">
        <f t="shared" ref="BQG62" si="899">BQG59-BQG61</f>
        <v>0</v>
      </c>
      <c r="BQI62" s="1683">
        <f t="shared" ref="BQI62" si="900">BQI59-BQI61</f>
        <v>0</v>
      </c>
      <c r="BQK62" s="1683">
        <f t="shared" ref="BQK62" si="901">BQK59-BQK61</f>
        <v>0</v>
      </c>
      <c r="BQM62" s="1683">
        <f t="shared" ref="BQM62" si="902">BQM59-BQM61</f>
        <v>0</v>
      </c>
      <c r="BQO62" s="1683">
        <f t="shared" ref="BQO62" si="903">BQO59-BQO61</f>
        <v>0</v>
      </c>
      <c r="BQQ62" s="1683">
        <f t="shared" ref="BQQ62" si="904">BQQ59-BQQ61</f>
        <v>0</v>
      </c>
      <c r="BQS62" s="1683">
        <f t="shared" ref="BQS62" si="905">BQS59-BQS61</f>
        <v>0</v>
      </c>
      <c r="BQU62" s="1683">
        <f t="shared" ref="BQU62" si="906">BQU59-BQU61</f>
        <v>0</v>
      </c>
      <c r="BQW62" s="1683">
        <f t="shared" ref="BQW62" si="907">BQW59-BQW61</f>
        <v>0</v>
      </c>
      <c r="BQY62" s="1683">
        <f t="shared" ref="BQY62" si="908">BQY59-BQY61</f>
        <v>0</v>
      </c>
      <c r="BRA62" s="1683">
        <f t="shared" ref="BRA62" si="909">BRA59-BRA61</f>
        <v>0</v>
      </c>
      <c r="BRC62" s="1683">
        <f t="shared" ref="BRC62" si="910">BRC59-BRC61</f>
        <v>0</v>
      </c>
      <c r="BRE62" s="1683">
        <f t="shared" ref="BRE62" si="911">BRE59-BRE61</f>
        <v>0</v>
      </c>
      <c r="BRG62" s="1683">
        <f t="shared" ref="BRG62" si="912">BRG59-BRG61</f>
        <v>0</v>
      </c>
      <c r="BRI62" s="1683">
        <f t="shared" ref="BRI62" si="913">BRI59-BRI61</f>
        <v>0</v>
      </c>
      <c r="BRK62" s="1683">
        <f t="shared" ref="BRK62" si="914">BRK59-BRK61</f>
        <v>0</v>
      </c>
      <c r="BRM62" s="1683">
        <f t="shared" ref="BRM62" si="915">BRM59-BRM61</f>
        <v>0</v>
      </c>
      <c r="BRO62" s="1683">
        <f t="shared" ref="BRO62" si="916">BRO59-BRO61</f>
        <v>0</v>
      </c>
      <c r="BRQ62" s="1683">
        <f t="shared" ref="BRQ62" si="917">BRQ59-BRQ61</f>
        <v>0</v>
      </c>
      <c r="BRS62" s="1683">
        <f t="shared" ref="BRS62" si="918">BRS59-BRS61</f>
        <v>0</v>
      </c>
      <c r="BRU62" s="1683">
        <f t="shared" ref="BRU62" si="919">BRU59-BRU61</f>
        <v>0</v>
      </c>
      <c r="BRW62" s="1683">
        <f t="shared" ref="BRW62" si="920">BRW59-BRW61</f>
        <v>0</v>
      </c>
      <c r="BRY62" s="1683">
        <f t="shared" ref="BRY62" si="921">BRY59-BRY61</f>
        <v>0</v>
      </c>
      <c r="BSA62" s="1683">
        <f t="shared" ref="BSA62" si="922">BSA59-BSA61</f>
        <v>0</v>
      </c>
      <c r="BSC62" s="1683">
        <f t="shared" ref="BSC62" si="923">BSC59-BSC61</f>
        <v>0</v>
      </c>
      <c r="BSE62" s="1683">
        <f t="shared" ref="BSE62" si="924">BSE59-BSE61</f>
        <v>0</v>
      </c>
      <c r="BSG62" s="1683">
        <f t="shared" ref="BSG62" si="925">BSG59-BSG61</f>
        <v>0</v>
      </c>
      <c r="BSI62" s="1683">
        <f t="shared" ref="BSI62" si="926">BSI59-BSI61</f>
        <v>0</v>
      </c>
      <c r="BSK62" s="1683">
        <f t="shared" ref="BSK62" si="927">BSK59-BSK61</f>
        <v>0</v>
      </c>
      <c r="BSM62" s="1683">
        <f t="shared" ref="BSM62" si="928">BSM59-BSM61</f>
        <v>0</v>
      </c>
      <c r="BSO62" s="1683">
        <f t="shared" ref="BSO62" si="929">BSO59-BSO61</f>
        <v>0</v>
      </c>
      <c r="BSQ62" s="1683">
        <f t="shared" ref="BSQ62" si="930">BSQ59-BSQ61</f>
        <v>0</v>
      </c>
      <c r="BSS62" s="1683">
        <f t="shared" ref="BSS62" si="931">BSS59-BSS61</f>
        <v>0</v>
      </c>
      <c r="BSU62" s="1683">
        <f t="shared" ref="BSU62" si="932">BSU59-BSU61</f>
        <v>0</v>
      </c>
      <c r="BSW62" s="1683">
        <f t="shared" ref="BSW62" si="933">BSW59-BSW61</f>
        <v>0</v>
      </c>
      <c r="BSY62" s="1683">
        <f t="shared" ref="BSY62" si="934">BSY59-BSY61</f>
        <v>0</v>
      </c>
      <c r="BTA62" s="1683">
        <f t="shared" ref="BTA62" si="935">BTA59-BTA61</f>
        <v>0</v>
      </c>
      <c r="BTC62" s="1683">
        <f t="shared" ref="BTC62" si="936">BTC59-BTC61</f>
        <v>0</v>
      </c>
      <c r="BTE62" s="1683">
        <f t="shared" ref="BTE62" si="937">BTE59-BTE61</f>
        <v>0</v>
      </c>
      <c r="BTG62" s="1683">
        <f t="shared" ref="BTG62" si="938">BTG59-BTG61</f>
        <v>0</v>
      </c>
      <c r="BTI62" s="1683">
        <f t="shared" ref="BTI62" si="939">BTI59-BTI61</f>
        <v>0</v>
      </c>
      <c r="BTK62" s="1683">
        <f t="shared" ref="BTK62" si="940">BTK59-BTK61</f>
        <v>0</v>
      </c>
      <c r="BTM62" s="1683">
        <f t="shared" ref="BTM62" si="941">BTM59-BTM61</f>
        <v>0</v>
      </c>
      <c r="BTO62" s="1683">
        <f t="shared" ref="BTO62" si="942">BTO59-BTO61</f>
        <v>0</v>
      </c>
      <c r="BTQ62" s="1683">
        <f t="shared" ref="BTQ62" si="943">BTQ59-BTQ61</f>
        <v>0</v>
      </c>
      <c r="BTS62" s="1683">
        <f t="shared" ref="BTS62" si="944">BTS59-BTS61</f>
        <v>0</v>
      </c>
      <c r="BTU62" s="1683">
        <f t="shared" ref="BTU62" si="945">BTU59-BTU61</f>
        <v>0</v>
      </c>
      <c r="BTW62" s="1683">
        <f t="shared" ref="BTW62" si="946">BTW59-BTW61</f>
        <v>0</v>
      </c>
      <c r="BTY62" s="1683">
        <f t="shared" ref="BTY62" si="947">BTY59-BTY61</f>
        <v>0</v>
      </c>
      <c r="BUA62" s="1683">
        <f t="shared" ref="BUA62" si="948">BUA59-BUA61</f>
        <v>0</v>
      </c>
      <c r="BUC62" s="1683">
        <f t="shared" ref="BUC62" si="949">BUC59-BUC61</f>
        <v>0</v>
      </c>
      <c r="BUE62" s="1683">
        <f t="shared" ref="BUE62" si="950">BUE59-BUE61</f>
        <v>0</v>
      </c>
      <c r="BUG62" s="1683">
        <f t="shared" ref="BUG62" si="951">BUG59-BUG61</f>
        <v>0</v>
      </c>
      <c r="BUI62" s="1683">
        <f t="shared" ref="BUI62" si="952">BUI59-BUI61</f>
        <v>0</v>
      </c>
      <c r="BUK62" s="1683">
        <f t="shared" ref="BUK62" si="953">BUK59-BUK61</f>
        <v>0</v>
      </c>
      <c r="BUM62" s="1683">
        <f t="shared" ref="BUM62" si="954">BUM59-BUM61</f>
        <v>0</v>
      </c>
      <c r="BUO62" s="1683">
        <f t="shared" ref="BUO62" si="955">BUO59-BUO61</f>
        <v>0</v>
      </c>
      <c r="BUQ62" s="1683">
        <f t="shared" ref="BUQ62" si="956">BUQ59-BUQ61</f>
        <v>0</v>
      </c>
      <c r="BUS62" s="1683">
        <f t="shared" ref="BUS62" si="957">BUS59-BUS61</f>
        <v>0</v>
      </c>
      <c r="BUU62" s="1683">
        <f t="shared" ref="BUU62" si="958">BUU59-BUU61</f>
        <v>0</v>
      </c>
      <c r="BUW62" s="1683">
        <f t="shared" ref="BUW62" si="959">BUW59-BUW61</f>
        <v>0</v>
      </c>
      <c r="BUY62" s="1683">
        <f t="shared" ref="BUY62" si="960">BUY59-BUY61</f>
        <v>0</v>
      </c>
      <c r="BVA62" s="1683">
        <f t="shared" ref="BVA62" si="961">BVA59-BVA61</f>
        <v>0</v>
      </c>
      <c r="BVC62" s="1683">
        <f t="shared" ref="BVC62" si="962">BVC59-BVC61</f>
        <v>0</v>
      </c>
      <c r="BVE62" s="1683">
        <f t="shared" ref="BVE62" si="963">BVE59-BVE61</f>
        <v>0</v>
      </c>
      <c r="BVG62" s="1683">
        <f t="shared" ref="BVG62" si="964">BVG59-BVG61</f>
        <v>0</v>
      </c>
      <c r="BVI62" s="1683">
        <f t="shared" ref="BVI62" si="965">BVI59-BVI61</f>
        <v>0</v>
      </c>
      <c r="BVK62" s="1683">
        <f t="shared" ref="BVK62" si="966">BVK59-BVK61</f>
        <v>0</v>
      </c>
      <c r="BVM62" s="1683">
        <f t="shared" ref="BVM62" si="967">BVM59-BVM61</f>
        <v>0</v>
      </c>
      <c r="BVO62" s="1683">
        <f t="shared" ref="BVO62" si="968">BVO59-BVO61</f>
        <v>0</v>
      </c>
      <c r="BVQ62" s="1683">
        <f t="shared" ref="BVQ62" si="969">BVQ59-BVQ61</f>
        <v>0</v>
      </c>
      <c r="BVS62" s="1683">
        <f t="shared" ref="BVS62" si="970">BVS59-BVS61</f>
        <v>0</v>
      </c>
      <c r="BVU62" s="1683">
        <f t="shared" ref="BVU62" si="971">BVU59-BVU61</f>
        <v>0</v>
      </c>
      <c r="BVW62" s="1683">
        <f t="shared" ref="BVW62" si="972">BVW59-BVW61</f>
        <v>0</v>
      </c>
      <c r="BVY62" s="1683">
        <f t="shared" ref="BVY62" si="973">BVY59-BVY61</f>
        <v>0</v>
      </c>
      <c r="BWA62" s="1683">
        <f t="shared" ref="BWA62" si="974">BWA59-BWA61</f>
        <v>0</v>
      </c>
      <c r="BWC62" s="1683">
        <f t="shared" ref="BWC62" si="975">BWC59-BWC61</f>
        <v>0</v>
      </c>
      <c r="BWE62" s="1683">
        <f t="shared" ref="BWE62" si="976">BWE59-BWE61</f>
        <v>0</v>
      </c>
      <c r="BWG62" s="1683">
        <f t="shared" ref="BWG62" si="977">BWG59-BWG61</f>
        <v>0</v>
      </c>
      <c r="BWI62" s="1683">
        <f t="shared" ref="BWI62" si="978">BWI59-BWI61</f>
        <v>0</v>
      </c>
      <c r="BWK62" s="1683">
        <f t="shared" ref="BWK62" si="979">BWK59-BWK61</f>
        <v>0</v>
      </c>
      <c r="BWM62" s="1683">
        <f t="shared" ref="BWM62" si="980">BWM59-BWM61</f>
        <v>0</v>
      </c>
      <c r="BWO62" s="1683">
        <f t="shared" ref="BWO62" si="981">BWO59-BWO61</f>
        <v>0</v>
      </c>
      <c r="BWQ62" s="1683">
        <f t="shared" ref="BWQ62" si="982">BWQ59-BWQ61</f>
        <v>0</v>
      </c>
      <c r="BWS62" s="1683">
        <f t="shared" ref="BWS62" si="983">BWS59-BWS61</f>
        <v>0</v>
      </c>
      <c r="BWU62" s="1683">
        <f t="shared" ref="BWU62" si="984">BWU59-BWU61</f>
        <v>0</v>
      </c>
      <c r="BWW62" s="1683">
        <f t="shared" ref="BWW62" si="985">BWW59-BWW61</f>
        <v>0</v>
      </c>
      <c r="BWY62" s="1683">
        <f t="shared" ref="BWY62" si="986">BWY59-BWY61</f>
        <v>0</v>
      </c>
      <c r="BXA62" s="1683">
        <f t="shared" ref="BXA62" si="987">BXA59-BXA61</f>
        <v>0</v>
      </c>
      <c r="BXC62" s="1683">
        <f t="shared" ref="BXC62" si="988">BXC59-BXC61</f>
        <v>0</v>
      </c>
      <c r="BXE62" s="1683">
        <f t="shared" ref="BXE62" si="989">BXE59-BXE61</f>
        <v>0</v>
      </c>
      <c r="BXG62" s="1683">
        <f t="shared" ref="BXG62" si="990">BXG59-BXG61</f>
        <v>0</v>
      </c>
      <c r="BXI62" s="1683">
        <f t="shared" ref="BXI62" si="991">BXI59-BXI61</f>
        <v>0</v>
      </c>
      <c r="BXK62" s="1683">
        <f t="shared" ref="BXK62" si="992">BXK59-BXK61</f>
        <v>0</v>
      </c>
      <c r="BXM62" s="1683">
        <f t="shared" ref="BXM62" si="993">BXM59-BXM61</f>
        <v>0</v>
      </c>
      <c r="BXO62" s="1683">
        <f t="shared" ref="BXO62" si="994">BXO59-BXO61</f>
        <v>0</v>
      </c>
      <c r="BXQ62" s="1683">
        <f t="shared" ref="BXQ62" si="995">BXQ59-BXQ61</f>
        <v>0</v>
      </c>
      <c r="BXS62" s="1683">
        <f t="shared" ref="BXS62" si="996">BXS59-BXS61</f>
        <v>0</v>
      </c>
      <c r="BXU62" s="1683">
        <f t="shared" ref="BXU62" si="997">BXU59-BXU61</f>
        <v>0</v>
      </c>
      <c r="BXW62" s="1683">
        <f t="shared" ref="BXW62" si="998">BXW59-BXW61</f>
        <v>0</v>
      </c>
      <c r="BXY62" s="1683">
        <f t="shared" ref="BXY62" si="999">BXY59-BXY61</f>
        <v>0</v>
      </c>
      <c r="BYA62" s="1683">
        <f t="shared" ref="BYA62" si="1000">BYA59-BYA61</f>
        <v>0</v>
      </c>
      <c r="BYC62" s="1683">
        <f t="shared" ref="BYC62" si="1001">BYC59-BYC61</f>
        <v>0</v>
      </c>
      <c r="BYE62" s="1683">
        <f t="shared" ref="BYE62" si="1002">BYE59-BYE61</f>
        <v>0</v>
      </c>
      <c r="BYG62" s="1683">
        <f t="shared" ref="BYG62" si="1003">BYG59-BYG61</f>
        <v>0</v>
      </c>
      <c r="BYI62" s="1683">
        <f t="shared" ref="BYI62" si="1004">BYI59-BYI61</f>
        <v>0</v>
      </c>
      <c r="BYK62" s="1683">
        <f t="shared" ref="BYK62" si="1005">BYK59-BYK61</f>
        <v>0</v>
      </c>
      <c r="BYM62" s="1683">
        <f t="shared" ref="BYM62" si="1006">BYM59-BYM61</f>
        <v>0</v>
      </c>
      <c r="BYO62" s="1683">
        <f t="shared" ref="BYO62" si="1007">BYO59-BYO61</f>
        <v>0</v>
      </c>
      <c r="BYQ62" s="1683">
        <f t="shared" ref="BYQ62" si="1008">BYQ59-BYQ61</f>
        <v>0</v>
      </c>
      <c r="BYS62" s="1683">
        <f t="shared" ref="BYS62" si="1009">BYS59-BYS61</f>
        <v>0</v>
      </c>
      <c r="BYU62" s="1683">
        <f t="shared" ref="BYU62" si="1010">BYU59-BYU61</f>
        <v>0</v>
      </c>
      <c r="BYW62" s="1683">
        <f t="shared" ref="BYW62" si="1011">BYW59-BYW61</f>
        <v>0</v>
      </c>
      <c r="BYY62" s="1683">
        <f t="shared" ref="BYY62" si="1012">BYY59-BYY61</f>
        <v>0</v>
      </c>
      <c r="BZA62" s="1683">
        <f t="shared" ref="BZA62" si="1013">BZA59-BZA61</f>
        <v>0</v>
      </c>
      <c r="BZC62" s="1683">
        <f t="shared" ref="BZC62" si="1014">BZC59-BZC61</f>
        <v>0</v>
      </c>
      <c r="BZE62" s="1683">
        <f t="shared" ref="BZE62" si="1015">BZE59-BZE61</f>
        <v>0</v>
      </c>
      <c r="BZG62" s="1683">
        <f t="shared" ref="BZG62" si="1016">BZG59-BZG61</f>
        <v>0</v>
      </c>
      <c r="BZI62" s="1683">
        <f t="shared" ref="BZI62" si="1017">BZI59-BZI61</f>
        <v>0</v>
      </c>
      <c r="BZK62" s="1683">
        <f t="shared" ref="BZK62" si="1018">BZK59-BZK61</f>
        <v>0</v>
      </c>
      <c r="BZM62" s="1683">
        <f t="shared" ref="BZM62" si="1019">BZM59-BZM61</f>
        <v>0</v>
      </c>
      <c r="BZO62" s="1683">
        <f t="shared" ref="BZO62" si="1020">BZO59-BZO61</f>
        <v>0</v>
      </c>
      <c r="BZQ62" s="1683">
        <f t="shared" ref="BZQ62" si="1021">BZQ59-BZQ61</f>
        <v>0</v>
      </c>
      <c r="BZS62" s="1683">
        <f t="shared" ref="BZS62" si="1022">BZS59-BZS61</f>
        <v>0</v>
      </c>
      <c r="BZU62" s="1683">
        <f t="shared" ref="BZU62" si="1023">BZU59-BZU61</f>
        <v>0</v>
      </c>
      <c r="BZW62" s="1683">
        <f t="shared" ref="BZW62" si="1024">BZW59-BZW61</f>
        <v>0</v>
      </c>
      <c r="BZY62" s="1683">
        <f t="shared" ref="BZY62" si="1025">BZY59-BZY61</f>
        <v>0</v>
      </c>
      <c r="CAA62" s="1683">
        <f t="shared" ref="CAA62" si="1026">CAA59-CAA61</f>
        <v>0</v>
      </c>
      <c r="CAC62" s="1683">
        <f t="shared" ref="CAC62" si="1027">CAC59-CAC61</f>
        <v>0</v>
      </c>
      <c r="CAE62" s="1683">
        <f t="shared" ref="CAE62" si="1028">CAE59-CAE61</f>
        <v>0</v>
      </c>
      <c r="CAG62" s="1683">
        <f t="shared" ref="CAG62" si="1029">CAG59-CAG61</f>
        <v>0</v>
      </c>
      <c r="CAI62" s="1683">
        <f t="shared" ref="CAI62" si="1030">CAI59-CAI61</f>
        <v>0</v>
      </c>
      <c r="CAK62" s="1683">
        <f t="shared" ref="CAK62" si="1031">CAK59-CAK61</f>
        <v>0</v>
      </c>
      <c r="CAM62" s="1683">
        <f t="shared" ref="CAM62" si="1032">CAM59-CAM61</f>
        <v>0</v>
      </c>
      <c r="CAO62" s="1683">
        <f t="shared" ref="CAO62" si="1033">CAO59-CAO61</f>
        <v>0</v>
      </c>
      <c r="CAQ62" s="1683">
        <f t="shared" ref="CAQ62" si="1034">CAQ59-CAQ61</f>
        <v>0</v>
      </c>
      <c r="CAS62" s="1683">
        <f t="shared" ref="CAS62" si="1035">CAS59-CAS61</f>
        <v>0</v>
      </c>
      <c r="CAU62" s="1683">
        <f t="shared" ref="CAU62" si="1036">CAU59-CAU61</f>
        <v>0</v>
      </c>
      <c r="CAW62" s="1683">
        <f t="shared" ref="CAW62" si="1037">CAW59-CAW61</f>
        <v>0</v>
      </c>
      <c r="CAY62" s="1683">
        <f t="shared" ref="CAY62" si="1038">CAY59-CAY61</f>
        <v>0</v>
      </c>
      <c r="CBA62" s="1683">
        <f t="shared" ref="CBA62" si="1039">CBA59-CBA61</f>
        <v>0</v>
      </c>
      <c r="CBC62" s="1683">
        <f t="shared" ref="CBC62" si="1040">CBC59-CBC61</f>
        <v>0</v>
      </c>
      <c r="CBE62" s="1683">
        <f t="shared" ref="CBE62" si="1041">CBE59-CBE61</f>
        <v>0</v>
      </c>
      <c r="CBG62" s="1683">
        <f t="shared" ref="CBG62" si="1042">CBG59-CBG61</f>
        <v>0</v>
      </c>
      <c r="CBI62" s="1683">
        <f t="shared" ref="CBI62" si="1043">CBI59-CBI61</f>
        <v>0</v>
      </c>
      <c r="CBK62" s="1683">
        <f t="shared" ref="CBK62" si="1044">CBK59-CBK61</f>
        <v>0</v>
      </c>
      <c r="CBM62" s="1683">
        <f t="shared" ref="CBM62" si="1045">CBM59-CBM61</f>
        <v>0</v>
      </c>
      <c r="CBO62" s="1683">
        <f t="shared" ref="CBO62" si="1046">CBO59-CBO61</f>
        <v>0</v>
      </c>
      <c r="CBQ62" s="1683">
        <f t="shared" ref="CBQ62" si="1047">CBQ59-CBQ61</f>
        <v>0</v>
      </c>
      <c r="CBS62" s="1683">
        <f t="shared" ref="CBS62" si="1048">CBS59-CBS61</f>
        <v>0</v>
      </c>
      <c r="CBU62" s="1683">
        <f t="shared" ref="CBU62" si="1049">CBU59-CBU61</f>
        <v>0</v>
      </c>
      <c r="CBW62" s="1683">
        <f t="shared" ref="CBW62" si="1050">CBW59-CBW61</f>
        <v>0</v>
      </c>
      <c r="CBY62" s="1683">
        <f t="shared" ref="CBY62" si="1051">CBY59-CBY61</f>
        <v>0</v>
      </c>
      <c r="CCA62" s="1683">
        <f t="shared" ref="CCA62" si="1052">CCA59-CCA61</f>
        <v>0</v>
      </c>
      <c r="CCC62" s="1683">
        <f t="shared" ref="CCC62" si="1053">CCC59-CCC61</f>
        <v>0</v>
      </c>
      <c r="CCE62" s="1683">
        <f t="shared" ref="CCE62" si="1054">CCE59-CCE61</f>
        <v>0</v>
      </c>
      <c r="CCG62" s="1683">
        <f t="shared" ref="CCG62" si="1055">CCG59-CCG61</f>
        <v>0</v>
      </c>
      <c r="CCI62" s="1683">
        <f t="shared" ref="CCI62" si="1056">CCI59-CCI61</f>
        <v>0</v>
      </c>
      <c r="CCK62" s="1683">
        <f t="shared" ref="CCK62" si="1057">CCK59-CCK61</f>
        <v>0</v>
      </c>
      <c r="CCM62" s="1683">
        <f t="shared" ref="CCM62" si="1058">CCM59-CCM61</f>
        <v>0</v>
      </c>
      <c r="CCO62" s="1683">
        <f t="shared" ref="CCO62" si="1059">CCO59-CCO61</f>
        <v>0</v>
      </c>
      <c r="CCQ62" s="1683">
        <f t="shared" ref="CCQ62" si="1060">CCQ59-CCQ61</f>
        <v>0</v>
      </c>
      <c r="CCS62" s="1683">
        <f t="shared" ref="CCS62" si="1061">CCS59-CCS61</f>
        <v>0</v>
      </c>
      <c r="CCU62" s="1683">
        <f t="shared" ref="CCU62" si="1062">CCU59-CCU61</f>
        <v>0</v>
      </c>
      <c r="CCW62" s="1683">
        <f t="shared" ref="CCW62" si="1063">CCW59-CCW61</f>
        <v>0</v>
      </c>
      <c r="CCY62" s="1683">
        <f t="shared" ref="CCY62" si="1064">CCY59-CCY61</f>
        <v>0</v>
      </c>
      <c r="CDA62" s="1683">
        <f t="shared" ref="CDA62" si="1065">CDA59-CDA61</f>
        <v>0</v>
      </c>
      <c r="CDC62" s="1683">
        <f t="shared" ref="CDC62" si="1066">CDC59-CDC61</f>
        <v>0</v>
      </c>
      <c r="CDE62" s="1683">
        <f t="shared" ref="CDE62" si="1067">CDE59-CDE61</f>
        <v>0</v>
      </c>
      <c r="CDG62" s="1683">
        <f t="shared" ref="CDG62" si="1068">CDG59-CDG61</f>
        <v>0</v>
      </c>
      <c r="CDI62" s="1683">
        <f t="shared" ref="CDI62" si="1069">CDI59-CDI61</f>
        <v>0</v>
      </c>
      <c r="CDK62" s="1683">
        <f t="shared" ref="CDK62" si="1070">CDK59-CDK61</f>
        <v>0</v>
      </c>
      <c r="CDM62" s="1683">
        <f t="shared" ref="CDM62" si="1071">CDM59-CDM61</f>
        <v>0</v>
      </c>
      <c r="CDO62" s="1683">
        <f t="shared" ref="CDO62" si="1072">CDO59-CDO61</f>
        <v>0</v>
      </c>
      <c r="CDQ62" s="1683">
        <f t="shared" ref="CDQ62" si="1073">CDQ59-CDQ61</f>
        <v>0</v>
      </c>
      <c r="CDS62" s="1683">
        <f t="shared" ref="CDS62" si="1074">CDS59-CDS61</f>
        <v>0</v>
      </c>
      <c r="CDU62" s="1683">
        <f t="shared" ref="CDU62" si="1075">CDU59-CDU61</f>
        <v>0</v>
      </c>
      <c r="CDW62" s="1683">
        <f t="shared" ref="CDW62" si="1076">CDW59-CDW61</f>
        <v>0</v>
      </c>
      <c r="CDY62" s="1683">
        <f t="shared" ref="CDY62" si="1077">CDY59-CDY61</f>
        <v>0</v>
      </c>
      <c r="CEA62" s="1683">
        <f t="shared" ref="CEA62" si="1078">CEA59-CEA61</f>
        <v>0</v>
      </c>
      <c r="CEC62" s="1683">
        <f t="shared" ref="CEC62" si="1079">CEC59-CEC61</f>
        <v>0</v>
      </c>
      <c r="CEE62" s="1683">
        <f t="shared" ref="CEE62" si="1080">CEE59-CEE61</f>
        <v>0</v>
      </c>
      <c r="CEG62" s="1683">
        <f t="shared" ref="CEG62" si="1081">CEG59-CEG61</f>
        <v>0</v>
      </c>
      <c r="CEI62" s="1683">
        <f t="shared" ref="CEI62" si="1082">CEI59-CEI61</f>
        <v>0</v>
      </c>
      <c r="CEK62" s="1683">
        <f t="shared" ref="CEK62" si="1083">CEK59-CEK61</f>
        <v>0</v>
      </c>
      <c r="CEM62" s="1683">
        <f t="shared" ref="CEM62" si="1084">CEM59-CEM61</f>
        <v>0</v>
      </c>
      <c r="CEO62" s="1683">
        <f t="shared" ref="CEO62" si="1085">CEO59-CEO61</f>
        <v>0</v>
      </c>
      <c r="CEQ62" s="1683">
        <f t="shared" ref="CEQ62" si="1086">CEQ59-CEQ61</f>
        <v>0</v>
      </c>
      <c r="CES62" s="1683">
        <f t="shared" ref="CES62" si="1087">CES59-CES61</f>
        <v>0</v>
      </c>
      <c r="CEU62" s="1683">
        <f t="shared" ref="CEU62" si="1088">CEU59-CEU61</f>
        <v>0</v>
      </c>
      <c r="CEW62" s="1683">
        <f t="shared" ref="CEW62" si="1089">CEW59-CEW61</f>
        <v>0</v>
      </c>
      <c r="CEY62" s="1683">
        <f t="shared" ref="CEY62" si="1090">CEY59-CEY61</f>
        <v>0</v>
      </c>
      <c r="CFA62" s="1683">
        <f t="shared" ref="CFA62" si="1091">CFA59-CFA61</f>
        <v>0</v>
      </c>
      <c r="CFC62" s="1683">
        <f t="shared" ref="CFC62" si="1092">CFC59-CFC61</f>
        <v>0</v>
      </c>
      <c r="CFE62" s="1683">
        <f t="shared" ref="CFE62" si="1093">CFE59-CFE61</f>
        <v>0</v>
      </c>
      <c r="CFG62" s="1683">
        <f t="shared" ref="CFG62" si="1094">CFG59-CFG61</f>
        <v>0</v>
      </c>
      <c r="CFI62" s="1683">
        <f t="shared" ref="CFI62" si="1095">CFI59-CFI61</f>
        <v>0</v>
      </c>
      <c r="CFK62" s="1683">
        <f t="shared" ref="CFK62" si="1096">CFK59-CFK61</f>
        <v>0</v>
      </c>
      <c r="CFM62" s="1683">
        <f t="shared" ref="CFM62" si="1097">CFM59-CFM61</f>
        <v>0</v>
      </c>
      <c r="CFO62" s="1683">
        <f t="shared" ref="CFO62" si="1098">CFO59-CFO61</f>
        <v>0</v>
      </c>
      <c r="CFQ62" s="1683">
        <f t="shared" ref="CFQ62" si="1099">CFQ59-CFQ61</f>
        <v>0</v>
      </c>
      <c r="CFS62" s="1683">
        <f t="shared" ref="CFS62" si="1100">CFS59-CFS61</f>
        <v>0</v>
      </c>
      <c r="CFU62" s="1683">
        <f t="shared" ref="CFU62" si="1101">CFU59-CFU61</f>
        <v>0</v>
      </c>
      <c r="CFW62" s="1683">
        <f t="shared" ref="CFW62" si="1102">CFW59-CFW61</f>
        <v>0</v>
      </c>
      <c r="CFY62" s="1683">
        <f t="shared" ref="CFY62" si="1103">CFY59-CFY61</f>
        <v>0</v>
      </c>
      <c r="CGA62" s="1683">
        <f t="shared" ref="CGA62" si="1104">CGA59-CGA61</f>
        <v>0</v>
      </c>
      <c r="CGC62" s="1683">
        <f t="shared" ref="CGC62" si="1105">CGC59-CGC61</f>
        <v>0</v>
      </c>
      <c r="CGE62" s="1683">
        <f t="shared" ref="CGE62" si="1106">CGE59-CGE61</f>
        <v>0</v>
      </c>
      <c r="CGG62" s="1683">
        <f t="shared" ref="CGG62" si="1107">CGG59-CGG61</f>
        <v>0</v>
      </c>
      <c r="CGI62" s="1683">
        <f t="shared" ref="CGI62" si="1108">CGI59-CGI61</f>
        <v>0</v>
      </c>
      <c r="CGK62" s="1683">
        <f t="shared" ref="CGK62" si="1109">CGK59-CGK61</f>
        <v>0</v>
      </c>
      <c r="CGM62" s="1683">
        <f t="shared" ref="CGM62" si="1110">CGM59-CGM61</f>
        <v>0</v>
      </c>
      <c r="CGO62" s="1683">
        <f t="shared" ref="CGO62" si="1111">CGO59-CGO61</f>
        <v>0</v>
      </c>
      <c r="CGQ62" s="1683">
        <f t="shared" ref="CGQ62" si="1112">CGQ59-CGQ61</f>
        <v>0</v>
      </c>
      <c r="CGS62" s="1683">
        <f t="shared" ref="CGS62" si="1113">CGS59-CGS61</f>
        <v>0</v>
      </c>
      <c r="CGU62" s="1683">
        <f t="shared" ref="CGU62" si="1114">CGU59-CGU61</f>
        <v>0</v>
      </c>
      <c r="CGW62" s="1683">
        <f t="shared" ref="CGW62" si="1115">CGW59-CGW61</f>
        <v>0</v>
      </c>
      <c r="CGY62" s="1683">
        <f t="shared" ref="CGY62" si="1116">CGY59-CGY61</f>
        <v>0</v>
      </c>
      <c r="CHA62" s="1683">
        <f t="shared" ref="CHA62" si="1117">CHA59-CHA61</f>
        <v>0</v>
      </c>
      <c r="CHC62" s="1683">
        <f t="shared" ref="CHC62" si="1118">CHC59-CHC61</f>
        <v>0</v>
      </c>
      <c r="CHE62" s="1683">
        <f t="shared" ref="CHE62" si="1119">CHE59-CHE61</f>
        <v>0</v>
      </c>
      <c r="CHG62" s="1683">
        <f t="shared" ref="CHG62" si="1120">CHG59-CHG61</f>
        <v>0</v>
      </c>
      <c r="CHI62" s="1683">
        <f t="shared" ref="CHI62" si="1121">CHI59-CHI61</f>
        <v>0</v>
      </c>
      <c r="CHK62" s="1683">
        <f t="shared" ref="CHK62" si="1122">CHK59-CHK61</f>
        <v>0</v>
      </c>
      <c r="CHM62" s="1683">
        <f t="shared" ref="CHM62" si="1123">CHM59-CHM61</f>
        <v>0</v>
      </c>
      <c r="CHO62" s="1683">
        <f t="shared" ref="CHO62" si="1124">CHO59-CHO61</f>
        <v>0</v>
      </c>
      <c r="CHQ62" s="1683">
        <f t="shared" ref="CHQ62" si="1125">CHQ59-CHQ61</f>
        <v>0</v>
      </c>
      <c r="CHS62" s="1683">
        <f t="shared" ref="CHS62" si="1126">CHS59-CHS61</f>
        <v>0</v>
      </c>
      <c r="CHU62" s="1683">
        <f t="shared" ref="CHU62" si="1127">CHU59-CHU61</f>
        <v>0</v>
      </c>
      <c r="CHW62" s="1683">
        <f t="shared" ref="CHW62" si="1128">CHW59-CHW61</f>
        <v>0</v>
      </c>
      <c r="CHY62" s="1683">
        <f t="shared" ref="CHY62" si="1129">CHY59-CHY61</f>
        <v>0</v>
      </c>
      <c r="CIA62" s="1683">
        <f t="shared" ref="CIA62" si="1130">CIA59-CIA61</f>
        <v>0</v>
      </c>
      <c r="CIC62" s="1683">
        <f t="shared" ref="CIC62" si="1131">CIC59-CIC61</f>
        <v>0</v>
      </c>
      <c r="CIE62" s="1683">
        <f t="shared" ref="CIE62" si="1132">CIE59-CIE61</f>
        <v>0</v>
      </c>
      <c r="CIG62" s="1683">
        <f t="shared" ref="CIG62" si="1133">CIG59-CIG61</f>
        <v>0</v>
      </c>
      <c r="CII62" s="1683">
        <f t="shared" ref="CII62" si="1134">CII59-CII61</f>
        <v>0</v>
      </c>
      <c r="CIK62" s="1683">
        <f t="shared" ref="CIK62" si="1135">CIK59-CIK61</f>
        <v>0</v>
      </c>
      <c r="CIM62" s="1683">
        <f t="shared" ref="CIM62" si="1136">CIM59-CIM61</f>
        <v>0</v>
      </c>
      <c r="CIO62" s="1683">
        <f t="shared" ref="CIO62" si="1137">CIO59-CIO61</f>
        <v>0</v>
      </c>
      <c r="CIQ62" s="1683">
        <f t="shared" ref="CIQ62" si="1138">CIQ59-CIQ61</f>
        <v>0</v>
      </c>
      <c r="CIS62" s="1683">
        <f t="shared" ref="CIS62" si="1139">CIS59-CIS61</f>
        <v>0</v>
      </c>
      <c r="CIU62" s="1683">
        <f t="shared" ref="CIU62" si="1140">CIU59-CIU61</f>
        <v>0</v>
      </c>
      <c r="CIW62" s="1683">
        <f t="shared" ref="CIW62" si="1141">CIW59-CIW61</f>
        <v>0</v>
      </c>
      <c r="CIY62" s="1683">
        <f t="shared" ref="CIY62" si="1142">CIY59-CIY61</f>
        <v>0</v>
      </c>
      <c r="CJA62" s="1683">
        <f t="shared" ref="CJA62" si="1143">CJA59-CJA61</f>
        <v>0</v>
      </c>
      <c r="CJC62" s="1683">
        <f t="shared" ref="CJC62" si="1144">CJC59-CJC61</f>
        <v>0</v>
      </c>
      <c r="CJE62" s="1683">
        <f t="shared" ref="CJE62" si="1145">CJE59-CJE61</f>
        <v>0</v>
      </c>
      <c r="CJG62" s="1683">
        <f t="shared" ref="CJG62" si="1146">CJG59-CJG61</f>
        <v>0</v>
      </c>
      <c r="CJI62" s="1683">
        <f t="shared" ref="CJI62" si="1147">CJI59-CJI61</f>
        <v>0</v>
      </c>
      <c r="CJK62" s="1683">
        <f t="shared" ref="CJK62" si="1148">CJK59-CJK61</f>
        <v>0</v>
      </c>
      <c r="CJM62" s="1683">
        <f t="shared" ref="CJM62" si="1149">CJM59-CJM61</f>
        <v>0</v>
      </c>
      <c r="CJO62" s="1683">
        <f t="shared" ref="CJO62" si="1150">CJO59-CJO61</f>
        <v>0</v>
      </c>
      <c r="CJQ62" s="1683">
        <f t="shared" ref="CJQ62" si="1151">CJQ59-CJQ61</f>
        <v>0</v>
      </c>
      <c r="CJS62" s="1683">
        <f t="shared" ref="CJS62" si="1152">CJS59-CJS61</f>
        <v>0</v>
      </c>
      <c r="CJU62" s="1683">
        <f t="shared" ref="CJU62" si="1153">CJU59-CJU61</f>
        <v>0</v>
      </c>
      <c r="CJW62" s="1683">
        <f t="shared" ref="CJW62" si="1154">CJW59-CJW61</f>
        <v>0</v>
      </c>
      <c r="CJY62" s="1683">
        <f t="shared" ref="CJY62" si="1155">CJY59-CJY61</f>
        <v>0</v>
      </c>
      <c r="CKA62" s="1683">
        <f t="shared" ref="CKA62" si="1156">CKA59-CKA61</f>
        <v>0</v>
      </c>
      <c r="CKC62" s="1683">
        <f t="shared" ref="CKC62" si="1157">CKC59-CKC61</f>
        <v>0</v>
      </c>
      <c r="CKE62" s="1683">
        <f t="shared" ref="CKE62" si="1158">CKE59-CKE61</f>
        <v>0</v>
      </c>
      <c r="CKG62" s="1683">
        <f t="shared" ref="CKG62" si="1159">CKG59-CKG61</f>
        <v>0</v>
      </c>
      <c r="CKI62" s="1683">
        <f t="shared" ref="CKI62" si="1160">CKI59-CKI61</f>
        <v>0</v>
      </c>
      <c r="CKK62" s="1683">
        <f t="shared" ref="CKK62" si="1161">CKK59-CKK61</f>
        <v>0</v>
      </c>
      <c r="CKM62" s="1683">
        <f t="shared" ref="CKM62" si="1162">CKM59-CKM61</f>
        <v>0</v>
      </c>
      <c r="CKO62" s="1683">
        <f t="shared" ref="CKO62" si="1163">CKO59-CKO61</f>
        <v>0</v>
      </c>
      <c r="CKQ62" s="1683">
        <f t="shared" ref="CKQ62" si="1164">CKQ59-CKQ61</f>
        <v>0</v>
      </c>
      <c r="CKS62" s="1683">
        <f t="shared" ref="CKS62" si="1165">CKS59-CKS61</f>
        <v>0</v>
      </c>
      <c r="CKU62" s="1683">
        <f t="shared" ref="CKU62" si="1166">CKU59-CKU61</f>
        <v>0</v>
      </c>
      <c r="CKW62" s="1683">
        <f t="shared" ref="CKW62" si="1167">CKW59-CKW61</f>
        <v>0</v>
      </c>
      <c r="CKY62" s="1683">
        <f t="shared" ref="CKY62" si="1168">CKY59-CKY61</f>
        <v>0</v>
      </c>
      <c r="CLA62" s="1683">
        <f t="shared" ref="CLA62" si="1169">CLA59-CLA61</f>
        <v>0</v>
      </c>
      <c r="CLC62" s="1683">
        <f t="shared" ref="CLC62" si="1170">CLC59-CLC61</f>
        <v>0</v>
      </c>
      <c r="CLE62" s="1683">
        <f t="shared" ref="CLE62" si="1171">CLE59-CLE61</f>
        <v>0</v>
      </c>
      <c r="CLG62" s="1683">
        <f t="shared" ref="CLG62" si="1172">CLG59-CLG61</f>
        <v>0</v>
      </c>
      <c r="CLI62" s="1683">
        <f t="shared" ref="CLI62" si="1173">CLI59-CLI61</f>
        <v>0</v>
      </c>
      <c r="CLK62" s="1683">
        <f t="shared" ref="CLK62" si="1174">CLK59-CLK61</f>
        <v>0</v>
      </c>
      <c r="CLM62" s="1683">
        <f t="shared" ref="CLM62" si="1175">CLM59-CLM61</f>
        <v>0</v>
      </c>
      <c r="CLO62" s="1683">
        <f t="shared" ref="CLO62" si="1176">CLO59-CLO61</f>
        <v>0</v>
      </c>
      <c r="CLQ62" s="1683">
        <f t="shared" ref="CLQ62" si="1177">CLQ59-CLQ61</f>
        <v>0</v>
      </c>
      <c r="CLS62" s="1683">
        <f t="shared" ref="CLS62" si="1178">CLS59-CLS61</f>
        <v>0</v>
      </c>
      <c r="CLU62" s="1683">
        <f t="shared" ref="CLU62" si="1179">CLU59-CLU61</f>
        <v>0</v>
      </c>
      <c r="CLW62" s="1683">
        <f t="shared" ref="CLW62" si="1180">CLW59-CLW61</f>
        <v>0</v>
      </c>
      <c r="CLY62" s="1683">
        <f t="shared" ref="CLY62" si="1181">CLY59-CLY61</f>
        <v>0</v>
      </c>
      <c r="CMA62" s="1683">
        <f t="shared" ref="CMA62" si="1182">CMA59-CMA61</f>
        <v>0</v>
      </c>
      <c r="CMC62" s="1683">
        <f t="shared" ref="CMC62" si="1183">CMC59-CMC61</f>
        <v>0</v>
      </c>
      <c r="CME62" s="1683">
        <f t="shared" ref="CME62" si="1184">CME59-CME61</f>
        <v>0</v>
      </c>
      <c r="CMG62" s="1683">
        <f t="shared" ref="CMG62" si="1185">CMG59-CMG61</f>
        <v>0</v>
      </c>
      <c r="CMI62" s="1683">
        <f t="shared" ref="CMI62" si="1186">CMI59-CMI61</f>
        <v>0</v>
      </c>
      <c r="CMK62" s="1683">
        <f t="shared" ref="CMK62" si="1187">CMK59-CMK61</f>
        <v>0</v>
      </c>
      <c r="CMM62" s="1683">
        <f t="shared" ref="CMM62" si="1188">CMM59-CMM61</f>
        <v>0</v>
      </c>
      <c r="CMO62" s="1683">
        <f t="shared" ref="CMO62" si="1189">CMO59-CMO61</f>
        <v>0</v>
      </c>
      <c r="CMQ62" s="1683">
        <f t="shared" ref="CMQ62" si="1190">CMQ59-CMQ61</f>
        <v>0</v>
      </c>
      <c r="CMS62" s="1683">
        <f t="shared" ref="CMS62" si="1191">CMS59-CMS61</f>
        <v>0</v>
      </c>
      <c r="CMU62" s="1683">
        <f t="shared" ref="CMU62" si="1192">CMU59-CMU61</f>
        <v>0</v>
      </c>
      <c r="CMW62" s="1683">
        <f t="shared" ref="CMW62" si="1193">CMW59-CMW61</f>
        <v>0</v>
      </c>
      <c r="CMY62" s="1683">
        <f t="shared" ref="CMY62" si="1194">CMY59-CMY61</f>
        <v>0</v>
      </c>
      <c r="CNA62" s="1683">
        <f t="shared" ref="CNA62" si="1195">CNA59-CNA61</f>
        <v>0</v>
      </c>
      <c r="CNC62" s="1683">
        <f t="shared" ref="CNC62" si="1196">CNC59-CNC61</f>
        <v>0</v>
      </c>
      <c r="CNE62" s="1683">
        <f t="shared" ref="CNE62" si="1197">CNE59-CNE61</f>
        <v>0</v>
      </c>
      <c r="CNG62" s="1683">
        <f t="shared" ref="CNG62" si="1198">CNG59-CNG61</f>
        <v>0</v>
      </c>
      <c r="CNI62" s="1683">
        <f t="shared" ref="CNI62" si="1199">CNI59-CNI61</f>
        <v>0</v>
      </c>
      <c r="CNK62" s="1683">
        <f t="shared" ref="CNK62" si="1200">CNK59-CNK61</f>
        <v>0</v>
      </c>
      <c r="CNM62" s="1683">
        <f t="shared" ref="CNM62" si="1201">CNM59-CNM61</f>
        <v>0</v>
      </c>
      <c r="CNO62" s="1683">
        <f t="shared" ref="CNO62" si="1202">CNO59-CNO61</f>
        <v>0</v>
      </c>
      <c r="CNQ62" s="1683">
        <f t="shared" ref="CNQ62" si="1203">CNQ59-CNQ61</f>
        <v>0</v>
      </c>
      <c r="CNS62" s="1683">
        <f t="shared" ref="CNS62" si="1204">CNS59-CNS61</f>
        <v>0</v>
      </c>
      <c r="CNU62" s="1683">
        <f t="shared" ref="CNU62" si="1205">CNU59-CNU61</f>
        <v>0</v>
      </c>
      <c r="CNW62" s="1683">
        <f t="shared" ref="CNW62" si="1206">CNW59-CNW61</f>
        <v>0</v>
      </c>
      <c r="CNY62" s="1683">
        <f t="shared" ref="CNY62" si="1207">CNY59-CNY61</f>
        <v>0</v>
      </c>
      <c r="COA62" s="1683">
        <f t="shared" ref="COA62" si="1208">COA59-COA61</f>
        <v>0</v>
      </c>
      <c r="COC62" s="1683">
        <f t="shared" ref="COC62" si="1209">COC59-COC61</f>
        <v>0</v>
      </c>
      <c r="COE62" s="1683">
        <f t="shared" ref="COE62" si="1210">COE59-COE61</f>
        <v>0</v>
      </c>
      <c r="COG62" s="1683">
        <f t="shared" ref="COG62" si="1211">COG59-COG61</f>
        <v>0</v>
      </c>
      <c r="COI62" s="1683">
        <f t="shared" ref="COI62" si="1212">COI59-COI61</f>
        <v>0</v>
      </c>
      <c r="COK62" s="1683">
        <f t="shared" ref="COK62" si="1213">COK59-COK61</f>
        <v>0</v>
      </c>
      <c r="COM62" s="1683">
        <f t="shared" ref="COM62" si="1214">COM59-COM61</f>
        <v>0</v>
      </c>
      <c r="COO62" s="1683">
        <f t="shared" ref="COO62" si="1215">COO59-COO61</f>
        <v>0</v>
      </c>
      <c r="COQ62" s="1683">
        <f t="shared" ref="COQ62" si="1216">COQ59-COQ61</f>
        <v>0</v>
      </c>
      <c r="COS62" s="1683">
        <f t="shared" ref="COS62" si="1217">COS59-COS61</f>
        <v>0</v>
      </c>
      <c r="COU62" s="1683">
        <f t="shared" ref="COU62" si="1218">COU59-COU61</f>
        <v>0</v>
      </c>
      <c r="COW62" s="1683">
        <f t="shared" ref="COW62" si="1219">COW59-COW61</f>
        <v>0</v>
      </c>
      <c r="COY62" s="1683">
        <f t="shared" ref="COY62" si="1220">COY59-COY61</f>
        <v>0</v>
      </c>
      <c r="CPA62" s="1683">
        <f t="shared" ref="CPA62" si="1221">CPA59-CPA61</f>
        <v>0</v>
      </c>
      <c r="CPC62" s="1683">
        <f t="shared" ref="CPC62" si="1222">CPC59-CPC61</f>
        <v>0</v>
      </c>
      <c r="CPE62" s="1683">
        <f t="shared" ref="CPE62" si="1223">CPE59-CPE61</f>
        <v>0</v>
      </c>
      <c r="CPG62" s="1683">
        <f t="shared" ref="CPG62" si="1224">CPG59-CPG61</f>
        <v>0</v>
      </c>
      <c r="CPI62" s="1683">
        <f t="shared" ref="CPI62" si="1225">CPI59-CPI61</f>
        <v>0</v>
      </c>
      <c r="CPK62" s="1683">
        <f t="shared" ref="CPK62" si="1226">CPK59-CPK61</f>
        <v>0</v>
      </c>
      <c r="CPM62" s="1683">
        <f t="shared" ref="CPM62" si="1227">CPM59-CPM61</f>
        <v>0</v>
      </c>
      <c r="CPO62" s="1683">
        <f t="shared" ref="CPO62" si="1228">CPO59-CPO61</f>
        <v>0</v>
      </c>
      <c r="CPQ62" s="1683">
        <f t="shared" ref="CPQ62" si="1229">CPQ59-CPQ61</f>
        <v>0</v>
      </c>
      <c r="CPS62" s="1683">
        <f t="shared" ref="CPS62" si="1230">CPS59-CPS61</f>
        <v>0</v>
      </c>
      <c r="CPU62" s="1683">
        <f t="shared" ref="CPU62" si="1231">CPU59-CPU61</f>
        <v>0</v>
      </c>
      <c r="CPW62" s="1683">
        <f t="shared" ref="CPW62" si="1232">CPW59-CPW61</f>
        <v>0</v>
      </c>
      <c r="CPY62" s="1683">
        <f t="shared" ref="CPY62" si="1233">CPY59-CPY61</f>
        <v>0</v>
      </c>
      <c r="CQA62" s="1683">
        <f t="shared" ref="CQA62" si="1234">CQA59-CQA61</f>
        <v>0</v>
      </c>
      <c r="CQC62" s="1683">
        <f t="shared" ref="CQC62" si="1235">CQC59-CQC61</f>
        <v>0</v>
      </c>
      <c r="CQE62" s="1683">
        <f t="shared" ref="CQE62" si="1236">CQE59-CQE61</f>
        <v>0</v>
      </c>
      <c r="CQG62" s="1683">
        <f t="shared" ref="CQG62" si="1237">CQG59-CQG61</f>
        <v>0</v>
      </c>
      <c r="CQI62" s="1683">
        <f t="shared" ref="CQI62" si="1238">CQI59-CQI61</f>
        <v>0</v>
      </c>
      <c r="CQK62" s="1683">
        <f t="shared" ref="CQK62" si="1239">CQK59-CQK61</f>
        <v>0</v>
      </c>
      <c r="CQM62" s="1683">
        <f t="shared" ref="CQM62" si="1240">CQM59-CQM61</f>
        <v>0</v>
      </c>
      <c r="CQO62" s="1683">
        <f t="shared" ref="CQO62" si="1241">CQO59-CQO61</f>
        <v>0</v>
      </c>
      <c r="CQQ62" s="1683">
        <f t="shared" ref="CQQ62" si="1242">CQQ59-CQQ61</f>
        <v>0</v>
      </c>
      <c r="CQS62" s="1683">
        <f t="shared" ref="CQS62" si="1243">CQS59-CQS61</f>
        <v>0</v>
      </c>
      <c r="CQU62" s="1683">
        <f t="shared" ref="CQU62" si="1244">CQU59-CQU61</f>
        <v>0</v>
      </c>
      <c r="CQW62" s="1683">
        <f t="shared" ref="CQW62" si="1245">CQW59-CQW61</f>
        <v>0</v>
      </c>
      <c r="CQY62" s="1683">
        <f t="shared" ref="CQY62" si="1246">CQY59-CQY61</f>
        <v>0</v>
      </c>
      <c r="CRA62" s="1683">
        <f t="shared" ref="CRA62" si="1247">CRA59-CRA61</f>
        <v>0</v>
      </c>
      <c r="CRC62" s="1683">
        <f t="shared" ref="CRC62" si="1248">CRC59-CRC61</f>
        <v>0</v>
      </c>
      <c r="CRE62" s="1683">
        <f t="shared" ref="CRE62" si="1249">CRE59-CRE61</f>
        <v>0</v>
      </c>
      <c r="CRG62" s="1683">
        <f t="shared" ref="CRG62" si="1250">CRG59-CRG61</f>
        <v>0</v>
      </c>
      <c r="CRI62" s="1683">
        <f t="shared" ref="CRI62" si="1251">CRI59-CRI61</f>
        <v>0</v>
      </c>
      <c r="CRK62" s="1683">
        <f t="shared" ref="CRK62" si="1252">CRK59-CRK61</f>
        <v>0</v>
      </c>
      <c r="CRM62" s="1683">
        <f t="shared" ref="CRM62" si="1253">CRM59-CRM61</f>
        <v>0</v>
      </c>
      <c r="CRO62" s="1683">
        <f t="shared" ref="CRO62" si="1254">CRO59-CRO61</f>
        <v>0</v>
      </c>
      <c r="CRQ62" s="1683">
        <f t="shared" ref="CRQ62" si="1255">CRQ59-CRQ61</f>
        <v>0</v>
      </c>
      <c r="CRS62" s="1683">
        <f t="shared" ref="CRS62" si="1256">CRS59-CRS61</f>
        <v>0</v>
      </c>
      <c r="CRU62" s="1683">
        <f t="shared" ref="CRU62" si="1257">CRU59-CRU61</f>
        <v>0</v>
      </c>
      <c r="CRW62" s="1683">
        <f t="shared" ref="CRW62" si="1258">CRW59-CRW61</f>
        <v>0</v>
      </c>
      <c r="CRY62" s="1683">
        <f t="shared" ref="CRY62" si="1259">CRY59-CRY61</f>
        <v>0</v>
      </c>
      <c r="CSA62" s="1683">
        <f t="shared" ref="CSA62" si="1260">CSA59-CSA61</f>
        <v>0</v>
      </c>
      <c r="CSC62" s="1683">
        <f t="shared" ref="CSC62" si="1261">CSC59-CSC61</f>
        <v>0</v>
      </c>
      <c r="CSE62" s="1683">
        <f t="shared" ref="CSE62" si="1262">CSE59-CSE61</f>
        <v>0</v>
      </c>
      <c r="CSG62" s="1683">
        <f t="shared" ref="CSG62" si="1263">CSG59-CSG61</f>
        <v>0</v>
      </c>
      <c r="CSI62" s="1683">
        <f t="shared" ref="CSI62" si="1264">CSI59-CSI61</f>
        <v>0</v>
      </c>
      <c r="CSK62" s="1683">
        <f t="shared" ref="CSK62" si="1265">CSK59-CSK61</f>
        <v>0</v>
      </c>
      <c r="CSM62" s="1683">
        <f t="shared" ref="CSM62" si="1266">CSM59-CSM61</f>
        <v>0</v>
      </c>
      <c r="CSO62" s="1683">
        <f t="shared" ref="CSO62" si="1267">CSO59-CSO61</f>
        <v>0</v>
      </c>
      <c r="CSQ62" s="1683">
        <f t="shared" ref="CSQ62" si="1268">CSQ59-CSQ61</f>
        <v>0</v>
      </c>
      <c r="CSS62" s="1683">
        <f t="shared" ref="CSS62" si="1269">CSS59-CSS61</f>
        <v>0</v>
      </c>
      <c r="CSU62" s="1683">
        <f t="shared" ref="CSU62" si="1270">CSU59-CSU61</f>
        <v>0</v>
      </c>
      <c r="CSW62" s="1683">
        <f t="shared" ref="CSW62" si="1271">CSW59-CSW61</f>
        <v>0</v>
      </c>
      <c r="CSY62" s="1683">
        <f t="shared" ref="CSY62" si="1272">CSY59-CSY61</f>
        <v>0</v>
      </c>
      <c r="CTA62" s="1683">
        <f t="shared" ref="CTA62" si="1273">CTA59-CTA61</f>
        <v>0</v>
      </c>
      <c r="CTC62" s="1683">
        <f t="shared" ref="CTC62" si="1274">CTC59-CTC61</f>
        <v>0</v>
      </c>
      <c r="CTE62" s="1683">
        <f t="shared" ref="CTE62" si="1275">CTE59-CTE61</f>
        <v>0</v>
      </c>
      <c r="CTG62" s="1683">
        <f t="shared" ref="CTG62" si="1276">CTG59-CTG61</f>
        <v>0</v>
      </c>
      <c r="CTI62" s="1683">
        <f t="shared" ref="CTI62" si="1277">CTI59-CTI61</f>
        <v>0</v>
      </c>
      <c r="CTK62" s="1683">
        <f t="shared" ref="CTK62" si="1278">CTK59-CTK61</f>
        <v>0</v>
      </c>
      <c r="CTM62" s="1683">
        <f t="shared" ref="CTM62" si="1279">CTM59-CTM61</f>
        <v>0</v>
      </c>
      <c r="CTO62" s="1683">
        <f t="shared" ref="CTO62" si="1280">CTO59-CTO61</f>
        <v>0</v>
      </c>
      <c r="CTQ62" s="1683">
        <f t="shared" ref="CTQ62" si="1281">CTQ59-CTQ61</f>
        <v>0</v>
      </c>
      <c r="CTS62" s="1683">
        <f t="shared" ref="CTS62" si="1282">CTS59-CTS61</f>
        <v>0</v>
      </c>
      <c r="CTU62" s="1683">
        <f t="shared" ref="CTU62" si="1283">CTU59-CTU61</f>
        <v>0</v>
      </c>
      <c r="CTW62" s="1683">
        <f t="shared" ref="CTW62" si="1284">CTW59-CTW61</f>
        <v>0</v>
      </c>
      <c r="CTY62" s="1683">
        <f t="shared" ref="CTY62" si="1285">CTY59-CTY61</f>
        <v>0</v>
      </c>
      <c r="CUA62" s="1683">
        <f t="shared" ref="CUA62" si="1286">CUA59-CUA61</f>
        <v>0</v>
      </c>
      <c r="CUC62" s="1683">
        <f t="shared" ref="CUC62" si="1287">CUC59-CUC61</f>
        <v>0</v>
      </c>
      <c r="CUE62" s="1683">
        <f t="shared" ref="CUE62" si="1288">CUE59-CUE61</f>
        <v>0</v>
      </c>
      <c r="CUG62" s="1683">
        <f t="shared" ref="CUG62" si="1289">CUG59-CUG61</f>
        <v>0</v>
      </c>
      <c r="CUI62" s="1683">
        <f t="shared" ref="CUI62" si="1290">CUI59-CUI61</f>
        <v>0</v>
      </c>
      <c r="CUK62" s="1683">
        <f t="shared" ref="CUK62" si="1291">CUK59-CUK61</f>
        <v>0</v>
      </c>
      <c r="CUM62" s="1683">
        <f t="shared" ref="CUM62" si="1292">CUM59-CUM61</f>
        <v>0</v>
      </c>
      <c r="CUO62" s="1683">
        <f t="shared" ref="CUO62" si="1293">CUO59-CUO61</f>
        <v>0</v>
      </c>
      <c r="CUQ62" s="1683">
        <f t="shared" ref="CUQ62" si="1294">CUQ59-CUQ61</f>
        <v>0</v>
      </c>
      <c r="CUS62" s="1683">
        <f t="shared" ref="CUS62" si="1295">CUS59-CUS61</f>
        <v>0</v>
      </c>
      <c r="CUU62" s="1683">
        <f t="shared" ref="CUU62" si="1296">CUU59-CUU61</f>
        <v>0</v>
      </c>
      <c r="CUW62" s="1683">
        <f t="shared" ref="CUW62" si="1297">CUW59-CUW61</f>
        <v>0</v>
      </c>
      <c r="CUY62" s="1683">
        <f t="shared" ref="CUY62" si="1298">CUY59-CUY61</f>
        <v>0</v>
      </c>
      <c r="CVA62" s="1683">
        <f t="shared" ref="CVA62" si="1299">CVA59-CVA61</f>
        <v>0</v>
      </c>
      <c r="CVC62" s="1683">
        <f t="shared" ref="CVC62" si="1300">CVC59-CVC61</f>
        <v>0</v>
      </c>
      <c r="CVE62" s="1683">
        <f t="shared" ref="CVE62" si="1301">CVE59-CVE61</f>
        <v>0</v>
      </c>
      <c r="CVG62" s="1683">
        <f t="shared" ref="CVG62" si="1302">CVG59-CVG61</f>
        <v>0</v>
      </c>
      <c r="CVI62" s="1683">
        <f t="shared" ref="CVI62" si="1303">CVI59-CVI61</f>
        <v>0</v>
      </c>
      <c r="CVK62" s="1683">
        <f t="shared" ref="CVK62" si="1304">CVK59-CVK61</f>
        <v>0</v>
      </c>
      <c r="CVM62" s="1683">
        <f t="shared" ref="CVM62" si="1305">CVM59-CVM61</f>
        <v>0</v>
      </c>
      <c r="CVO62" s="1683">
        <f t="shared" ref="CVO62" si="1306">CVO59-CVO61</f>
        <v>0</v>
      </c>
      <c r="CVQ62" s="1683">
        <f t="shared" ref="CVQ62" si="1307">CVQ59-CVQ61</f>
        <v>0</v>
      </c>
      <c r="CVS62" s="1683">
        <f t="shared" ref="CVS62" si="1308">CVS59-CVS61</f>
        <v>0</v>
      </c>
      <c r="CVU62" s="1683">
        <f t="shared" ref="CVU62" si="1309">CVU59-CVU61</f>
        <v>0</v>
      </c>
      <c r="CVW62" s="1683">
        <f t="shared" ref="CVW62" si="1310">CVW59-CVW61</f>
        <v>0</v>
      </c>
      <c r="CVY62" s="1683">
        <f t="shared" ref="CVY62" si="1311">CVY59-CVY61</f>
        <v>0</v>
      </c>
      <c r="CWA62" s="1683">
        <f t="shared" ref="CWA62" si="1312">CWA59-CWA61</f>
        <v>0</v>
      </c>
      <c r="CWC62" s="1683">
        <f t="shared" ref="CWC62" si="1313">CWC59-CWC61</f>
        <v>0</v>
      </c>
      <c r="CWE62" s="1683">
        <f t="shared" ref="CWE62" si="1314">CWE59-CWE61</f>
        <v>0</v>
      </c>
      <c r="CWG62" s="1683">
        <f t="shared" ref="CWG62" si="1315">CWG59-CWG61</f>
        <v>0</v>
      </c>
      <c r="CWI62" s="1683">
        <f t="shared" ref="CWI62" si="1316">CWI59-CWI61</f>
        <v>0</v>
      </c>
      <c r="CWK62" s="1683">
        <f t="shared" ref="CWK62" si="1317">CWK59-CWK61</f>
        <v>0</v>
      </c>
      <c r="CWM62" s="1683">
        <f t="shared" ref="CWM62" si="1318">CWM59-CWM61</f>
        <v>0</v>
      </c>
      <c r="CWO62" s="1683">
        <f t="shared" ref="CWO62" si="1319">CWO59-CWO61</f>
        <v>0</v>
      </c>
      <c r="CWQ62" s="1683">
        <f t="shared" ref="CWQ62" si="1320">CWQ59-CWQ61</f>
        <v>0</v>
      </c>
      <c r="CWS62" s="1683">
        <f t="shared" ref="CWS62" si="1321">CWS59-CWS61</f>
        <v>0</v>
      </c>
      <c r="CWU62" s="1683">
        <f t="shared" ref="CWU62" si="1322">CWU59-CWU61</f>
        <v>0</v>
      </c>
      <c r="CWW62" s="1683">
        <f t="shared" ref="CWW62" si="1323">CWW59-CWW61</f>
        <v>0</v>
      </c>
      <c r="CWY62" s="1683">
        <f t="shared" ref="CWY62" si="1324">CWY59-CWY61</f>
        <v>0</v>
      </c>
      <c r="CXA62" s="1683">
        <f t="shared" ref="CXA62" si="1325">CXA59-CXA61</f>
        <v>0</v>
      </c>
      <c r="CXC62" s="1683">
        <f t="shared" ref="CXC62" si="1326">CXC59-CXC61</f>
        <v>0</v>
      </c>
      <c r="CXE62" s="1683">
        <f t="shared" ref="CXE62" si="1327">CXE59-CXE61</f>
        <v>0</v>
      </c>
      <c r="CXG62" s="1683">
        <f t="shared" ref="CXG62" si="1328">CXG59-CXG61</f>
        <v>0</v>
      </c>
      <c r="CXI62" s="1683">
        <f t="shared" ref="CXI62" si="1329">CXI59-CXI61</f>
        <v>0</v>
      </c>
      <c r="CXK62" s="1683">
        <f t="shared" ref="CXK62" si="1330">CXK59-CXK61</f>
        <v>0</v>
      </c>
      <c r="CXM62" s="1683">
        <f t="shared" ref="CXM62" si="1331">CXM59-CXM61</f>
        <v>0</v>
      </c>
      <c r="CXO62" s="1683">
        <f t="shared" ref="CXO62" si="1332">CXO59-CXO61</f>
        <v>0</v>
      </c>
      <c r="CXQ62" s="1683">
        <f t="shared" ref="CXQ62" si="1333">CXQ59-CXQ61</f>
        <v>0</v>
      </c>
      <c r="CXS62" s="1683">
        <f t="shared" ref="CXS62" si="1334">CXS59-CXS61</f>
        <v>0</v>
      </c>
      <c r="CXU62" s="1683">
        <f t="shared" ref="CXU62" si="1335">CXU59-CXU61</f>
        <v>0</v>
      </c>
      <c r="CXW62" s="1683">
        <f t="shared" ref="CXW62" si="1336">CXW59-CXW61</f>
        <v>0</v>
      </c>
      <c r="CXY62" s="1683">
        <f t="shared" ref="CXY62" si="1337">CXY59-CXY61</f>
        <v>0</v>
      </c>
      <c r="CYA62" s="1683">
        <f t="shared" ref="CYA62" si="1338">CYA59-CYA61</f>
        <v>0</v>
      </c>
      <c r="CYC62" s="1683">
        <f t="shared" ref="CYC62" si="1339">CYC59-CYC61</f>
        <v>0</v>
      </c>
      <c r="CYE62" s="1683">
        <f t="shared" ref="CYE62" si="1340">CYE59-CYE61</f>
        <v>0</v>
      </c>
      <c r="CYG62" s="1683">
        <f t="shared" ref="CYG62" si="1341">CYG59-CYG61</f>
        <v>0</v>
      </c>
      <c r="CYI62" s="1683">
        <f t="shared" ref="CYI62" si="1342">CYI59-CYI61</f>
        <v>0</v>
      </c>
      <c r="CYK62" s="1683">
        <f t="shared" ref="CYK62" si="1343">CYK59-CYK61</f>
        <v>0</v>
      </c>
      <c r="CYM62" s="1683">
        <f t="shared" ref="CYM62" si="1344">CYM59-CYM61</f>
        <v>0</v>
      </c>
      <c r="CYO62" s="1683">
        <f t="shared" ref="CYO62" si="1345">CYO59-CYO61</f>
        <v>0</v>
      </c>
      <c r="CYQ62" s="1683">
        <f t="shared" ref="CYQ62" si="1346">CYQ59-CYQ61</f>
        <v>0</v>
      </c>
      <c r="CYS62" s="1683">
        <f t="shared" ref="CYS62" si="1347">CYS59-CYS61</f>
        <v>0</v>
      </c>
      <c r="CYU62" s="1683">
        <f t="shared" ref="CYU62" si="1348">CYU59-CYU61</f>
        <v>0</v>
      </c>
      <c r="CYW62" s="1683">
        <f t="shared" ref="CYW62" si="1349">CYW59-CYW61</f>
        <v>0</v>
      </c>
      <c r="CYY62" s="1683">
        <f t="shared" ref="CYY62" si="1350">CYY59-CYY61</f>
        <v>0</v>
      </c>
      <c r="CZA62" s="1683">
        <f t="shared" ref="CZA62" si="1351">CZA59-CZA61</f>
        <v>0</v>
      </c>
      <c r="CZC62" s="1683">
        <f t="shared" ref="CZC62" si="1352">CZC59-CZC61</f>
        <v>0</v>
      </c>
      <c r="CZE62" s="1683">
        <f t="shared" ref="CZE62" si="1353">CZE59-CZE61</f>
        <v>0</v>
      </c>
      <c r="CZG62" s="1683">
        <f t="shared" ref="CZG62" si="1354">CZG59-CZG61</f>
        <v>0</v>
      </c>
      <c r="CZI62" s="1683">
        <f t="shared" ref="CZI62" si="1355">CZI59-CZI61</f>
        <v>0</v>
      </c>
      <c r="CZK62" s="1683">
        <f t="shared" ref="CZK62" si="1356">CZK59-CZK61</f>
        <v>0</v>
      </c>
      <c r="CZM62" s="1683">
        <f t="shared" ref="CZM62" si="1357">CZM59-CZM61</f>
        <v>0</v>
      </c>
      <c r="CZO62" s="1683">
        <f t="shared" ref="CZO62" si="1358">CZO59-CZO61</f>
        <v>0</v>
      </c>
      <c r="CZQ62" s="1683">
        <f t="shared" ref="CZQ62" si="1359">CZQ59-CZQ61</f>
        <v>0</v>
      </c>
      <c r="CZS62" s="1683">
        <f t="shared" ref="CZS62" si="1360">CZS59-CZS61</f>
        <v>0</v>
      </c>
      <c r="CZU62" s="1683">
        <f t="shared" ref="CZU62" si="1361">CZU59-CZU61</f>
        <v>0</v>
      </c>
      <c r="CZW62" s="1683">
        <f t="shared" ref="CZW62" si="1362">CZW59-CZW61</f>
        <v>0</v>
      </c>
      <c r="CZY62" s="1683">
        <f t="shared" ref="CZY62" si="1363">CZY59-CZY61</f>
        <v>0</v>
      </c>
      <c r="DAA62" s="1683">
        <f t="shared" ref="DAA62" si="1364">DAA59-DAA61</f>
        <v>0</v>
      </c>
      <c r="DAC62" s="1683">
        <f t="shared" ref="DAC62" si="1365">DAC59-DAC61</f>
        <v>0</v>
      </c>
      <c r="DAE62" s="1683">
        <f t="shared" ref="DAE62" si="1366">DAE59-DAE61</f>
        <v>0</v>
      </c>
      <c r="DAG62" s="1683">
        <f t="shared" ref="DAG62" si="1367">DAG59-DAG61</f>
        <v>0</v>
      </c>
      <c r="DAI62" s="1683">
        <f t="shared" ref="DAI62" si="1368">DAI59-DAI61</f>
        <v>0</v>
      </c>
      <c r="DAK62" s="1683">
        <f t="shared" ref="DAK62" si="1369">DAK59-DAK61</f>
        <v>0</v>
      </c>
      <c r="DAM62" s="1683">
        <f t="shared" ref="DAM62" si="1370">DAM59-DAM61</f>
        <v>0</v>
      </c>
      <c r="DAO62" s="1683">
        <f t="shared" ref="DAO62" si="1371">DAO59-DAO61</f>
        <v>0</v>
      </c>
      <c r="DAQ62" s="1683">
        <f t="shared" ref="DAQ62" si="1372">DAQ59-DAQ61</f>
        <v>0</v>
      </c>
      <c r="DAS62" s="1683">
        <f t="shared" ref="DAS62" si="1373">DAS59-DAS61</f>
        <v>0</v>
      </c>
      <c r="DAU62" s="1683">
        <f t="shared" ref="DAU62" si="1374">DAU59-DAU61</f>
        <v>0</v>
      </c>
      <c r="DAW62" s="1683">
        <f t="shared" ref="DAW62" si="1375">DAW59-DAW61</f>
        <v>0</v>
      </c>
      <c r="DAY62" s="1683">
        <f t="shared" ref="DAY62" si="1376">DAY59-DAY61</f>
        <v>0</v>
      </c>
      <c r="DBA62" s="1683">
        <f t="shared" ref="DBA62" si="1377">DBA59-DBA61</f>
        <v>0</v>
      </c>
      <c r="DBC62" s="1683">
        <f t="shared" ref="DBC62" si="1378">DBC59-DBC61</f>
        <v>0</v>
      </c>
      <c r="DBE62" s="1683">
        <f t="shared" ref="DBE62" si="1379">DBE59-DBE61</f>
        <v>0</v>
      </c>
      <c r="DBG62" s="1683">
        <f t="shared" ref="DBG62" si="1380">DBG59-DBG61</f>
        <v>0</v>
      </c>
      <c r="DBI62" s="1683">
        <f t="shared" ref="DBI62" si="1381">DBI59-DBI61</f>
        <v>0</v>
      </c>
      <c r="DBK62" s="1683">
        <f t="shared" ref="DBK62" si="1382">DBK59-DBK61</f>
        <v>0</v>
      </c>
      <c r="DBM62" s="1683">
        <f t="shared" ref="DBM62" si="1383">DBM59-DBM61</f>
        <v>0</v>
      </c>
      <c r="DBO62" s="1683">
        <f t="shared" ref="DBO62" si="1384">DBO59-DBO61</f>
        <v>0</v>
      </c>
      <c r="DBQ62" s="1683">
        <f t="shared" ref="DBQ62" si="1385">DBQ59-DBQ61</f>
        <v>0</v>
      </c>
      <c r="DBS62" s="1683">
        <f t="shared" ref="DBS62" si="1386">DBS59-DBS61</f>
        <v>0</v>
      </c>
      <c r="DBU62" s="1683">
        <f t="shared" ref="DBU62" si="1387">DBU59-DBU61</f>
        <v>0</v>
      </c>
      <c r="DBW62" s="1683">
        <f t="shared" ref="DBW62" si="1388">DBW59-DBW61</f>
        <v>0</v>
      </c>
      <c r="DBY62" s="1683">
        <f t="shared" ref="DBY62" si="1389">DBY59-DBY61</f>
        <v>0</v>
      </c>
      <c r="DCA62" s="1683">
        <f t="shared" ref="DCA62" si="1390">DCA59-DCA61</f>
        <v>0</v>
      </c>
      <c r="DCC62" s="1683">
        <f t="shared" ref="DCC62" si="1391">DCC59-DCC61</f>
        <v>0</v>
      </c>
      <c r="DCE62" s="1683">
        <f t="shared" ref="DCE62" si="1392">DCE59-DCE61</f>
        <v>0</v>
      </c>
      <c r="DCG62" s="1683">
        <f t="shared" ref="DCG62" si="1393">DCG59-DCG61</f>
        <v>0</v>
      </c>
      <c r="DCI62" s="1683">
        <f t="shared" ref="DCI62" si="1394">DCI59-DCI61</f>
        <v>0</v>
      </c>
      <c r="DCK62" s="1683">
        <f t="shared" ref="DCK62" si="1395">DCK59-DCK61</f>
        <v>0</v>
      </c>
      <c r="DCM62" s="1683">
        <f t="shared" ref="DCM62" si="1396">DCM59-DCM61</f>
        <v>0</v>
      </c>
      <c r="DCO62" s="1683">
        <f t="shared" ref="DCO62" si="1397">DCO59-DCO61</f>
        <v>0</v>
      </c>
      <c r="DCQ62" s="1683">
        <f t="shared" ref="DCQ62" si="1398">DCQ59-DCQ61</f>
        <v>0</v>
      </c>
      <c r="DCS62" s="1683">
        <f t="shared" ref="DCS62" si="1399">DCS59-DCS61</f>
        <v>0</v>
      </c>
      <c r="DCU62" s="1683">
        <f t="shared" ref="DCU62" si="1400">DCU59-DCU61</f>
        <v>0</v>
      </c>
      <c r="DCW62" s="1683">
        <f t="shared" ref="DCW62" si="1401">DCW59-DCW61</f>
        <v>0</v>
      </c>
      <c r="DCY62" s="1683">
        <f t="shared" ref="DCY62" si="1402">DCY59-DCY61</f>
        <v>0</v>
      </c>
      <c r="DDA62" s="1683">
        <f t="shared" ref="DDA62" si="1403">DDA59-DDA61</f>
        <v>0</v>
      </c>
      <c r="DDC62" s="1683">
        <f t="shared" ref="DDC62" si="1404">DDC59-DDC61</f>
        <v>0</v>
      </c>
      <c r="DDE62" s="1683">
        <f t="shared" ref="DDE62" si="1405">DDE59-DDE61</f>
        <v>0</v>
      </c>
      <c r="DDG62" s="1683">
        <f t="shared" ref="DDG62" si="1406">DDG59-DDG61</f>
        <v>0</v>
      </c>
      <c r="DDI62" s="1683">
        <f t="shared" ref="DDI62" si="1407">DDI59-DDI61</f>
        <v>0</v>
      </c>
      <c r="DDK62" s="1683">
        <f t="shared" ref="DDK62" si="1408">DDK59-DDK61</f>
        <v>0</v>
      </c>
      <c r="DDM62" s="1683">
        <f t="shared" ref="DDM62" si="1409">DDM59-DDM61</f>
        <v>0</v>
      </c>
      <c r="DDO62" s="1683">
        <f t="shared" ref="DDO62" si="1410">DDO59-DDO61</f>
        <v>0</v>
      </c>
      <c r="DDQ62" s="1683">
        <f t="shared" ref="DDQ62" si="1411">DDQ59-DDQ61</f>
        <v>0</v>
      </c>
      <c r="DDS62" s="1683">
        <f t="shared" ref="DDS62" si="1412">DDS59-DDS61</f>
        <v>0</v>
      </c>
      <c r="DDU62" s="1683">
        <f t="shared" ref="DDU62" si="1413">DDU59-DDU61</f>
        <v>0</v>
      </c>
      <c r="DDW62" s="1683">
        <f t="shared" ref="DDW62" si="1414">DDW59-DDW61</f>
        <v>0</v>
      </c>
      <c r="DDY62" s="1683">
        <f t="shared" ref="DDY62" si="1415">DDY59-DDY61</f>
        <v>0</v>
      </c>
      <c r="DEA62" s="1683">
        <f t="shared" ref="DEA62" si="1416">DEA59-DEA61</f>
        <v>0</v>
      </c>
      <c r="DEC62" s="1683">
        <f t="shared" ref="DEC62" si="1417">DEC59-DEC61</f>
        <v>0</v>
      </c>
      <c r="DEE62" s="1683">
        <f t="shared" ref="DEE62" si="1418">DEE59-DEE61</f>
        <v>0</v>
      </c>
      <c r="DEG62" s="1683">
        <f t="shared" ref="DEG62" si="1419">DEG59-DEG61</f>
        <v>0</v>
      </c>
      <c r="DEI62" s="1683">
        <f t="shared" ref="DEI62" si="1420">DEI59-DEI61</f>
        <v>0</v>
      </c>
      <c r="DEK62" s="1683">
        <f t="shared" ref="DEK62" si="1421">DEK59-DEK61</f>
        <v>0</v>
      </c>
      <c r="DEM62" s="1683">
        <f t="shared" ref="DEM62" si="1422">DEM59-DEM61</f>
        <v>0</v>
      </c>
      <c r="DEO62" s="1683">
        <f t="shared" ref="DEO62" si="1423">DEO59-DEO61</f>
        <v>0</v>
      </c>
      <c r="DEQ62" s="1683">
        <f t="shared" ref="DEQ62" si="1424">DEQ59-DEQ61</f>
        <v>0</v>
      </c>
      <c r="DES62" s="1683">
        <f t="shared" ref="DES62" si="1425">DES59-DES61</f>
        <v>0</v>
      </c>
      <c r="DEU62" s="1683">
        <f t="shared" ref="DEU62" si="1426">DEU59-DEU61</f>
        <v>0</v>
      </c>
      <c r="DEW62" s="1683">
        <f t="shared" ref="DEW62" si="1427">DEW59-DEW61</f>
        <v>0</v>
      </c>
      <c r="DEY62" s="1683">
        <f t="shared" ref="DEY62" si="1428">DEY59-DEY61</f>
        <v>0</v>
      </c>
      <c r="DFA62" s="1683">
        <f t="shared" ref="DFA62" si="1429">DFA59-DFA61</f>
        <v>0</v>
      </c>
      <c r="DFC62" s="1683">
        <f t="shared" ref="DFC62" si="1430">DFC59-DFC61</f>
        <v>0</v>
      </c>
      <c r="DFE62" s="1683">
        <f t="shared" ref="DFE62" si="1431">DFE59-DFE61</f>
        <v>0</v>
      </c>
      <c r="DFG62" s="1683">
        <f t="shared" ref="DFG62" si="1432">DFG59-DFG61</f>
        <v>0</v>
      </c>
      <c r="DFI62" s="1683">
        <f t="shared" ref="DFI62" si="1433">DFI59-DFI61</f>
        <v>0</v>
      </c>
      <c r="DFK62" s="1683">
        <f t="shared" ref="DFK62" si="1434">DFK59-DFK61</f>
        <v>0</v>
      </c>
      <c r="DFM62" s="1683">
        <f t="shared" ref="DFM62" si="1435">DFM59-DFM61</f>
        <v>0</v>
      </c>
      <c r="DFO62" s="1683">
        <f t="shared" ref="DFO62" si="1436">DFO59-DFO61</f>
        <v>0</v>
      </c>
      <c r="DFQ62" s="1683">
        <f t="shared" ref="DFQ62" si="1437">DFQ59-DFQ61</f>
        <v>0</v>
      </c>
      <c r="DFS62" s="1683">
        <f t="shared" ref="DFS62" si="1438">DFS59-DFS61</f>
        <v>0</v>
      </c>
      <c r="DFU62" s="1683">
        <f t="shared" ref="DFU62" si="1439">DFU59-DFU61</f>
        <v>0</v>
      </c>
      <c r="DFW62" s="1683">
        <f t="shared" ref="DFW62" si="1440">DFW59-DFW61</f>
        <v>0</v>
      </c>
      <c r="DFY62" s="1683">
        <f t="shared" ref="DFY62" si="1441">DFY59-DFY61</f>
        <v>0</v>
      </c>
      <c r="DGA62" s="1683">
        <f t="shared" ref="DGA62" si="1442">DGA59-DGA61</f>
        <v>0</v>
      </c>
      <c r="DGC62" s="1683">
        <f t="shared" ref="DGC62" si="1443">DGC59-DGC61</f>
        <v>0</v>
      </c>
      <c r="DGE62" s="1683">
        <f t="shared" ref="DGE62" si="1444">DGE59-DGE61</f>
        <v>0</v>
      </c>
      <c r="DGG62" s="1683">
        <f t="shared" ref="DGG62" si="1445">DGG59-DGG61</f>
        <v>0</v>
      </c>
      <c r="DGI62" s="1683">
        <f t="shared" ref="DGI62" si="1446">DGI59-DGI61</f>
        <v>0</v>
      </c>
      <c r="DGK62" s="1683">
        <f t="shared" ref="DGK62" si="1447">DGK59-DGK61</f>
        <v>0</v>
      </c>
      <c r="DGM62" s="1683">
        <f t="shared" ref="DGM62" si="1448">DGM59-DGM61</f>
        <v>0</v>
      </c>
      <c r="DGO62" s="1683">
        <f t="shared" ref="DGO62" si="1449">DGO59-DGO61</f>
        <v>0</v>
      </c>
      <c r="DGQ62" s="1683">
        <f t="shared" ref="DGQ62" si="1450">DGQ59-DGQ61</f>
        <v>0</v>
      </c>
      <c r="DGS62" s="1683">
        <f t="shared" ref="DGS62" si="1451">DGS59-DGS61</f>
        <v>0</v>
      </c>
      <c r="DGU62" s="1683">
        <f t="shared" ref="DGU62" si="1452">DGU59-DGU61</f>
        <v>0</v>
      </c>
      <c r="DGW62" s="1683">
        <f t="shared" ref="DGW62" si="1453">DGW59-DGW61</f>
        <v>0</v>
      </c>
      <c r="DGY62" s="1683">
        <f t="shared" ref="DGY62" si="1454">DGY59-DGY61</f>
        <v>0</v>
      </c>
      <c r="DHA62" s="1683">
        <f t="shared" ref="DHA62" si="1455">DHA59-DHA61</f>
        <v>0</v>
      </c>
      <c r="DHC62" s="1683">
        <f t="shared" ref="DHC62" si="1456">DHC59-DHC61</f>
        <v>0</v>
      </c>
      <c r="DHE62" s="1683">
        <f t="shared" ref="DHE62" si="1457">DHE59-DHE61</f>
        <v>0</v>
      </c>
      <c r="DHG62" s="1683">
        <f t="shared" ref="DHG62" si="1458">DHG59-DHG61</f>
        <v>0</v>
      </c>
      <c r="DHI62" s="1683">
        <f t="shared" ref="DHI62" si="1459">DHI59-DHI61</f>
        <v>0</v>
      </c>
      <c r="DHK62" s="1683">
        <f t="shared" ref="DHK62" si="1460">DHK59-DHK61</f>
        <v>0</v>
      </c>
      <c r="DHM62" s="1683">
        <f t="shared" ref="DHM62" si="1461">DHM59-DHM61</f>
        <v>0</v>
      </c>
      <c r="DHO62" s="1683">
        <f t="shared" ref="DHO62" si="1462">DHO59-DHO61</f>
        <v>0</v>
      </c>
      <c r="DHQ62" s="1683">
        <f t="shared" ref="DHQ62" si="1463">DHQ59-DHQ61</f>
        <v>0</v>
      </c>
      <c r="DHS62" s="1683">
        <f t="shared" ref="DHS62" si="1464">DHS59-DHS61</f>
        <v>0</v>
      </c>
      <c r="DHU62" s="1683">
        <f t="shared" ref="DHU62" si="1465">DHU59-DHU61</f>
        <v>0</v>
      </c>
      <c r="DHW62" s="1683">
        <f t="shared" ref="DHW62" si="1466">DHW59-DHW61</f>
        <v>0</v>
      </c>
      <c r="DHY62" s="1683">
        <f t="shared" ref="DHY62" si="1467">DHY59-DHY61</f>
        <v>0</v>
      </c>
      <c r="DIA62" s="1683">
        <f t="shared" ref="DIA62" si="1468">DIA59-DIA61</f>
        <v>0</v>
      </c>
      <c r="DIC62" s="1683">
        <f t="shared" ref="DIC62" si="1469">DIC59-DIC61</f>
        <v>0</v>
      </c>
      <c r="DIE62" s="1683">
        <f t="shared" ref="DIE62" si="1470">DIE59-DIE61</f>
        <v>0</v>
      </c>
      <c r="DIG62" s="1683">
        <f t="shared" ref="DIG62" si="1471">DIG59-DIG61</f>
        <v>0</v>
      </c>
      <c r="DII62" s="1683">
        <f t="shared" ref="DII62" si="1472">DII59-DII61</f>
        <v>0</v>
      </c>
      <c r="DIK62" s="1683">
        <f t="shared" ref="DIK62" si="1473">DIK59-DIK61</f>
        <v>0</v>
      </c>
      <c r="DIM62" s="1683">
        <f t="shared" ref="DIM62" si="1474">DIM59-DIM61</f>
        <v>0</v>
      </c>
      <c r="DIO62" s="1683">
        <f t="shared" ref="DIO62" si="1475">DIO59-DIO61</f>
        <v>0</v>
      </c>
      <c r="DIQ62" s="1683">
        <f t="shared" ref="DIQ62" si="1476">DIQ59-DIQ61</f>
        <v>0</v>
      </c>
      <c r="DIS62" s="1683">
        <f t="shared" ref="DIS62" si="1477">DIS59-DIS61</f>
        <v>0</v>
      </c>
      <c r="DIU62" s="1683">
        <f t="shared" ref="DIU62" si="1478">DIU59-DIU61</f>
        <v>0</v>
      </c>
      <c r="DIW62" s="1683">
        <f t="shared" ref="DIW62" si="1479">DIW59-DIW61</f>
        <v>0</v>
      </c>
      <c r="DIY62" s="1683">
        <f t="shared" ref="DIY62" si="1480">DIY59-DIY61</f>
        <v>0</v>
      </c>
      <c r="DJA62" s="1683">
        <f t="shared" ref="DJA62" si="1481">DJA59-DJA61</f>
        <v>0</v>
      </c>
      <c r="DJC62" s="1683">
        <f t="shared" ref="DJC62" si="1482">DJC59-DJC61</f>
        <v>0</v>
      </c>
      <c r="DJE62" s="1683">
        <f t="shared" ref="DJE62" si="1483">DJE59-DJE61</f>
        <v>0</v>
      </c>
      <c r="DJG62" s="1683">
        <f t="shared" ref="DJG62" si="1484">DJG59-DJG61</f>
        <v>0</v>
      </c>
      <c r="DJI62" s="1683">
        <f t="shared" ref="DJI62" si="1485">DJI59-DJI61</f>
        <v>0</v>
      </c>
      <c r="DJK62" s="1683">
        <f t="shared" ref="DJK62" si="1486">DJK59-DJK61</f>
        <v>0</v>
      </c>
      <c r="DJM62" s="1683">
        <f t="shared" ref="DJM62" si="1487">DJM59-DJM61</f>
        <v>0</v>
      </c>
      <c r="DJO62" s="1683">
        <f t="shared" ref="DJO62" si="1488">DJO59-DJO61</f>
        <v>0</v>
      </c>
      <c r="DJQ62" s="1683">
        <f t="shared" ref="DJQ62" si="1489">DJQ59-DJQ61</f>
        <v>0</v>
      </c>
      <c r="DJS62" s="1683">
        <f t="shared" ref="DJS62" si="1490">DJS59-DJS61</f>
        <v>0</v>
      </c>
      <c r="DJU62" s="1683">
        <f t="shared" ref="DJU62" si="1491">DJU59-DJU61</f>
        <v>0</v>
      </c>
      <c r="DJW62" s="1683">
        <f t="shared" ref="DJW62" si="1492">DJW59-DJW61</f>
        <v>0</v>
      </c>
      <c r="DJY62" s="1683">
        <f t="shared" ref="DJY62" si="1493">DJY59-DJY61</f>
        <v>0</v>
      </c>
      <c r="DKA62" s="1683">
        <f t="shared" ref="DKA62" si="1494">DKA59-DKA61</f>
        <v>0</v>
      </c>
      <c r="DKC62" s="1683">
        <f t="shared" ref="DKC62" si="1495">DKC59-DKC61</f>
        <v>0</v>
      </c>
      <c r="DKE62" s="1683">
        <f t="shared" ref="DKE62" si="1496">DKE59-DKE61</f>
        <v>0</v>
      </c>
      <c r="DKG62" s="1683">
        <f t="shared" ref="DKG62" si="1497">DKG59-DKG61</f>
        <v>0</v>
      </c>
      <c r="DKI62" s="1683">
        <f t="shared" ref="DKI62" si="1498">DKI59-DKI61</f>
        <v>0</v>
      </c>
      <c r="DKK62" s="1683">
        <f t="shared" ref="DKK62" si="1499">DKK59-DKK61</f>
        <v>0</v>
      </c>
      <c r="DKM62" s="1683">
        <f t="shared" ref="DKM62" si="1500">DKM59-DKM61</f>
        <v>0</v>
      </c>
      <c r="DKO62" s="1683">
        <f t="shared" ref="DKO62" si="1501">DKO59-DKO61</f>
        <v>0</v>
      </c>
      <c r="DKQ62" s="1683">
        <f t="shared" ref="DKQ62" si="1502">DKQ59-DKQ61</f>
        <v>0</v>
      </c>
      <c r="DKS62" s="1683">
        <f t="shared" ref="DKS62" si="1503">DKS59-DKS61</f>
        <v>0</v>
      </c>
      <c r="DKU62" s="1683">
        <f t="shared" ref="DKU62" si="1504">DKU59-DKU61</f>
        <v>0</v>
      </c>
      <c r="DKW62" s="1683">
        <f t="shared" ref="DKW62" si="1505">DKW59-DKW61</f>
        <v>0</v>
      </c>
      <c r="DKY62" s="1683">
        <f t="shared" ref="DKY62" si="1506">DKY59-DKY61</f>
        <v>0</v>
      </c>
      <c r="DLA62" s="1683">
        <f t="shared" ref="DLA62" si="1507">DLA59-DLA61</f>
        <v>0</v>
      </c>
      <c r="DLC62" s="1683">
        <f t="shared" ref="DLC62" si="1508">DLC59-DLC61</f>
        <v>0</v>
      </c>
      <c r="DLE62" s="1683">
        <f t="shared" ref="DLE62" si="1509">DLE59-DLE61</f>
        <v>0</v>
      </c>
      <c r="DLG62" s="1683">
        <f t="shared" ref="DLG62" si="1510">DLG59-DLG61</f>
        <v>0</v>
      </c>
      <c r="DLI62" s="1683">
        <f t="shared" ref="DLI62" si="1511">DLI59-DLI61</f>
        <v>0</v>
      </c>
      <c r="DLK62" s="1683">
        <f t="shared" ref="DLK62" si="1512">DLK59-DLK61</f>
        <v>0</v>
      </c>
      <c r="DLM62" s="1683">
        <f t="shared" ref="DLM62" si="1513">DLM59-DLM61</f>
        <v>0</v>
      </c>
      <c r="DLO62" s="1683">
        <f t="shared" ref="DLO62" si="1514">DLO59-DLO61</f>
        <v>0</v>
      </c>
      <c r="DLQ62" s="1683">
        <f t="shared" ref="DLQ62" si="1515">DLQ59-DLQ61</f>
        <v>0</v>
      </c>
      <c r="DLS62" s="1683">
        <f t="shared" ref="DLS62" si="1516">DLS59-DLS61</f>
        <v>0</v>
      </c>
      <c r="DLU62" s="1683">
        <f t="shared" ref="DLU62" si="1517">DLU59-DLU61</f>
        <v>0</v>
      </c>
      <c r="DLW62" s="1683">
        <f t="shared" ref="DLW62" si="1518">DLW59-DLW61</f>
        <v>0</v>
      </c>
      <c r="DLY62" s="1683">
        <f t="shared" ref="DLY62" si="1519">DLY59-DLY61</f>
        <v>0</v>
      </c>
      <c r="DMA62" s="1683">
        <f t="shared" ref="DMA62" si="1520">DMA59-DMA61</f>
        <v>0</v>
      </c>
      <c r="DMC62" s="1683">
        <f t="shared" ref="DMC62" si="1521">DMC59-DMC61</f>
        <v>0</v>
      </c>
      <c r="DME62" s="1683">
        <f t="shared" ref="DME62" si="1522">DME59-DME61</f>
        <v>0</v>
      </c>
      <c r="DMG62" s="1683">
        <f t="shared" ref="DMG62" si="1523">DMG59-DMG61</f>
        <v>0</v>
      </c>
      <c r="DMI62" s="1683">
        <f t="shared" ref="DMI62" si="1524">DMI59-DMI61</f>
        <v>0</v>
      </c>
      <c r="DMK62" s="1683">
        <f t="shared" ref="DMK62" si="1525">DMK59-DMK61</f>
        <v>0</v>
      </c>
      <c r="DMM62" s="1683">
        <f t="shared" ref="DMM62" si="1526">DMM59-DMM61</f>
        <v>0</v>
      </c>
      <c r="DMO62" s="1683">
        <f t="shared" ref="DMO62" si="1527">DMO59-DMO61</f>
        <v>0</v>
      </c>
      <c r="DMQ62" s="1683">
        <f t="shared" ref="DMQ62" si="1528">DMQ59-DMQ61</f>
        <v>0</v>
      </c>
      <c r="DMS62" s="1683">
        <f t="shared" ref="DMS62" si="1529">DMS59-DMS61</f>
        <v>0</v>
      </c>
      <c r="DMU62" s="1683">
        <f t="shared" ref="DMU62" si="1530">DMU59-DMU61</f>
        <v>0</v>
      </c>
      <c r="DMW62" s="1683">
        <f t="shared" ref="DMW62" si="1531">DMW59-DMW61</f>
        <v>0</v>
      </c>
      <c r="DMY62" s="1683">
        <f t="shared" ref="DMY62" si="1532">DMY59-DMY61</f>
        <v>0</v>
      </c>
      <c r="DNA62" s="1683">
        <f t="shared" ref="DNA62" si="1533">DNA59-DNA61</f>
        <v>0</v>
      </c>
      <c r="DNC62" s="1683">
        <f t="shared" ref="DNC62" si="1534">DNC59-DNC61</f>
        <v>0</v>
      </c>
      <c r="DNE62" s="1683">
        <f t="shared" ref="DNE62" si="1535">DNE59-DNE61</f>
        <v>0</v>
      </c>
      <c r="DNG62" s="1683">
        <f t="shared" ref="DNG62" si="1536">DNG59-DNG61</f>
        <v>0</v>
      </c>
      <c r="DNI62" s="1683">
        <f t="shared" ref="DNI62" si="1537">DNI59-DNI61</f>
        <v>0</v>
      </c>
      <c r="DNK62" s="1683">
        <f t="shared" ref="DNK62" si="1538">DNK59-DNK61</f>
        <v>0</v>
      </c>
      <c r="DNM62" s="1683">
        <f t="shared" ref="DNM62" si="1539">DNM59-DNM61</f>
        <v>0</v>
      </c>
      <c r="DNO62" s="1683">
        <f t="shared" ref="DNO62" si="1540">DNO59-DNO61</f>
        <v>0</v>
      </c>
      <c r="DNQ62" s="1683">
        <f t="shared" ref="DNQ62" si="1541">DNQ59-DNQ61</f>
        <v>0</v>
      </c>
      <c r="DNS62" s="1683">
        <f t="shared" ref="DNS62" si="1542">DNS59-DNS61</f>
        <v>0</v>
      </c>
      <c r="DNU62" s="1683">
        <f t="shared" ref="DNU62" si="1543">DNU59-DNU61</f>
        <v>0</v>
      </c>
      <c r="DNW62" s="1683">
        <f t="shared" ref="DNW62" si="1544">DNW59-DNW61</f>
        <v>0</v>
      </c>
      <c r="DNY62" s="1683">
        <f t="shared" ref="DNY62" si="1545">DNY59-DNY61</f>
        <v>0</v>
      </c>
      <c r="DOA62" s="1683">
        <f t="shared" ref="DOA62" si="1546">DOA59-DOA61</f>
        <v>0</v>
      </c>
      <c r="DOC62" s="1683">
        <f t="shared" ref="DOC62" si="1547">DOC59-DOC61</f>
        <v>0</v>
      </c>
      <c r="DOE62" s="1683">
        <f t="shared" ref="DOE62" si="1548">DOE59-DOE61</f>
        <v>0</v>
      </c>
      <c r="DOG62" s="1683">
        <f t="shared" ref="DOG62" si="1549">DOG59-DOG61</f>
        <v>0</v>
      </c>
      <c r="DOI62" s="1683">
        <f t="shared" ref="DOI62" si="1550">DOI59-DOI61</f>
        <v>0</v>
      </c>
      <c r="DOK62" s="1683">
        <f t="shared" ref="DOK62" si="1551">DOK59-DOK61</f>
        <v>0</v>
      </c>
      <c r="DOM62" s="1683">
        <f t="shared" ref="DOM62" si="1552">DOM59-DOM61</f>
        <v>0</v>
      </c>
      <c r="DOO62" s="1683">
        <f t="shared" ref="DOO62" si="1553">DOO59-DOO61</f>
        <v>0</v>
      </c>
      <c r="DOQ62" s="1683">
        <f t="shared" ref="DOQ62" si="1554">DOQ59-DOQ61</f>
        <v>0</v>
      </c>
      <c r="DOS62" s="1683">
        <f t="shared" ref="DOS62" si="1555">DOS59-DOS61</f>
        <v>0</v>
      </c>
      <c r="DOU62" s="1683">
        <f t="shared" ref="DOU62" si="1556">DOU59-DOU61</f>
        <v>0</v>
      </c>
      <c r="DOW62" s="1683">
        <f t="shared" ref="DOW62" si="1557">DOW59-DOW61</f>
        <v>0</v>
      </c>
      <c r="DOY62" s="1683">
        <f t="shared" ref="DOY62" si="1558">DOY59-DOY61</f>
        <v>0</v>
      </c>
      <c r="DPA62" s="1683">
        <f t="shared" ref="DPA62" si="1559">DPA59-DPA61</f>
        <v>0</v>
      </c>
      <c r="DPC62" s="1683">
        <f t="shared" ref="DPC62" si="1560">DPC59-DPC61</f>
        <v>0</v>
      </c>
      <c r="DPE62" s="1683">
        <f t="shared" ref="DPE62" si="1561">DPE59-DPE61</f>
        <v>0</v>
      </c>
      <c r="DPG62" s="1683">
        <f t="shared" ref="DPG62" si="1562">DPG59-DPG61</f>
        <v>0</v>
      </c>
      <c r="DPI62" s="1683">
        <f t="shared" ref="DPI62" si="1563">DPI59-DPI61</f>
        <v>0</v>
      </c>
      <c r="DPK62" s="1683">
        <f t="shared" ref="DPK62" si="1564">DPK59-DPK61</f>
        <v>0</v>
      </c>
      <c r="DPM62" s="1683">
        <f t="shared" ref="DPM62" si="1565">DPM59-DPM61</f>
        <v>0</v>
      </c>
      <c r="DPO62" s="1683">
        <f t="shared" ref="DPO62" si="1566">DPO59-DPO61</f>
        <v>0</v>
      </c>
      <c r="DPQ62" s="1683">
        <f t="shared" ref="DPQ62" si="1567">DPQ59-DPQ61</f>
        <v>0</v>
      </c>
      <c r="DPS62" s="1683">
        <f t="shared" ref="DPS62" si="1568">DPS59-DPS61</f>
        <v>0</v>
      </c>
      <c r="DPU62" s="1683">
        <f t="shared" ref="DPU62" si="1569">DPU59-DPU61</f>
        <v>0</v>
      </c>
      <c r="DPW62" s="1683">
        <f t="shared" ref="DPW62" si="1570">DPW59-DPW61</f>
        <v>0</v>
      </c>
      <c r="DPY62" s="1683">
        <f t="shared" ref="DPY62" si="1571">DPY59-DPY61</f>
        <v>0</v>
      </c>
      <c r="DQA62" s="1683">
        <f t="shared" ref="DQA62" si="1572">DQA59-DQA61</f>
        <v>0</v>
      </c>
      <c r="DQC62" s="1683">
        <f t="shared" ref="DQC62" si="1573">DQC59-DQC61</f>
        <v>0</v>
      </c>
      <c r="DQE62" s="1683">
        <f t="shared" ref="DQE62" si="1574">DQE59-DQE61</f>
        <v>0</v>
      </c>
      <c r="DQG62" s="1683">
        <f t="shared" ref="DQG62" si="1575">DQG59-DQG61</f>
        <v>0</v>
      </c>
      <c r="DQI62" s="1683">
        <f t="shared" ref="DQI62" si="1576">DQI59-DQI61</f>
        <v>0</v>
      </c>
      <c r="DQK62" s="1683">
        <f t="shared" ref="DQK62" si="1577">DQK59-DQK61</f>
        <v>0</v>
      </c>
      <c r="DQM62" s="1683">
        <f t="shared" ref="DQM62" si="1578">DQM59-DQM61</f>
        <v>0</v>
      </c>
      <c r="DQO62" s="1683">
        <f t="shared" ref="DQO62" si="1579">DQO59-DQO61</f>
        <v>0</v>
      </c>
      <c r="DQQ62" s="1683">
        <f t="shared" ref="DQQ62" si="1580">DQQ59-DQQ61</f>
        <v>0</v>
      </c>
      <c r="DQS62" s="1683">
        <f t="shared" ref="DQS62" si="1581">DQS59-DQS61</f>
        <v>0</v>
      </c>
      <c r="DQU62" s="1683">
        <f t="shared" ref="DQU62" si="1582">DQU59-DQU61</f>
        <v>0</v>
      </c>
      <c r="DQW62" s="1683">
        <f t="shared" ref="DQW62" si="1583">DQW59-DQW61</f>
        <v>0</v>
      </c>
      <c r="DQY62" s="1683">
        <f t="shared" ref="DQY62" si="1584">DQY59-DQY61</f>
        <v>0</v>
      </c>
      <c r="DRA62" s="1683">
        <f t="shared" ref="DRA62" si="1585">DRA59-DRA61</f>
        <v>0</v>
      </c>
      <c r="DRC62" s="1683">
        <f t="shared" ref="DRC62" si="1586">DRC59-DRC61</f>
        <v>0</v>
      </c>
      <c r="DRE62" s="1683">
        <f t="shared" ref="DRE62" si="1587">DRE59-DRE61</f>
        <v>0</v>
      </c>
      <c r="DRG62" s="1683">
        <f t="shared" ref="DRG62" si="1588">DRG59-DRG61</f>
        <v>0</v>
      </c>
      <c r="DRI62" s="1683">
        <f t="shared" ref="DRI62" si="1589">DRI59-DRI61</f>
        <v>0</v>
      </c>
      <c r="DRK62" s="1683">
        <f t="shared" ref="DRK62" si="1590">DRK59-DRK61</f>
        <v>0</v>
      </c>
      <c r="DRM62" s="1683">
        <f t="shared" ref="DRM62" si="1591">DRM59-DRM61</f>
        <v>0</v>
      </c>
      <c r="DRO62" s="1683">
        <f t="shared" ref="DRO62" si="1592">DRO59-DRO61</f>
        <v>0</v>
      </c>
      <c r="DRQ62" s="1683">
        <f t="shared" ref="DRQ62" si="1593">DRQ59-DRQ61</f>
        <v>0</v>
      </c>
      <c r="DRS62" s="1683">
        <f t="shared" ref="DRS62" si="1594">DRS59-DRS61</f>
        <v>0</v>
      </c>
      <c r="DRU62" s="1683">
        <f t="shared" ref="DRU62" si="1595">DRU59-DRU61</f>
        <v>0</v>
      </c>
      <c r="DRW62" s="1683">
        <f t="shared" ref="DRW62" si="1596">DRW59-DRW61</f>
        <v>0</v>
      </c>
      <c r="DRY62" s="1683">
        <f t="shared" ref="DRY62" si="1597">DRY59-DRY61</f>
        <v>0</v>
      </c>
      <c r="DSA62" s="1683">
        <f t="shared" ref="DSA62" si="1598">DSA59-DSA61</f>
        <v>0</v>
      </c>
      <c r="DSC62" s="1683">
        <f t="shared" ref="DSC62" si="1599">DSC59-DSC61</f>
        <v>0</v>
      </c>
      <c r="DSE62" s="1683">
        <f t="shared" ref="DSE62" si="1600">DSE59-DSE61</f>
        <v>0</v>
      </c>
      <c r="DSG62" s="1683">
        <f t="shared" ref="DSG62" si="1601">DSG59-DSG61</f>
        <v>0</v>
      </c>
      <c r="DSI62" s="1683">
        <f t="shared" ref="DSI62" si="1602">DSI59-DSI61</f>
        <v>0</v>
      </c>
      <c r="DSK62" s="1683">
        <f t="shared" ref="DSK62" si="1603">DSK59-DSK61</f>
        <v>0</v>
      </c>
      <c r="DSM62" s="1683">
        <f t="shared" ref="DSM62" si="1604">DSM59-DSM61</f>
        <v>0</v>
      </c>
      <c r="DSO62" s="1683">
        <f t="shared" ref="DSO62" si="1605">DSO59-DSO61</f>
        <v>0</v>
      </c>
      <c r="DSQ62" s="1683">
        <f t="shared" ref="DSQ62" si="1606">DSQ59-DSQ61</f>
        <v>0</v>
      </c>
      <c r="DSS62" s="1683">
        <f t="shared" ref="DSS62" si="1607">DSS59-DSS61</f>
        <v>0</v>
      </c>
      <c r="DSU62" s="1683">
        <f t="shared" ref="DSU62" si="1608">DSU59-DSU61</f>
        <v>0</v>
      </c>
      <c r="DSW62" s="1683">
        <f t="shared" ref="DSW62" si="1609">DSW59-DSW61</f>
        <v>0</v>
      </c>
      <c r="DSY62" s="1683">
        <f t="shared" ref="DSY62" si="1610">DSY59-DSY61</f>
        <v>0</v>
      </c>
      <c r="DTA62" s="1683">
        <f t="shared" ref="DTA62" si="1611">DTA59-DTA61</f>
        <v>0</v>
      </c>
      <c r="DTC62" s="1683">
        <f t="shared" ref="DTC62" si="1612">DTC59-DTC61</f>
        <v>0</v>
      </c>
      <c r="DTE62" s="1683">
        <f t="shared" ref="DTE62" si="1613">DTE59-DTE61</f>
        <v>0</v>
      </c>
      <c r="DTG62" s="1683">
        <f t="shared" ref="DTG62" si="1614">DTG59-DTG61</f>
        <v>0</v>
      </c>
      <c r="DTI62" s="1683">
        <f t="shared" ref="DTI62" si="1615">DTI59-DTI61</f>
        <v>0</v>
      </c>
      <c r="DTK62" s="1683">
        <f t="shared" ref="DTK62" si="1616">DTK59-DTK61</f>
        <v>0</v>
      </c>
      <c r="DTM62" s="1683">
        <f t="shared" ref="DTM62" si="1617">DTM59-DTM61</f>
        <v>0</v>
      </c>
      <c r="DTO62" s="1683">
        <f t="shared" ref="DTO62" si="1618">DTO59-DTO61</f>
        <v>0</v>
      </c>
      <c r="DTQ62" s="1683">
        <f t="shared" ref="DTQ62" si="1619">DTQ59-DTQ61</f>
        <v>0</v>
      </c>
      <c r="DTS62" s="1683">
        <f t="shared" ref="DTS62" si="1620">DTS59-DTS61</f>
        <v>0</v>
      </c>
      <c r="DTU62" s="1683">
        <f t="shared" ref="DTU62" si="1621">DTU59-DTU61</f>
        <v>0</v>
      </c>
      <c r="DTW62" s="1683">
        <f t="shared" ref="DTW62" si="1622">DTW59-DTW61</f>
        <v>0</v>
      </c>
      <c r="DTY62" s="1683">
        <f t="shared" ref="DTY62" si="1623">DTY59-DTY61</f>
        <v>0</v>
      </c>
      <c r="DUA62" s="1683">
        <f t="shared" ref="DUA62" si="1624">DUA59-DUA61</f>
        <v>0</v>
      </c>
      <c r="DUC62" s="1683">
        <f t="shared" ref="DUC62" si="1625">DUC59-DUC61</f>
        <v>0</v>
      </c>
      <c r="DUE62" s="1683">
        <f t="shared" ref="DUE62" si="1626">DUE59-DUE61</f>
        <v>0</v>
      </c>
      <c r="DUG62" s="1683">
        <f t="shared" ref="DUG62" si="1627">DUG59-DUG61</f>
        <v>0</v>
      </c>
      <c r="DUI62" s="1683">
        <f t="shared" ref="DUI62" si="1628">DUI59-DUI61</f>
        <v>0</v>
      </c>
      <c r="DUK62" s="1683">
        <f t="shared" ref="DUK62" si="1629">DUK59-DUK61</f>
        <v>0</v>
      </c>
      <c r="DUM62" s="1683">
        <f t="shared" ref="DUM62" si="1630">DUM59-DUM61</f>
        <v>0</v>
      </c>
      <c r="DUO62" s="1683">
        <f t="shared" ref="DUO62" si="1631">DUO59-DUO61</f>
        <v>0</v>
      </c>
      <c r="DUQ62" s="1683">
        <f t="shared" ref="DUQ62" si="1632">DUQ59-DUQ61</f>
        <v>0</v>
      </c>
      <c r="DUS62" s="1683">
        <f t="shared" ref="DUS62" si="1633">DUS59-DUS61</f>
        <v>0</v>
      </c>
      <c r="DUU62" s="1683">
        <f t="shared" ref="DUU62" si="1634">DUU59-DUU61</f>
        <v>0</v>
      </c>
      <c r="DUW62" s="1683">
        <f t="shared" ref="DUW62" si="1635">DUW59-DUW61</f>
        <v>0</v>
      </c>
      <c r="DUY62" s="1683">
        <f t="shared" ref="DUY62" si="1636">DUY59-DUY61</f>
        <v>0</v>
      </c>
      <c r="DVA62" s="1683">
        <f t="shared" ref="DVA62" si="1637">DVA59-DVA61</f>
        <v>0</v>
      </c>
      <c r="DVC62" s="1683">
        <f t="shared" ref="DVC62" si="1638">DVC59-DVC61</f>
        <v>0</v>
      </c>
      <c r="DVE62" s="1683">
        <f t="shared" ref="DVE62" si="1639">DVE59-DVE61</f>
        <v>0</v>
      </c>
      <c r="DVG62" s="1683">
        <f t="shared" ref="DVG62" si="1640">DVG59-DVG61</f>
        <v>0</v>
      </c>
      <c r="DVI62" s="1683">
        <f t="shared" ref="DVI62" si="1641">DVI59-DVI61</f>
        <v>0</v>
      </c>
      <c r="DVK62" s="1683">
        <f t="shared" ref="DVK62" si="1642">DVK59-DVK61</f>
        <v>0</v>
      </c>
      <c r="DVM62" s="1683">
        <f t="shared" ref="DVM62" si="1643">DVM59-DVM61</f>
        <v>0</v>
      </c>
      <c r="DVO62" s="1683">
        <f t="shared" ref="DVO62" si="1644">DVO59-DVO61</f>
        <v>0</v>
      </c>
      <c r="DVQ62" s="1683">
        <f t="shared" ref="DVQ62" si="1645">DVQ59-DVQ61</f>
        <v>0</v>
      </c>
      <c r="DVS62" s="1683">
        <f t="shared" ref="DVS62" si="1646">DVS59-DVS61</f>
        <v>0</v>
      </c>
      <c r="DVU62" s="1683">
        <f t="shared" ref="DVU62" si="1647">DVU59-DVU61</f>
        <v>0</v>
      </c>
      <c r="DVW62" s="1683">
        <f t="shared" ref="DVW62" si="1648">DVW59-DVW61</f>
        <v>0</v>
      </c>
      <c r="DVY62" s="1683">
        <f t="shared" ref="DVY62" si="1649">DVY59-DVY61</f>
        <v>0</v>
      </c>
      <c r="DWA62" s="1683">
        <f t="shared" ref="DWA62" si="1650">DWA59-DWA61</f>
        <v>0</v>
      </c>
      <c r="DWC62" s="1683">
        <f t="shared" ref="DWC62" si="1651">DWC59-DWC61</f>
        <v>0</v>
      </c>
      <c r="DWE62" s="1683">
        <f t="shared" ref="DWE62" si="1652">DWE59-DWE61</f>
        <v>0</v>
      </c>
      <c r="DWG62" s="1683">
        <f t="shared" ref="DWG62" si="1653">DWG59-DWG61</f>
        <v>0</v>
      </c>
      <c r="DWI62" s="1683">
        <f t="shared" ref="DWI62" si="1654">DWI59-DWI61</f>
        <v>0</v>
      </c>
      <c r="DWK62" s="1683">
        <f t="shared" ref="DWK62" si="1655">DWK59-DWK61</f>
        <v>0</v>
      </c>
      <c r="DWM62" s="1683">
        <f t="shared" ref="DWM62" si="1656">DWM59-DWM61</f>
        <v>0</v>
      </c>
      <c r="DWO62" s="1683">
        <f t="shared" ref="DWO62" si="1657">DWO59-DWO61</f>
        <v>0</v>
      </c>
      <c r="DWQ62" s="1683">
        <f t="shared" ref="DWQ62" si="1658">DWQ59-DWQ61</f>
        <v>0</v>
      </c>
      <c r="DWS62" s="1683">
        <f t="shared" ref="DWS62" si="1659">DWS59-DWS61</f>
        <v>0</v>
      </c>
      <c r="DWU62" s="1683">
        <f t="shared" ref="DWU62" si="1660">DWU59-DWU61</f>
        <v>0</v>
      </c>
      <c r="DWW62" s="1683">
        <f t="shared" ref="DWW62" si="1661">DWW59-DWW61</f>
        <v>0</v>
      </c>
      <c r="DWY62" s="1683">
        <f t="shared" ref="DWY62" si="1662">DWY59-DWY61</f>
        <v>0</v>
      </c>
      <c r="DXA62" s="1683">
        <f t="shared" ref="DXA62" si="1663">DXA59-DXA61</f>
        <v>0</v>
      </c>
      <c r="DXC62" s="1683">
        <f t="shared" ref="DXC62" si="1664">DXC59-DXC61</f>
        <v>0</v>
      </c>
      <c r="DXE62" s="1683">
        <f t="shared" ref="DXE62" si="1665">DXE59-DXE61</f>
        <v>0</v>
      </c>
      <c r="DXG62" s="1683">
        <f t="shared" ref="DXG62" si="1666">DXG59-DXG61</f>
        <v>0</v>
      </c>
      <c r="DXI62" s="1683">
        <f t="shared" ref="DXI62" si="1667">DXI59-DXI61</f>
        <v>0</v>
      </c>
      <c r="DXK62" s="1683">
        <f t="shared" ref="DXK62" si="1668">DXK59-DXK61</f>
        <v>0</v>
      </c>
      <c r="DXM62" s="1683">
        <f t="shared" ref="DXM62" si="1669">DXM59-DXM61</f>
        <v>0</v>
      </c>
      <c r="DXO62" s="1683">
        <f t="shared" ref="DXO62" si="1670">DXO59-DXO61</f>
        <v>0</v>
      </c>
      <c r="DXQ62" s="1683">
        <f t="shared" ref="DXQ62" si="1671">DXQ59-DXQ61</f>
        <v>0</v>
      </c>
      <c r="DXS62" s="1683">
        <f t="shared" ref="DXS62" si="1672">DXS59-DXS61</f>
        <v>0</v>
      </c>
      <c r="DXU62" s="1683">
        <f t="shared" ref="DXU62" si="1673">DXU59-DXU61</f>
        <v>0</v>
      </c>
      <c r="DXW62" s="1683">
        <f t="shared" ref="DXW62" si="1674">DXW59-DXW61</f>
        <v>0</v>
      </c>
      <c r="DXY62" s="1683">
        <f t="shared" ref="DXY62" si="1675">DXY59-DXY61</f>
        <v>0</v>
      </c>
      <c r="DYA62" s="1683">
        <f t="shared" ref="DYA62" si="1676">DYA59-DYA61</f>
        <v>0</v>
      </c>
      <c r="DYC62" s="1683">
        <f t="shared" ref="DYC62" si="1677">DYC59-DYC61</f>
        <v>0</v>
      </c>
      <c r="DYE62" s="1683">
        <f t="shared" ref="DYE62" si="1678">DYE59-DYE61</f>
        <v>0</v>
      </c>
      <c r="DYG62" s="1683">
        <f t="shared" ref="DYG62" si="1679">DYG59-DYG61</f>
        <v>0</v>
      </c>
      <c r="DYI62" s="1683">
        <f t="shared" ref="DYI62" si="1680">DYI59-DYI61</f>
        <v>0</v>
      </c>
      <c r="DYK62" s="1683">
        <f t="shared" ref="DYK62" si="1681">DYK59-DYK61</f>
        <v>0</v>
      </c>
      <c r="DYM62" s="1683">
        <f t="shared" ref="DYM62" si="1682">DYM59-DYM61</f>
        <v>0</v>
      </c>
      <c r="DYO62" s="1683">
        <f t="shared" ref="DYO62" si="1683">DYO59-DYO61</f>
        <v>0</v>
      </c>
      <c r="DYQ62" s="1683">
        <f t="shared" ref="DYQ62" si="1684">DYQ59-DYQ61</f>
        <v>0</v>
      </c>
      <c r="DYS62" s="1683">
        <f t="shared" ref="DYS62" si="1685">DYS59-DYS61</f>
        <v>0</v>
      </c>
      <c r="DYU62" s="1683">
        <f t="shared" ref="DYU62" si="1686">DYU59-DYU61</f>
        <v>0</v>
      </c>
      <c r="DYW62" s="1683">
        <f t="shared" ref="DYW62" si="1687">DYW59-DYW61</f>
        <v>0</v>
      </c>
      <c r="DYY62" s="1683">
        <f t="shared" ref="DYY62" si="1688">DYY59-DYY61</f>
        <v>0</v>
      </c>
      <c r="DZA62" s="1683">
        <f t="shared" ref="DZA62" si="1689">DZA59-DZA61</f>
        <v>0</v>
      </c>
      <c r="DZC62" s="1683">
        <f t="shared" ref="DZC62" si="1690">DZC59-DZC61</f>
        <v>0</v>
      </c>
      <c r="DZE62" s="1683">
        <f t="shared" ref="DZE62" si="1691">DZE59-DZE61</f>
        <v>0</v>
      </c>
      <c r="DZG62" s="1683">
        <f t="shared" ref="DZG62" si="1692">DZG59-DZG61</f>
        <v>0</v>
      </c>
      <c r="DZI62" s="1683">
        <f t="shared" ref="DZI62" si="1693">DZI59-DZI61</f>
        <v>0</v>
      </c>
      <c r="DZK62" s="1683">
        <f t="shared" ref="DZK62" si="1694">DZK59-DZK61</f>
        <v>0</v>
      </c>
      <c r="DZM62" s="1683">
        <f t="shared" ref="DZM62" si="1695">DZM59-DZM61</f>
        <v>0</v>
      </c>
      <c r="DZO62" s="1683">
        <f t="shared" ref="DZO62" si="1696">DZO59-DZO61</f>
        <v>0</v>
      </c>
      <c r="DZQ62" s="1683">
        <f t="shared" ref="DZQ62" si="1697">DZQ59-DZQ61</f>
        <v>0</v>
      </c>
      <c r="DZS62" s="1683">
        <f t="shared" ref="DZS62" si="1698">DZS59-DZS61</f>
        <v>0</v>
      </c>
      <c r="DZU62" s="1683">
        <f t="shared" ref="DZU62" si="1699">DZU59-DZU61</f>
        <v>0</v>
      </c>
      <c r="DZW62" s="1683">
        <f t="shared" ref="DZW62" si="1700">DZW59-DZW61</f>
        <v>0</v>
      </c>
      <c r="DZY62" s="1683">
        <f t="shared" ref="DZY62" si="1701">DZY59-DZY61</f>
        <v>0</v>
      </c>
      <c r="EAA62" s="1683">
        <f t="shared" ref="EAA62" si="1702">EAA59-EAA61</f>
        <v>0</v>
      </c>
      <c r="EAC62" s="1683">
        <f t="shared" ref="EAC62" si="1703">EAC59-EAC61</f>
        <v>0</v>
      </c>
      <c r="EAE62" s="1683">
        <f t="shared" ref="EAE62" si="1704">EAE59-EAE61</f>
        <v>0</v>
      </c>
      <c r="EAG62" s="1683">
        <f t="shared" ref="EAG62" si="1705">EAG59-EAG61</f>
        <v>0</v>
      </c>
      <c r="EAI62" s="1683">
        <f t="shared" ref="EAI62" si="1706">EAI59-EAI61</f>
        <v>0</v>
      </c>
      <c r="EAK62" s="1683">
        <f t="shared" ref="EAK62" si="1707">EAK59-EAK61</f>
        <v>0</v>
      </c>
      <c r="EAM62" s="1683">
        <f t="shared" ref="EAM62" si="1708">EAM59-EAM61</f>
        <v>0</v>
      </c>
      <c r="EAO62" s="1683">
        <f t="shared" ref="EAO62" si="1709">EAO59-EAO61</f>
        <v>0</v>
      </c>
      <c r="EAQ62" s="1683">
        <f t="shared" ref="EAQ62" si="1710">EAQ59-EAQ61</f>
        <v>0</v>
      </c>
      <c r="EAS62" s="1683">
        <f t="shared" ref="EAS62" si="1711">EAS59-EAS61</f>
        <v>0</v>
      </c>
      <c r="EAU62" s="1683">
        <f t="shared" ref="EAU62" si="1712">EAU59-EAU61</f>
        <v>0</v>
      </c>
      <c r="EAW62" s="1683">
        <f t="shared" ref="EAW62" si="1713">EAW59-EAW61</f>
        <v>0</v>
      </c>
      <c r="EAY62" s="1683">
        <f t="shared" ref="EAY62" si="1714">EAY59-EAY61</f>
        <v>0</v>
      </c>
      <c r="EBA62" s="1683">
        <f t="shared" ref="EBA62" si="1715">EBA59-EBA61</f>
        <v>0</v>
      </c>
      <c r="EBC62" s="1683">
        <f t="shared" ref="EBC62" si="1716">EBC59-EBC61</f>
        <v>0</v>
      </c>
      <c r="EBE62" s="1683">
        <f t="shared" ref="EBE62" si="1717">EBE59-EBE61</f>
        <v>0</v>
      </c>
      <c r="EBG62" s="1683">
        <f t="shared" ref="EBG62" si="1718">EBG59-EBG61</f>
        <v>0</v>
      </c>
      <c r="EBI62" s="1683">
        <f t="shared" ref="EBI62" si="1719">EBI59-EBI61</f>
        <v>0</v>
      </c>
      <c r="EBK62" s="1683">
        <f t="shared" ref="EBK62" si="1720">EBK59-EBK61</f>
        <v>0</v>
      </c>
      <c r="EBM62" s="1683">
        <f t="shared" ref="EBM62" si="1721">EBM59-EBM61</f>
        <v>0</v>
      </c>
      <c r="EBO62" s="1683">
        <f t="shared" ref="EBO62" si="1722">EBO59-EBO61</f>
        <v>0</v>
      </c>
      <c r="EBQ62" s="1683">
        <f t="shared" ref="EBQ62" si="1723">EBQ59-EBQ61</f>
        <v>0</v>
      </c>
      <c r="EBS62" s="1683">
        <f t="shared" ref="EBS62" si="1724">EBS59-EBS61</f>
        <v>0</v>
      </c>
      <c r="EBU62" s="1683">
        <f t="shared" ref="EBU62" si="1725">EBU59-EBU61</f>
        <v>0</v>
      </c>
      <c r="EBW62" s="1683">
        <f t="shared" ref="EBW62" si="1726">EBW59-EBW61</f>
        <v>0</v>
      </c>
      <c r="EBY62" s="1683">
        <f t="shared" ref="EBY62" si="1727">EBY59-EBY61</f>
        <v>0</v>
      </c>
      <c r="ECA62" s="1683">
        <f t="shared" ref="ECA62" si="1728">ECA59-ECA61</f>
        <v>0</v>
      </c>
      <c r="ECC62" s="1683">
        <f t="shared" ref="ECC62" si="1729">ECC59-ECC61</f>
        <v>0</v>
      </c>
      <c r="ECE62" s="1683">
        <f t="shared" ref="ECE62" si="1730">ECE59-ECE61</f>
        <v>0</v>
      </c>
      <c r="ECG62" s="1683">
        <f t="shared" ref="ECG62" si="1731">ECG59-ECG61</f>
        <v>0</v>
      </c>
      <c r="ECI62" s="1683">
        <f t="shared" ref="ECI62" si="1732">ECI59-ECI61</f>
        <v>0</v>
      </c>
      <c r="ECK62" s="1683">
        <f t="shared" ref="ECK62" si="1733">ECK59-ECK61</f>
        <v>0</v>
      </c>
      <c r="ECM62" s="1683">
        <f t="shared" ref="ECM62" si="1734">ECM59-ECM61</f>
        <v>0</v>
      </c>
      <c r="ECO62" s="1683">
        <f t="shared" ref="ECO62" si="1735">ECO59-ECO61</f>
        <v>0</v>
      </c>
      <c r="ECQ62" s="1683">
        <f t="shared" ref="ECQ62" si="1736">ECQ59-ECQ61</f>
        <v>0</v>
      </c>
      <c r="ECS62" s="1683">
        <f t="shared" ref="ECS62" si="1737">ECS59-ECS61</f>
        <v>0</v>
      </c>
      <c r="ECU62" s="1683">
        <f t="shared" ref="ECU62" si="1738">ECU59-ECU61</f>
        <v>0</v>
      </c>
      <c r="ECW62" s="1683">
        <f t="shared" ref="ECW62" si="1739">ECW59-ECW61</f>
        <v>0</v>
      </c>
      <c r="ECY62" s="1683">
        <f t="shared" ref="ECY62" si="1740">ECY59-ECY61</f>
        <v>0</v>
      </c>
      <c r="EDA62" s="1683">
        <f t="shared" ref="EDA62" si="1741">EDA59-EDA61</f>
        <v>0</v>
      </c>
      <c r="EDC62" s="1683">
        <f t="shared" ref="EDC62" si="1742">EDC59-EDC61</f>
        <v>0</v>
      </c>
      <c r="EDE62" s="1683">
        <f t="shared" ref="EDE62" si="1743">EDE59-EDE61</f>
        <v>0</v>
      </c>
      <c r="EDG62" s="1683">
        <f t="shared" ref="EDG62" si="1744">EDG59-EDG61</f>
        <v>0</v>
      </c>
      <c r="EDI62" s="1683">
        <f t="shared" ref="EDI62" si="1745">EDI59-EDI61</f>
        <v>0</v>
      </c>
      <c r="EDK62" s="1683">
        <f t="shared" ref="EDK62" si="1746">EDK59-EDK61</f>
        <v>0</v>
      </c>
      <c r="EDM62" s="1683">
        <f t="shared" ref="EDM62" si="1747">EDM59-EDM61</f>
        <v>0</v>
      </c>
      <c r="EDO62" s="1683">
        <f t="shared" ref="EDO62" si="1748">EDO59-EDO61</f>
        <v>0</v>
      </c>
      <c r="EDQ62" s="1683">
        <f t="shared" ref="EDQ62" si="1749">EDQ59-EDQ61</f>
        <v>0</v>
      </c>
      <c r="EDS62" s="1683">
        <f t="shared" ref="EDS62" si="1750">EDS59-EDS61</f>
        <v>0</v>
      </c>
      <c r="EDU62" s="1683">
        <f t="shared" ref="EDU62" si="1751">EDU59-EDU61</f>
        <v>0</v>
      </c>
      <c r="EDW62" s="1683">
        <f t="shared" ref="EDW62" si="1752">EDW59-EDW61</f>
        <v>0</v>
      </c>
      <c r="EDY62" s="1683">
        <f t="shared" ref="EDY62" si="1753">EDY59-EDY61</f>
        <v>0</v>
      </c>
      <c r="EEA62" s="1683">
        <f t="shared" ref="EEA62" si="1754">EEA59-EEA61</f>
        <v>0</v>
      </c>
      <c r="EEC62" s="1683">
        <f t="shared" ref="EEC62" si="1755">EEC59-EEC61</f>
        <v>0</v>
      </c>
      <c r="EEE62" s="1683">
        <f t="shared" ref="EEE62" si="1756">EEE59-EEE61</f>
        <v>0</v>
      </c>
      <c r="EEG62" s="1683">
        <f t="shared" ref="EEG62" si="1757">EEG59-EEG61</f>
        <v>0</v>
      </c>
      <c r="EEI62" s="1683">
        <f t="shared" ref="EEI62" si="1758">EEI59-EEI61</f>
        <v>0</v>
      </c>
      <c r="EEK62" s="1683">
        <f t="shared" ref="EEK62" si="1759">EEK59-EEK61</f>
        <v>0</v>
      </c>
      <c r="EEM62" s="1683">
        <f t="shared" ref="EEM62" si="1760">EEM59-EEM61</f>
        <v>0</v>
      </c>
      <c r="EEO62" s="1683">
        <f t="shared" ref="EEO62" si="1761">EEO59-EEO61</f>
        <v>0</v>
      </c>
      <c r="EEQ62" s="1683">
        <f t="shared" ref="EEQ62" si="1762">EEQ59-EEQ61</f>
        <v>0</v>
      </c>
      <c r="EES62" s="1683">
        <f t="shared" ref="EES62" si="1763">EES59-EES61</f>
        <v>0</v>
      </c>
      <c r="EEU62" s="1683">
        <f t="shared" ref="EEU62" si="1764">EEU59-EEU61</f>
        <v>0</v>
      </c>
      <c r="EEW62" s="1683">
        <f t="shared" ref="EEW62" si="1765">EEW59-EEW61</f>
        <v>0</v>
      </c>
      <c r="EEY62" s="1683">
        <f t="shared" ref="EEY62" si="1766">EEY59-EEY61</f>
        <v>0</v>
      </c>
      <c r="EFA62" s="1683">
        <f t="shared" ref="EFA62" si="1767">EFA59-EFA61</f>
        <v>0</v>
      </c>
      <c r="EFC62" s="1683">
        <f t="shared" ref="EFC62" si="1768">EFC59-EFC61</f>
        <v>0</v>
      </c>
      <c r="EFE62" s="1683">
        <f t="shared" ref="EFE62" si="1769">EFE59-EFE61</f>
        <v>0</v>
      </c>
      <c r="EFG62" s="1683">
        <f t="shared" ref="EFG62" si="1770">EFG59-EFG61</f>
        <v>0</v>
      </c>
      <c r="EFI62" s="1683">
        <f t="shared" ref="EFI62" si="1771">EFI59-EFI61</f>
        <v>0</v>
      </c>
      <c r="EFK62" s="1683">
        <f t="shared" ref="EFK62" si="1772">EFK59-EFK61</f>
        <v>0</v>
      </c>
      <c r="EFM62" s="1683">
        <f t="shared" ref="EFM62" si="1773">EFM59-EFM61</f>
        <v>0</v>
      </c>
      <c r="EFO62" s="1683">
        <f t="shared" ref="EFO62" si="1774">EFO59-EFO61</f>
        <v>0</v>
      </c>
      <c r="EFQ62" s="1683">
        <f t="shared" ref="EFQ62" si="1775">EFQ59-EFQ61</f>
        <v>0</v>
      </c>
      <c r="EFS62" s="1683">
        <f t="shared" ref="EFS62" si="1776">EFS59-EFS61</f>
        <v>0</v>
      </c>
      <c r="EFU62" s="1683">
        <f t="shared" ref="EFU62" si="1777">EFU59-EFU61</f>
        <v>0</v>
      </c>
      <c r="EFW62" s="1683">
        <f t="shared" ref="EFW62" si="1778">EFW59-EFW61</f>
        <v>0</v>
      </c>
      <c r="EFY62" s="1683">
        <f t="shared" ref="EFY62" si="1779">EFY59-EFY61</f>
        <v>0</v>
      </c>
      <c r="EGA62" s="1683">
        <f t="shared" ref="EGA62" si="1780">EGA59-EGA61</f>
        <v>0</v>
      </c>
      <c r="EGC62" s="1683">
        <f t="shared" ref="EGC62" si="1781">EGC59-EGC61</f>
        <v>0</v>
      </c>
      <c r="EGE62" s="1683">
        <f t="shared" ref="EGE62" si="1782">EGE59-EGE61</f>
        <v>0</v>
      </c>
      <c r="EGG62" s="1683">
        <f t="shared" ref="EGG62" si="1783">EGG59-EGG61</f>
        <v>0</v>
      </c>
      <c r="EGI62" s="1683">
        <f t="shared" ref="EGI62" si="1784">EGI59-EGI61</f>
        <v>0</v>
      </c>
      <c r="EGK62" s="1683">
        <f t="shared" ref="EGK62" si="1785">EGK59-EGK61</f>
        <v>0</v>
      </c>
      <c r="EGM62" s="1683">
        <f t="shared" ref="EGM62" si="1786">EGM59-EGM61</f>
        <v>0</v>
      </c>
      <c r="EGO62" s="1683">
        <f t="shared" ref="EGO62" si="1787">EGO59-EGO61</f>
        <v>0</v>
      </c>
      <c r="EGQ62" s="1683">
        <f t="shared" ref="EGQ62" si="1788">EGQ59-EGQ61</f>
        <v>0</v>
      </c>
      <c r="EGS62" s="1683">
        <f t="shared" ref="EGS62" si="1789">EGS59-EGS61</f>
        <v>0</v>
      </c>
      <c r="EGU62" s="1683">
        <f t="shared" ref="EGU62" si="1790">EGU59-EGU61</f>
        <v>0</v>
      </c>
      <c r="EGW62" s="1683">
        <f t="shared" ref="EGW62" si="1791">EGW59-EGW61</f>
        <v>0</v>
      </c>
      <c r="EGY62" s="1683">
        <f t="shared" ref="EGY62" si="1792">EGY59-EGY61</f>
        <v>0</v>
      </c>
      <c r="EHA62" s="1683">
        <f t="shared" ref="EHA62" si="1793">EHA59-EHA61</f>
        <v>0</v>
      </c>
      <c r="EHC62" s="1683">
        <f t="shared" ref="EHC62" si="1794">EHC59-EHC61</f>
        <v>0</v>
      </c>
      <c r="EHE62" s="1683">
        <f t="shared" ref="EHE62" si="1795">EHE59-EHE61</f>
        <v>0</v>
      </c>
      <c r="EHG62" s="1683">
        <f t="shared" ref="EHG62" si="1796">EHG59-EHG61</f>
        <v>0</v>
      </c>
      <c r="EHI62" s="1683">
        <f t="shared" ref="EHI62" si="1797">EHI59-EHI61</f>
        <v>0</v>
      </c>
      <c r="EHK62" s="1683">
        <f t="shared" ref="EHK62" si="1798">EHK59-EHK61</f>
        <v>0</v>
      </c>
      <c r="EHM62" s="1683">
        <f t="shared" ref="EHM62" si="1799">EHM59-EHM61</f>
        <v>0</v>
      </c>
      <c r="EHO62" s="1683">
        <f t="shared" ref="EHO62" si="1800">EHO59-EHO61</f>
        <v>0</v>
      </c>
      <c r="EHQ62" s="1683">
        <f t="shared" ref="EHQ62" si="1801">EHQ59-EHQ61</f>
        <v>0</v>
      </c>
      <c r="EHS62" s="1683">
        <f t="shared" ref="EHS62" si="1802">EHS59-EHS61</f>
        <v>0</v>
      </c>
      <c r="EHU62" s="1683">
        <f t="shared" ref="EHU62" si="1803">EHU59-EHU61</f>
        <v>0</v>
      </c>
      <c r="EHW62" s="1683">
        <f t="shared" ref="EHW62" si="1804">EHW59-EHW61</f>
        <v>0</v>
      </c>
      <c r="EHY62" s="1683">
        <f t="shared" ref="EHY62" si="1805">EHY59-EHY61</f>
        <v>0</v>
      </c>
      <c r="EIA62" s="1683">
        <f t="shared" ref="EIA62" si="1806">EIA59-EIA61</f>
        <v>0</v>
      </c>
      <c r="EIC62" s="1683">
        <f t="shared" ref="EIC62" si="1807">EIC59-EIC61</f>
        <v>0</v>
      </c>
      <c r="EIE62" s="1683">
        <f t="shared" ref="EIE62" si="1808">EIE59-EIE61</f>
        <v>0</v>
      </c>
      <c r="EIG62" s="1683">
        <f t="shared" ref="EIG62" si="1809">EIG59-EIG61</f>
        <v>0</v>
      </c>
      <c r="EII62" s="1683">
        <f t="shared" ref="EII62" si="1810">EII59-EII61</f>
        <v>0</v>
      </c>
      <c r="EIK62" s="1683">
        <f t="shared" ref="EIK62" si="1811">EIK59-EIK61</f>
        <v>0</v>
      </c>
      <c r="EIM62" s="1683">
        <f t="shared" ref="EIM62" si="1812">EIM59-EIM61</f>
        <v>0</v>
      </c>
      <c r="EIO62" s="1683">
        <f t="shared" ref="EIO62" si="1813">EIO59-EIO61</f>
        <v>0</v>
      </c>
      <c r="EIQ62" s="1683">
        <f t="shared" ref="EIQ62" si="1814">EIQ59-EIQ61</f>
        <v>0</v>
      </c>
      <c r="EIS62" s="1683">
        <f t="shared" ref="EIS62" si="1815">EIS59-EIS61</f>
        <v>0</v>
      </c>
      <c r="EIU62" s="1683">
        <f t="shared" ref="EIU62" si="1816">EIU59-EIU61</f>
        <v>0</v>
      </c>
      <c r="EIW62" s="1683">
        <f t="shared" ref="EIW62" si="1817">EIW59-EIW61</f>
        <v>0</v>
      </c>
      <c r="EIY62" s="1683">
        <f t="shared" ref="EIY62" si="1818">EIY59-EIY61</f>
        <v>0</v>
      </c>
      <c r="EJA62" s="1683">
        <f t="shared" ref="EJA62" si="1819">EJA59-EJA61</f>
        <v>0</v>
      </c>
      <c r="EJC62" s="1683">
        <f t="shared" ref="EJC62" si="1820">EJC59-EJC61</f>
        <v>0</v>
      </c>
      <c r="EJE62" s="1683">
        <f t="shared" ref="EJE62" si="1821">EJE59-EJE61</f>
        <v>0</v>
      </c>
      <c r="EJG62" s="1683">
        <f t="shared" ref="EJG62" si="1822">EJG59-EJG61</f>
        <v>0</v>
      </c>
      <c r="EJI62" s="1683">
        <f t="shared" ref="EJI62" si="1823">EJI59-EJI61</f>
        <v>0</v>
      </c>
      <c r="EJK62" s="1683">
        <f t="shared" ref="EJK62" si="1824">EJK59-EJK61</f>
        <v>0</v>
      </c>
      <c r="EJM62" s="1683">
        <f t="shared" ref="EJM62" si="1825">EJM59-EJM61</f>
        <v>0</v>
      </c>
      <c r="EJO62" s="1683">
        <f t="shared" ref="EJO62" si="1826">EJO59-EJO61</f>
        <v>0</v>
      </c>
      <c r="EJQ62" s="1683">
        <f t="shared" ref="EJQ62" si="1827">EJQ59-EJQ61</f>
        <v>0</v>
      </c>
      <c r="EJS62" s="1683">
        <f t="shared" ref="EJS62" si="1828">EJS59-EJS61</f>
        <v>0</v>
      </c>
      <c r="EJU62" s="1683">
        <f t="shared" ref="EJU62" si="1829">EJU59-EJU61</f>
        <v>0</v>
      </c>
      <c r="EJW62" s="1683">
        <f t="shared" ref="EJW62" si="1830">EJW59-EJW61</f>
        <v>0</v>
      </c>
      <c r="EJY62" s="1683">
        <f t="shared" ref="EJY62" si="1831">EJY59-EJY61</f>
        <v>0</v>
      </c>
      <c r="EKA62" s="1683">
        <f t="shared" ref="EKA62" si="1832">EKA59-EKA61</f>
        <v>0</v>
      </c>
      <c r="EKC62" s="1683">
        <f t="shared" ref="EKC62" si="1833">EKC59-EKC61</f>
        <v>0</v>
      </c>
      <c r="EKE62" s="1683">
        <f t="shared" ref="EKE62" si="1834">EKE59-EKE61</f>
        <v>0</v>
      </c>
      <c r="EKG62" s="1683">
        <f t="shared" ref="EKG62" si="1835">EKG59-EKG61</f>
        <v>0</v>
      </c>
      <c r="EKI62" s="1683">
        <f t="shared" ref="EKI62" si="1836">EKI59-EKI61</f>
        <v>0</v>
      </c>
      <c r="EKK62" s="1683">
        <f t="shared" ref="EKK62" si="1837">EKK59-EKK61</f>
        <v>0</v>
      </c>
      <c r="EKM62" s="1683">
        <f t="shared" ref="EKM62" si="1838">EKM59-EKM61</f>
        <v>0</v>
      </c>
      <c r="EKO62" s="1683">
        <f t="shared" ref="EKO62" si="1839">EKO59-EKO61</f>
        <v>0</v>
      </c>
      <c r="EKQ62" s="1683">
        <f t="shared" ref="EKQ62" si="1840">EKQ59-EKQ61</f>
        <v>0</v>
      </c>
      <c r="EKS62" s="1683">
        <f t="shared" ref="EKS62" si="1841">EKS59-EKS61</f>
        <v>0</v>
      </c>
      <c r="EKU62" s="1683">
        <f t="shared" ref="EKU62" si="1842">EKU59-EKU61</f>
        <v>0</v>
      </c>
      <c r="EKW62" s="1683">
        <f t="shared" ref="EKW62" si="1843">EKW59-EKW61</f>
        <v>0</v>
      </c>
      <c r="EKY62" s="1683">
        <f t="shared" ref="EKY62" si="1844">EKY59-EKY61</f>
        <v>0</v>
      </c>
      <c r="ELA62" s="1683">
        <f t="shared" ref="ELA62" si="1845">ELA59-ELA61</f>
        <v>0</v>
      </c>
      <c r="ELC62" s="1683">
        <f t="shared" ref="ELC62" si="1846">ELC59-ELC61</f>
        <v>0</v>
      </c>
      <c r="ELE62" s="1683">
        <f t="shared" ref="ELE62" si="1847">ELE59-ELE61</f>
        <v>0</v>
      </c>
      <c r="ELG62" s="1683">
        <f t="shared" ref="ELG62" si="1848">ELG59-ELG61</f>
        <v>0</v>
      </c>
      <c r="ELI62" s="1683">
        <f t="shared" ref="ELI62" si="1849">ELI59-ELI61</f>
        <v>0</v>
      </c>
      <c r="ELK62" s="1683">
        <f t="shared" ref="ELK62" si="1850">ELK59-ELK61</f>
        <v>0</v>
      </c>
      <c r="ELM62" s="1683">
        <f t="shared" ref="ELM62" si="1851">ELM59-ELM61</f>
        <v>0</v>
      </c>
      <c r="ELO62" s="1683">
        <f t="shared" ref="ELO62" si="1852">ELO59-ELO61</f>
        <v>0</v>
      </c>
      <c r="ELQ62" s="1683">
        <f t="shared" ref="ELQ62" si="1853">ELQ59-ELQ61</f>
        <v>0</v>
      </c>
      <c r="ELS62" s="1683">
        <f t="shared" ref="ELS62" si="1854">ELS59-ELS61</f>
        <v>0</v>
      </c>
      <c r="ELU62" s="1683">
        <f t="shared" ref="ELU62" si="1855">ELU59-ELU61</f>
        <v>0</v>
      </c>
      <c r="ELW62" s="1683">
        <f t="shared" ref="ELW62" si="1856">ELW59-ELW61</f>
        <v>0</v>
      </c>
      <c r="ELY62" s="1683">
        <f t="shared" ref="ELY62" si="1857">ELY59-ELY61</f>
        <v>0</v>
      </c>
      <c r="EMA62" s="1683">
        <f t="shared" ref="EMA62" si="1858">EMA59-EMA61</f>
        <v>0</v>
      </c>
      <c r="EMC62" s="1683">
        <f t="shared" ref="EMC62" si="1859">EMC59-EMC61</f>
        <v>0</v>
      </c>
      <c r="EME62" s="1683">
        <f t="shared" ref="EME62" si="1860">EME59-EME61</f>
        <v>0</v>
      </c>
      <c r="EMG62" s="1683">
        <f t="shared" ref="EMG62" si="1861">EMG59-EMG61</f>
        <v>0</v>
      </c>
      <c r="EMI62" s="1683">
        <f t="shared" ref="EMI62" si="1862">EMI59-EMI61</f>
        <v>0</v>
      </c>
      <c r="EMK62" s="1683">
        <f t="shared" ref="EMK62" si="1863">EMK59-EMK61</f>
        <v>0</v>
      </c>
      <c r="EMM62" s="1683">
        <f t="shared" ref="EMM62" si="1864">EMM59-EMM61</f>
        <v>0</v>
      </c>
      <c r="EMO62" s="1683">
        <f t="shared" ref="EMO62" si="1865">EMO59-EMO61</f>
        <v>0</v>
      </c>
      <c r="EMQ62" s="1683">
        <f t="shared" ref="EMQ62" si="1866">EMQ59-EMQ61</f>
        <v>0</v>
      </c>
      <c r="EMS62" s="1683">
        <f t="shared" ref="EMS62" si="1867">EMS59-EMS61</f>
        <v>0</v>
      </c>
      <c r="EMU62" s="1683">
        <f t="shared" ref="EMU62" si="1868">EMU59-EMU61</f>
        <v>0</v>
      </c>
      <c r="EMW62" s="1683">
        <f t="shared" ref="EMW62" si="1869">EMW59-EMW61</f>
        <v>0</v>
      </c>
      <c r="EMY62" s="1683">
        <f t="shared" ref="EMY62" si="1870">EMY59-EMY61</f>
        <v>0</v>
      </c>
      <c r="ENA62" s="1683">
        <f t="shared" ref="ENA62" si="1871">ENA59-ENA61</f>
        <v>0</v>
      </c>
      <c r="ENC62" s="1683">
        <f t="shared" ref="ENC62" si="1872">ENC59-ENC61</f>
        <v>0</v>
      </c>
      <c r="ENE62" s="1683">
        <f t="shared" ref="ENE62" si="1873">ENE59-ENE61</f>
        <v>0</v>
      </c>
      <c r="ENG62" s="1683">
        <f t="shared" ref="ENG62" si="1874">ENG59-ENG61</f>
        <v>0</v>
      </c>
      <c r="ENI62" s="1683">
        <f t="shared" ref="ENI62" si="1875">ENI59-ENI61</f>
        <v>0</v>
      </c>
      <c r="ENK62" s="1683">
        <f t="shared" ref="ENK62" si="1876">ENK59-ENK61</f>
        <v>0</v>
      </c>
      <c r="ENM62" s="1683">
        <f t="shared" ref="ENM62" si="1877">ENM59-ENM61</f>
        <v>0</v>
      </c>
      <c r="ENO62" s="1683">
        <f t="shared" ref="ENO62" si="1878">ENO59-ENO61</f>
        <v>0</v>
      </c>
      <c r="ENQ62" s="1683">
        <f t="shared" ref="ENQ62" si="1879">ENQ59-ENQ61</f>
        <v>0</v>
      </c>
      <c r="ENS62" s="1683">
        <f t="shared" ref="ENS62" si="1880">ENS59-ENS61</f>
        <v>0</v>
      </c>
      <c r="ENU62" s="1683">
        <f t="shared" ref="ENU62" si="1881">ENU59-ENU61</f>
        <v>0</v>
      </c>
      <c r="ENW62" s="1683">
        <f t="shared" ref="ENW62" si="1882">ENW59-ENW61</f>
        <v>0</v>
      </c>
      <c r="ENY62" s="1683">
        <f t="shared" ref="ENY62" si="1883">ENY59-ENY61</f>
        <v>0</v>
      </c>
      <c r="EOA62" s="1683">
        <f t="shared" ref="EOA62" si="1884">EOA59-EOA61</f>
        <v>0</v>
      </c>
      <c r="EOC62" s="1683">
        <f t="shared" ref="EOC62" si="1885">EOC59-EOC61</f>
        <v>0</v>
      </c>
      <c r="EOE62" s="1683">
        <f t="shared" ref="EOE62" si="1886">EOE59-EOE61</f>
        <v>0</v>
      </c>
      <c r="EOG62" s="1683">
        <f t="shared" ref="EOG62" si="1887">EOG59-EOG61</f>
        <v>0</v>
      </c>
      <c r="EOI62" s="1683">
        <f t="shared" ref="EOI62" si="1888">EOI59-EOI61</f>
        <v>0</v>
      </c>
      <c r="EOK62" s="1683">
        <f t="shared" ref="EOK62" si="1889">EOK59-EOK61</f>
        <v>0</v>
      </c>
      <c r="EOM62" s="1683">
        <f t="shared" ref="EOM62" si="1890">EOM59-EOM61</f>
        <v>0</v>
      </c>
      <c r="EOO62" s="1683">
        <f t="shared" ref="EOO62" si="1891">EOO59-EOO61</f>
        <v>0</v>
      </c>
      <c r="EOQ62" s="1683">
        <f t="shared" ref="EOQ62" si="1892">EOQ59-EOQ61</f>
        <v>0</v>
      </c>
      <c r="EOS62" s="1683">
        <f t="shared" ref="EOS62" si="1893">EOS59-EOS61</f>
        <v>0</v>
      </c>
      <c r="EOU62" s="1683">
        <f t="shared" ref="EOU62" si="1894">EOU59-EOU61</f>
        <v>0</v>
      </c>
      <c r="EOW62" s="1683">
        <f t="shared" ref="EOW62" si="1895">EOW59-EOW61</f>
        <v>0</v>
      </c>
      <c r="EOY62" s="1683">
        <f t="shared" ref="EOY62" si="1896">EOY59-EOY61</f>
        <v>0</v>
      </c>
      <c r="EPA62" s="1683">
        <f t="shared" ref="EPA62" si="1897">EPA59-EPA61</f>
        <v>0</v>
      </c>
      <c r="EPC62" s="1683">
        <f t="shared" ref="EPC62" si="1898">EPC59-EPC61</f>
        <v>0</v>
      </c>
      <c r="EPE62" s="1683">
        <f t="shared" ref="EPE62" si="1899">EPE59-EPE61</f>
        <v>0</v>
      </c>
      <c r="EPG62" s="1683">
        <f t="shared" ref="EPG62" si="1900">EPG59-EPG61</f>
        <v>0</v>
      </c>
      <c r="EPI62" s="1683">
        <f t="shared" ref="EPI62" si="1901">EPI59-EPI61</f>
        <v>0</v>
      </c>
      <c r="EPK62" s="1683">
        <f t="shared" ref="EPK62" si="1902">EPK59-EPK61</f>
        <v>0</v>
      </c>
      <c r="EPM62" s="1683">
        <f t="shared" ref="EPM62" si="1903">EPM59-EPM61</f>
        <v>0</v>
      </c>
      <c r="EPO62" s="1683">
        <f t="shared" ref="EPO62" si="1904">EPO59-EPO61</f>
        <v>0</v>
      </c>
      <c r="EPQ62" s="1683">
        <f t="shared" ref="EPQ62" si="1905">EPQ59-EPQ61</f>
        <v>0</v>
      </c>
      <c r="EPS62" s="1683">
        <f t="shared" ref="EPS62" si="1906">EPS59-EPS61</f>
        <v>0</v>
      </c>
      <c r="EPU62" s="1683">
        <f t="shared" ref="EPU62" si="1907">EPU59-EPU61</f>
        <v>0</v>
      </c>
      <c r="EPW62" s="1683">
        <f t="shared" ref="EPW62" si="1908">EPW59-EPW61</f>
        <v>0</v>
      </c>
      <c r="EPY62" s="1683">
        <f t="shared" ref="EPY62" si="1909">EPY59-EPY61</f>
        <v>0</v>
      </c>
      <c r="EQA62" s="1683">
        <f t="shared" ref="EQA62" si="1910">EQA59-EQA61</f>
        <v>0</v>
      </c>
      <c r="EQC62" s="1683">
        <f t="shared" ref="EQC62" si="1911">EQC59-EQC61</f>
        <v>0</v>
      </c>
      <c r="EQE62" s="1683">
        <f t="shared" ref="EQE62" si="1912">EQE59-EQE61</f>
        <v>0</v>
      </c>
      <c r="EQG62" s="1683">
        <f t="shared" ref="EQG62" si="1913">EQG59-EQG61</f>
        <v>0</v>
      </c>
      <c r="EQI62" s="1683">
        <f t="shared" ref="EQI62" si="1914">EQI59-EQI61</f>
        <v>0</v>
      </c>
      <c r="EQK62" s="1683">
        <f t="shared" ref="EQK62" si="1915">EQK59-EQK61</f>
        <v>0</v>
      </c>
      <c r="EQM62" s="1683">
        <f t="shared" ref="EQM62" si="1916">EQM59-EQM61</f>
        <v>0</v>
      </c>
      <c r="EQO62" s="1683">
        <f t="shared" ref="EQO62" si="1917">EQO59-EQO61</f>
        <v>0</v>
      </c>
      <c r="EQQ62" s="1683">
        <f t="shared" ref="EQQ62" si="1918">EQQ59-EQQ61</f>
        <v>0</v>
      </c>
      <c r="EQS62" s="1683">
        <f t="shared" ref="EQS62" si="1919">EQS59-EQS61</f>
        <v>0</v>
      </c>
      <c r="EQU62" s="1683">
        <f t="shared" ref="EQU62" si="1920">EQU59-EQU61</f>
        <v>0</v>
      </c>
      <c r="EQW62" s="1683">
        <f t="shared" ref="EQW62" si="1921">EQW59-EQW61</f>
        <v>0</v>
      </c>
      <c r="EQY62" s="1683">
        <f t="shared" ref="EQY62" si="1922">EQY59-EQY61</f>
        <v>0</v>
      </c>
      <c r="ERA62" s="1683">
        <f t="shared" ref="ERA62" si="1923">ERA59-ERA61</f>
        <v>0</v>
      </c>
      <c r="ERC62" s="1683">
        <f t="shared" ref="ERC62" si="1924">ERC59-ERC61</f>
        <v>0</v>
      </c>
      <c r="ERE62" s="1683">
        <f t="shared" ref="ERE62" si="1925">ERE59-ERE61</f>
        <v>0</v>
      </c>
      <c r="ERG62" s="1683">
        <f t="shared" ref="ERG62" si="1926">ERG59-ERG61</f>
        <v>0</v>
      </c>
      <c r="ERI62" s="1683">
        <f t="shared" ref="ERI62" si="1927">ERI59-ERI61</f>
        <v>0</v>
      </c>
      <c r="ERK62" s="1683">
        <f t="shared" ref="ERK62" si="1928">ERK59-ERK61</f>
        <v>0</v>
      </c>
      <c r="ERM62" s="1683">
        <f t="shared" ref="ERM62" si="1929">ERM59-ERM61</f>
        <v>0</v>
      </c>
      <c r="ERO62" s="1683">
        <f t="shared" ref="ERO62" si="1930">ERO59-ERO61</f>
        <v>0</v>
      </c>
      <c r="ERQ62" s="1683">
        <f t="shared" ref="ERQ62" si="1931">ERQ59-ERQ61</f>
        <v>0</v>
      </c>
      <c r="ERS62" s="1683">
        <f t="shared" ref="ERS62" si="1932">ERS59-ERS61</f>
        <v>0</v>
      </c>
      <c r="ERU62" s="1683">
        <f t="shared" ref="ERU62" si="1933">ERU59-ERU61</f>
        <v>0</v>
      </c>
      <c r="ERW62" s="1683">
        <f t="shared" ref="ERW62" si="1934">ERW59-ERW61</f>
        <v>0</v>
      </c>
      <c r="ERY62" s="1683">
        <f t="shared" ref="ERY62" si="1935">ERY59-ERY61</f>
        <v>0</v>
      </c>
      <c r="ESA62" s="1683">
        <f t="shared" ref="ESA62" si="1936">ESA59-ESA61</f>
        <v>0</v>
      </c>
      <c r="ESC62" s="1683">
        <f t="shared" ref="ESC62" si="1937">ESC59-ESC61</f>
        <v>0</v>
      </c>
      <c r="ESE62" s="1683">
        <f t="shared" ref="ESE62" si="1938">ESE59-ESE61</f>
        <v>0</v>
      </c>
      <c r="ESG62" s="1683">
        <f t="shared" ref="ESG62" si="1939">ESG59-ESG61</f>
        <v>0</v>
      </c>
      <c r="ESI62" s="1683">
        <f t="shared" ref="ESI62" si="1940">ESI59-ESI61</f>
        <v>0</v>
      </c>
      <c r="ESK62" s="1683">
        <f t="shared" ref="ESK62" si="1941">ESK59-ESK61</f>
        <v>0</v>
      </c>
      <c r="ESM62" s="1683">
        <f t="shared" ref="ESM62" si="1942">ESM59-ESM61</f>
        <v>0</v>
      </c>
      <c r="ESO62" s="1683">
        <f t="shared" ref="ESO62" si="1943">ESO59-ESO61</f>
        <v>0</v>
      </c>
      <c r="ESQ62" s="1683">
        <f t="shared" ref="ESQ62" si="1944">ESQ59-ESQ61</f>
        <v>0</v>
      </c>
      <c r="ESS62" s="1683">
        <f t="shared" ref="ESS62" si="1945">ESS59-ESS61</f>
        <v>0</v>
      </c>
      <c r="ESU62" s="1683">
        <f t="shared" ref="ESU62" si="1946">ESU59-ESU61</f>
        <v>0</v>
      </c>
      <c r="ESW62" s="1683">
        <f t="shared" ref="ESW62" si="1947">ESW59-ESW61</f>
        <v>0</v>
      </c>
      <c r="ESY62" s="1683">
        <f t="shared" ref="ESY62" si="1948">ESY59-ESY61</f>
        <v>0</v>
      </c>
      <c r="ETA62" s="1683">
        <f t="shared" ref="ETA62" si="1949">ETA59-ETA61</f>
        <v>0</v>
      </c>
      <c r="ETC62" s="1683">
        <f t="shared" ref="ETC62" si="1950">ETC59-ETC61</f>
        <v>0</v>
      </c>
      <c r="ETE62" s="1683">
        <f t="shared" ref="ETE62" si="1951">ETE59-ETE61</f>
        <v>0</v>
      </c>
      <c r="ETG62" s="1683">
        <f t="shared" ref="ETG62" si="1952">ETG59-ETG61</f>
        <v>0</v>
      </c>
      <c r="ETI62" s="1683">
        <f t="shared" ref="ETI62" si="1953">ETI59-ETI61</f>
        <v>0</v>
      </c>
      <c r="ETK62" s="1683">
        <f t="shared" ref="ETK62" si="1954">ETK59-ETK61</f>
        <v>0</v>
      </c>
      <c r="ETM62" s="1683">
        <f t="shared" ref="ETM62" si="1955">ETM59-ETM61</f>
        <v>0</v>
      </c>
      <c r="ETO62" s="1683">
        <f t="shared" ref="ETO62" si="1956">ETO59-ETO61</f>
        <v>0</v>
      </c>
      <c r="ETQ62" s="1683">
        <f t="shared" ref="ETQ62" si="1957">ETQ59-ETQ61</f>
        <v>0</v>
      </c>
      <c r="ETS62" s="1683">
        <f t="shared" ref="ETS62" si="1958">ETS59-ETS61</f>
        <v>0</v>
      </c>
      <c r="ETU62" s="1683">
        <f t="shared" ref="ETU62" si="1959">ETU59-ETU61</f>
        <v>0</v>
      </c>
      <c r="ETW62" s="1683">
        <f t="shared" ref="ETW62" si="1960">ETW59-ETW61</f>
        <v>0</v>
      </c>
      <c r="ETY62" s="1683">
        <f t="shared" ref="ETY62" si="1961">ETY59-ETY61</f>
        <v>0</v>
      </c>
      <c r="EUA62" s="1683">
        <f t="shared" ref="EUA62" si="1962">EUA59-EUA61</f>
        <v>0</v>
      </c>
      <c r="EUC62" s="1683">
        <f t="shared" ref="EUC62" si="1963">EUC59-EUC61</f>
        <v>0</v>
      </c>
      <c r="EUE62" s="1683">
        <f t="shared" ref="EUE62" si="1964">EUE59-EUE61</f>
        <v>0</v>
      </c>
      <c r="EUG62" s="1683">
        <f t="shared" ref="EUG62" si="1965">EUG59-EUG61</f>
        <v>0</v>
      </c>
      <c r="EUI62" s="1683">
        <f t="shared" ref="EUI62" si="1966">EUI59-EUI61</f>
        <v>0</v>
      </c>
      <c r="EUK62" s="1683">
        <f t="shared" ref="EUK62" si="1967">EUK59-EUK61</f>
        <v>0</v>
      </c>
      <c r="EUM62" s="1683">
        <f t="shared" ref="EUM62" si="1968">EUM59-EUM61</f>
        <v>0</v>
      </c>
      <c r="EUO62" s="1683">
        <f t="shared" ref="EUO62" si="1969">EUO59-EUO61</f>
        <v>0</v>
      </c>
      <c r="EUQ62" s="1683">
        <f t="shared" ref="EUQ62" si="1970">EUQ59-EUQ61</f>
        <v>0</v>
      </c>
      <c r="EUS62" s="1683">
        <f t="shared" ref="EUS62" si="1971">EUS59-EUS61</f>
        <v>0</v>
      </c>
      <c r="EUU62" s="1683">
        <f t="shared" ref="EUU62" si="1972">EUU59-EUU61</f>
        <v>0</v>
      </c>
      <c r="EUW62" s="1683">
        <f t="shared" ref="EUW62" si="1973">EUW59-EUW61</f>
        <v>0</v>
      </c>
      <c r="EUY62" s="1683">
        <f t="shared" ref="EUY62" si="1974">EUY59-EUY61</f>
        <v>0</v>
      </c>
      <c r="EVA62" s="1683">
        <f t="shared" ref="EVA62" si="1975">EVA59-EVA61</f>
        <v>0</v>
      </c>
      <c r="EVC62" s="1683">
        <f t="shared" ref="EVC62" si="1976">EVC59-EVC61</f>
        <v>0</v>
      </c>
      <c r="EVE62" s="1683">
        <f t="shared" ref="EVE62" si="1977">EVE59-EVE61</f>
        <v>0</v>
      </c>
      <c r="EVG62" s="1683">
        <f t="shared" ref="EVG62" si="1978">EVG59-EVG61</f>
        <v>0</v>
      </c>
      <c r="EVI62" s="1683">
        <f t="shared" ref="EVI62" si="1979">EVI59-EVI61</f>
        <v>0</v>
      </c>
      <c r="EVK62" s="1683">
        <f t="shared" ref="EVK62" si="1980">EVK59-EVK61</f>
        <v>0</v>
      </c>
      <c r="EVM62" s="1683">
        <f t="shared" ref="EVM62" si="1981">EVM59-EVM61</f>
        <v>0</v>
      </c>
      <c r="EVO62" s="1683">
        <f t="shared" ref="EVO62" si="1982">EVO59-EVO61</f>
        <v>0</v>
      </c>
      <c r="EVQ62" s="1683">
        <f t="shared" ref="EVQ62" si="1983">EVQ59-EVQ61</f>
        <v>0</v>
      </c>
      <c r="EVS62" s="1683">
        <f t="shared" ref="EVS62" si="1984">EVS59-EVS61</f>
        <v>0</v>
      </c>
      <c r="EVU62" s="1683">
        <f t="shared" ref="EVU62" si="1985">EVU59-EVU61</f>
        <v>0</v>
      </c>
      <c r="EVW62" s="1683">
        <f t="shared" ref="EVW62" si="1986">EVW59-EVW61</f>
        <v>0</v>
      </c>
      <c r="EVY62" s="1683">
        <f t="shared" ref="EVY62" si="1987">EVY59-EVY61</f>
        <v>0</v>
      </c>
      <c r="EWA62" s="1683">
        <f t="shared" ref="EWA62" si="1988">EWA59-EWA61</f>
        <v>0</v>
      </c>
      <c r="EWC62" s="1683">
        <f t="shared" ref="EWC62" si="1989">EWC59-EWC61</f>
        <v>0</v>
      </c>
      <c r="EWE62" s="1683">
        <f t="shared" ref="EWE62" si="1990">EWE59-EWE61</f>
        <v>0</v>
      </c>
      <c r="EWG62" s="1683">
        <f t="shared" ref="EWG62" si="1991">EWG59-EWG61</f>
        <v>0</v>
      </c>
      <c r="EWI62" s="1683">
        <f t="shared" ref="EWI62" si="1992">EWI59-EWI61</f>
        <v>0</v>
      </c>
      <c r="EWK62" s="1683">
        <f t="shared" ref="EWK62" si="1993">EWK59-EWK61</f>
        <v>0</v>
      </c>
      <c r="EWM62" s="1683">
        <f t="shared" ref="EWM62" si="1994">EWM59-EWM61</f>
        <v>0</v>
      </c>
      <c r="EWO62" s="1683">
        <f t="shared" ref="EWO62" si="1995">EWO59-EWO61</f>
        <v>0</v>
      </c>
      <c r="EWQ62" s="1683">
        <f t="shared" ref="EWQ62" si="1996">EWQ59-EWQ61</f>
        <v>0</v>
      </c>
      <c r="EWS62" s="1683">
        <f t="shared" ref="EWS62" si="1997">EWS59-EWS61</f>
        <v>0</v>
      </c>
      <c r="EWU62" s="1683">
        <f t="shared" ref="EWU62" si="1998">EWU59-EWU61</f>
        <v>0</v>
      </c>
      <c r="EWW62" s="1683">
        <f t="shared" ref="EWW62" si="1999">EWW59-EWW61</f>
        <v>0</v>
      </c>
      <c r="EWY62" s="1683">
        <f t="shared" ref="EWY62" si="2000">EWY59-EWY61</f>
        <v>0</v>
      </c>
      <c r="EXA62" s="1683">
        <f t="shared" ref="EXA62" si="2001">EXA59-EXA61</f>
        <v>0</v>
      </c>
      <c r="EXC62" s="1683">
        <f t="shared" ref="EXC62" si="2002">EXC59-EXC61</f>
        <v>0</v>
      </c>
      <c r="EXE62" s="1683">
        <f t="shared" ref="EXE62" si="2003">EXE59-EXE61</f>
        <v>0</v>
      </c>
      <c r="EXG62" s="1683">
        <f t="shared" ref="EXG62" si="2004">EXG59-EXG61</f>
        <v>0</v>
      </c>
      <c r="EXI62" s="1683">
        <f t="shared" ref="EXI62" si="2005">EXI59-EXI61</f>
        <v>0</v>
      </c>
      <c r="EXK62" s="1683">
        <f t="shared" ref="EXK62" si="2006">EXK59-EXK61</f>
        <v>0</v>
      </c>
      <c r="EXM62" s="1683">
        <f t="shared" ref="EXM62" si="2007">EXM59-EXM61</f>
        <v>0</v>
      </c>
      <c r="EXO62" s="1683">
        <f t="shared" ref="EXO62" si="2008">EXO59-EXO61</f>
        <v>0</v>
      </c>
      <c r="EXQ62" s="1683">
        <f t="shared" ref="EXQ62" si="2009">EXQ59-EXQ61</f>
        <v>0</v>
      </c>
      <c r="EXS62" s="1683">
        <f t="shared" ref="EXS62" si="2010">EXS59-EXS61</f>
        <v>0</v>
      </c>
      <c r="EXU62" s="1683">
        <f t="shared" ref="EXU62" si="2011">EXU59-EXU61</f>
        <v>0</v>
      </c>
      <c r="EXW62" s="1683">
        <f t="shared" ref="EXW62" si="2012">EXW59-EXW61</f>
        <v>0</v>
      </c>
      <c r="EXY62" s="1683">
        <f t="shared" ref="EXY62" si="2013">EXY59-EXY61</f>
        <v>0</v>
      </c>
      <c r="EYA62" s="1683">
        <f t="shared" ref="EYA62" si="2014">EYA59-EYA61</f>
        <v>0</v>
      </c>
      <c r="EYC62" s="1683">
        <f t="shared" ref="EYC62" si="2015">EYC59-EYC61</f>
        <v>0</v>
      </c>
      <c r="EYE62" s="1683">
        <f t="shared" ref="EYE62" si="2016">EYE59-EYE61</f>
        <v>0</v>
      </c>
      <c r="EYG62" s="1683">
        <f t="shared" ref="EYG62" si="2017">EYG59-EYG61</f>
        <v>0</v>
      </c>
      <c r="EYI62" s="1683">
        <f t="shared" ref="EYI62" si="2018">EYI59-EYI61</f>
        <v>0</v>
      </c>
      <c r="EYK62" s="1683">
        <f t="shared" ref="EYK62" si="2019">EYK59-EYK61</f>
        <v>0</v>
      </c>
      <c r="EYM62" s="1683">
        <f t="shared" ref="EYM62" si="2020">EYM59-EYM61</f>
        <v>0</v>
      </c>
      <c r="EYO62" s="1683">
        <f t="shared" ref="EYO62" si="2021">EYO59-EYO61</f>
        <v>0</v>
      </c>
      <c r="EYQ62" s="1683">
        <f t="shared" ref="EYQ62" si="2022">EYQ59-EYQ61</f>
        <v>0</v>
      </c>
      <c r="EYS62" s="1683">
        <f t="shared" ref="EYS62" si="2023">EYS59-EYS61</f>
        <v>0</v>
      </c>
      <c r="EYU62" s="1683">
        <f t="shared" ref="EYU62" si="2024">EYU59-EYU61</f>
        <v>0</v>
      </c>
      <c r="EYW62" s="1683">
        <f t="shared" ref="EYW62" si="2025">EYW59-EYW61</f>
        <v>0</v>
      </c>
      <c r="EYY62" s="1683">
        <f t="shared" ref="EYY62" si="2026">EYY59-EYY61</f>
        <v>0</v>
      </c>
      <c r="EZA62" s="1683">
        <f t="shared" ref="EZA62" si="2027">EZA59-EZA61</f>
        <v>0</v>
      </c>
      <c r="EZC62" s="1683">
        <f t="shared" ref="EZC62" si="2028">EZC59-EZC61</f>
        <v>0</v>
      </c>
      <c r="EZE62" s="1683">
        <f t="shared" ref="EZE62" si="2029">EZE59-EZE61</f>
        <v>0</v>
      </c>
      <c r="EZG62" s="1683">
        <f t="shared" ref="EZG62" si="2030">EZG59-EZG61</f>
        <v>0</v>
      </c>
      <c r="EZI62" s="1683">
        <f t="shared" ref="EZI62" si="2031">EZI59-EZI61</f>
        <v>0</v>
      </c>
      <c r="EZK62" s="1683">
        <f t="shared" ref="EZK62" si="2032">EZK59-EZK61</f>
        <v>0</v>
      </c>
      <c r="EZM62" s="1683">
        <f t="shared" ref="EZM62" si="2033">EZM59-EZM61</f>
        <v>0</v>
      </c>
      <c r="EZO62" s="1683">
        <f t="shared" ref="EZO62" si="2034">EZO59-EZO61</f>
        <v>0</v>
      </c>
      <c r="EZQ62" s="1683">
        <f t="shared" ref="EZQ62" si="2035">EZQ59-EZQ61</f>
        <v>0</v>
      </c>
      <c r="EZS62" s="1683">
        <f t="shared" ref="EZS62" si="2036">EZS59-EZS61</f>
        <v>0</v>
      </c>
      <c r="EZU62" s="1683">
        <f t="shared" ref="EZU62" si="2037">EZU59-EZU61</f>
        <v>0</v>
      </c>
      <c r="EZW62" s="1683">
        <f t="shared" ref="EZW62" si="2038">EZW59-EZW61</f>
        <v>0</v>
      </c>
      <c r="EZY62" s="1683">
        <f t="shared" ref="EZY62" si="2039">EZY59-EZY61</f>
        <v>0</v>
      </c>
      <c r="FAA62" s="1683">
        <f t="shared" ref="FAA62" si="2040">FAA59-FAA61</f>
        <v>0</v>
      </c>
      <c r="FAC62" s="1683">
        <f t="shared" ref="FAC62" si="2041">FAC59-FAC61</f>
        <v>0</v>
      </c>
      <c r="FAE62" s="1683">
        <f t="shared" ref="FAE62" si="2042">FAE59-FAE61</f>
        <v>0</v>
      </c>
      <c r="FAG62" s="1683">
        <f t="shared" ref="FAG62" si="2043">FAG59-FAG61</f>
        <v>0</v>
      </c>
      <c r="FAI62" s="1683">
        <f t="shared" ref="FAI62" si="2044">FAI59-FAI61</f>
        <v>0</v>
      </c>
      <c r="FAK62" s="1683">
        <f t="shared" ref="FAK62" si="2045">FAK59-FAK61</f>
        <v>0</v>
      </c>
      <c r="FAM62" s="1683">
        <f t="shared" ref="FAM62" si="2046">FAM59-FAM61</f>
        <v>0</v>
      </c>
      <c r="FAO62" s="1683">
        <f t="shared" ref="FAO62" si="2047">FAO59-FAO61</f>
        <v>0</v>
      </c>
      <c r="FAQ62" s="1683">
        <f t="shared" ref="FAQ62" si="2048">FAQ59-FAQ61</f>
        <v>0</v>
      </c>
      <c r="FAS62" s="1683">
        <f t="shared" ref="FAS62" si="2049">FAS59-FAS61</f>
        <v>0</v>
      </c>
      <c r="FAU62" s="1683">
        <f t="shared" ref="FAU62" si="2050">FAU59-FAU61</f>
        <v>0</v>
      </c>
      <c r="FAW62" s="1683">
        <f t="shared" ref="FAW62" si="2051">FAW59-FAW61</f>
        <v>0</v>
      </c>
      <c r="FAY62" s="1683">
        <f t="shared" ref="FAY62" si="2052">FAY59-FAY61</f>
        <v>0</v>
      </c>
      <c r="FBA62" s="1683">
        <f t="shared" ref="FBA62" si="2053">FBA59-FBA61</f>
        <v>0</v>
      </c>
      <c r="FBC62" s="1683">
        <f t="shared" ref="FBC62" si="2054">FBC59-FBC61</f>
        <v>0</v>
      </c>
      <c r="FBE62" s="1683">
        <f t="shared" ref="FBE62" si="2055">FBE59-FBE61</f>
        <v>0</v>
      </c>
      <c r="FBG62" s="1683">
        <f t="shared" ref="FBG62" si="2056">FBG59-FBG61</f>
        <v>0</v>
      </c>
      <c r="FBI62" s="1683">
        <f t="shared" ref="FBI62" si="2057">FBI59-FBI61</f>
        <v>0</v>
      </c>
      <c r="FBK62" s="1683">
        <f t="shared" ref="FBK62" si="2058">FBK59-FBK61</f>
        <v>0</v>
      </c>
      <c r="FBM62" s="1683">
        <f t="shared" ref="FBM62" si="2059">FBM59-FBM61</f>
        <v>0</v>
      </c>
      <c r="FBO62" s="1683">
        <f t="shared" ref="FBO62" si="2060">FBO59-FBO61</f>
        <v>0</v>
      </c>
      <c r="FBQ62" s="1683">
        <f t="shared" ref="FBQ62" si="2061">FBQ59-FBQ61</f>
        <v>0</v>
      </c>
      <c r="FBS62" s="1683">
        <f t="shared" ref="FBS62" si="2062">FBS59-FBS61</f>
        <v>0</v>
      </c>
      <c r="FBU62" s="1683">
        <f t="shared" ref="FBU62" si="2063">FBU59-FBU61</f>
        <v>0</v>
      </c>
      <c r="FBW62" s="1683">
        <f t="shared" ref="FBW62" si="2064">FBW59-FBW61</f>
        <v>0</v>
      </c>
      <c r="FBY62" s="1683">
        <f t="shared" ref="FBY62" si="2065">FBY59-FBY61</f>
        <v>0</v>
      </c>
      <c r="FCA62" s="1683">
        <f t="shared" ref="FCA62" si="2066">FCA59-FCA61</f>
        <v>0</v>
      </c>
      <c r="FCC62" s="1683">
        <f t="shared" ref="FCC62" si="2067">FCC59-FCC61</f>
        <v>0</v>
      </c>
      <c r="FCE62" s="1683">
        <f t="shared" ref="FCE62" si="2068">FCE59-FCE61</f>
        <v>0</v>
      </c>
      <c r="FCG62" s="1683">
        <f t="shared" ref="FCG62" si="2069">FCG59-FCG61</f>
        <v>0</v>
      </c>
      <c r="FCI62" s="1683">
        <f t="shared" ref="FCI62" si="2070">FCI59-FCI61</f>
        <v>0</v>
      </c>
      <c r="FCK62" s="1683">
        <f t="shared" ref="FCK62" si="2071">FCK59-FCK61</f>
        <v>0</v>
      </c>
      <c r="FCM62" s="1683">
        <f t="shared" ref="FCM62" si="2072">FCM59-FCM61</f>
        <v>0</v>
      </c>
      <c r="FCO62" s="1683">
        <f t="shared" ref="FCO62" si="2073">FCO59-FCO61</f>
        <v>0</v>
      </c>
      <c r="FCQ62" s="1683">
        <f t="shared" ref="FCQ62" si="2074">FCQ59-FCQ61</f>
        <v>0</v>
      </c>
      <c r="FCS62" s="1683">
        <f t="shared" ref="FCS62" si="2075">FCS59-FCS61</f>
        <v>0</v>
      </c>
      <c r="FCU62" s="1683">
        <f t="shared" ref="FCU62" si="2076">FCU59-FCU61</f>
        <v>0</v>
      </c>
      <c r="FCW62" s="1683">
        <f t="shared" ref="FCW62" si="2077">FCW59-FCW61</f>
        <v>0</v>
      </c>
      <c r="FCY62" s="1683">
        <f t="shared" ref="FCY62" si="2078">FCY59-FCY61</f>
        <v>0</v>
      </c>
      <c r="FDA62" s="1683">
        <f t="shared" ref="FDA62" si="2079">FDA59-FDA61</f>
        <v>0</v>
      </c>
      <c r="FDC62" s="1683">
        <f t="shared" ref="FDC62" si="2080">FDC59-FDC61</f>
        <v>0</v>
      </c>
      <c r="FDE62" s="1683">
        <f t="shared" ref="FDE62" si="2081">FDE59-FDE61</f>
        <v>0</v>
      </c>
      <c r="FDG62" s="1683">
        <f t="shared" ref="FDG62" si="2082">FDG59-FDG61</f>
        <v>0</v>
      </c>
      <c r="FDI62" s="1683">
        <f t="shared" ref="FDI62" si="2083">FDI59-FDI61</f>
        <v>0</v>
      </c>
      <c r="FDK62" s="1683">
        <f t="shared" ref="FDK62" si="2084">FDK59-FDK61</f>
        <v>0</v>
      </c>
      <c r="FDM62" s="1683">
        <f t="shared" ref="FDM62" si="2085">FDM59-FDM61</f>
        <v>0</v>
      </c>
      <c r="FDO62" s="1683">
        <f t="shared" ref="FDO62" si="2086">FDO59-FDO61</f>
        <v>0</v>
      </c>
      <c r="FDQ62" s="1683">
        <f t="shared" ref="FDQ62" si="2087">FDQ59-FDQ61</f>
        <v>0</v>
      </c>
      <c r="FDS62" s="1683">
        <f t="shared" ref="FDS62" si="2088">FDS59-FDS61</f>
        <v>0</v>
      </c>
      <c r="FDU62" s="1683">
        <f t="shared" ref="FDU62" si="2089">FDU59-FDU61</f>
        <v>0</v>
      </c>
      <c r="FDW62" s="1683">
        <f t="shared" ref="FDW62" si="2090">FDW59-FDW61</f>
        <v>0</v>
      </c>
      <c r="FDY62" s="1683">
        <f t="shared" ref="FDY62" si="2091">FDY59-FDY61</f>
        <v>0</v>
      </c>
      <c r="FEA62" s="1683">
        <f t="shared" ref="FEA62" si="2092">FEA59-FEA61</f>
        <v>0</v>
      </c>
      <c r="FEC62" s="1683">
        <f t="shared" ref="FEC62" si="2093">FEC59-FEC61</f>
        <v>0</v>
      </c>
      <c r="FEE62" s="1683">
        <f t="shared" ref="FEE62" si="2094">FEE59-FEE61</f>
        <v>0</v>
      </c>
      <c r="FEG62" s="1683">
        <f t="shared" ref="FEG62" si="2095">FEG59-FEG61</f>
        <v>0</v>
      </c>
      <c r="FEI62" s="1683">
        <f t="shared" ref="FEI62" si="2096">FEI59-FEI61</f>
        <v>0</v>
      </c>
      <c r="FEK62" s="1683">
        <f t="shared" ref="FEK62" si="2097">FEK59-FEK61</f>
        <v>0</v>
      </c>
      <c r="FEM62" s="1683">
        <f t="shared" ref="FEM62" si="2098">FEM59-FEM61</f>
        <v>0</v>
      </c>
      <c r="FEO62" s="1683">
        <f t="shared" ref="FEO62" si="2099">FEO59-FEO61</f>
        <v>0</v>
      </c>
      <c r="FEQ62" s="1683">
        <f t="shared" ref="FEQ62" si="2100">FEQ59-FEQ61</f>
        <v>0</v>
      </c>
      <c r="FES62" s="1683">
        <f t="shared" ref="FES62" si="2101">FES59-FES61</f>
        <v>0</v>
      </c>
      <c r="FEU62" s="1683">
        <f t="shared" ref="FEU62" si="2102">FEU59-FEU61</f>
        <v>0</v>
      </c>
      <c r="FEW62" s="1683">
        <f t="shared" ref="FEW62" si="2103">FEW59-FEW61</f>
        <v>0</v>
      </c>
      <c r="FEY62" s="1683">
        <f t="shared" ref="FEY62" si="2104">FEY59-FEY61</f>
        <v>0</v>
      </c>
      <c r="FFA62" s="1683">
        <f t="shared" ref="FFA62" si="2105">FFA59-FFA61</f>
        <v>0</v>
      </c>
      <c r="FFC62" s="1683">
        <f t="shared" ref="FFC62" si="2106">FFC59-FFC61</f>
        <v>0</v>
      </c>
      <c r="FFE62" s="1683">
        <f t="shared" ref="FFE62" si="2107">FFE59-FFE61</f>
        <v>0</v>
      </c>
      <c r="FFG62" s="1683">
        <f t="shared" ref="FFG62" si="2108">FFG59-FFG61</f>
        <v>0</v>
      </c>
      <c r="FFI62" s="1683">
        <f t="shared" ref="FFI62" si="2109">FFI59-FFI61</f>
        <v>0</v>
      </c>
      <c r="FFK62" s="1683">
        <f t="shared" ref="FFK62" si="2110">FFK59-FFK61</f>
        <v>0</v>
      </c>
      <c r="FFM62" s="1683">
        <f t="shared" ref="FFM62" si="2111">FFM59-FFM61</f>
        <v>0</v>
      </c>
      <c r="FFO62" s="1683">
        <f t="shared" ref="FFO62" si="2112">FFO59-FFO61</f>
        <v>0</v>
      </c>
      <c r="FFQ62" s="1683">
        <f t="shared" ref="FFQ62" si="2113">FFQ59-FFQ61</f>
        <v>0</v>
      </c>
      <c r="FFS62" s="1683">
        <f t="shared" ref="FFS62" si="2114">FFS59-FFS61</f>
        <v>0</v>
      </c>
      <c r="FFU62" s="1683">
        <f t="shared" ref="FFU62" si="2115">FFU59-FFU61</f>
        <v>0</v>
      </c>
      <c r="FFW62" s="1683">
        <f t="shared" ref="FFW62" si="2116">FFW59-FFW61</f>
        <v>0</v>
      </c>
      <c r="FFY62" s="1683">
        <f t="shared" ref="FFY62" si="2117">FFY59-FFY61</f>
        <v>0</v>
      </c>
      <c r="FGA62" s="1683">
        <f t="shared" ref="FGA62" si="2118">FGA59-FGA61</f>
        <v>0</v>
      </c>
      <c r="FGC62" s="1683">
        <f t="shared" ref="FGC62" si="2119">FGC59-FGC61</f>
        <v>0</v>
      </c>
      <c r="FGE62" s="1683">
        <f t="shared" ref="FGE62" si="2120">FGE59-FGE61</f>
        <v>0</v>
      </c>
      <c r="FGG62" s="1683">
        <f t="shared" ref="FGG62" si="2121">FGG59-FGG61</f>
        <v>0</v>
      </c>
      <c r="FGI62" s="1683">
        <f t="shared" ref="FGI62" si="2122">FGI59-FGI61</f>
        <v>0</v>
      </c>
      <c r="FGK62" s="1683">
        <f t="shared" ref="FGK62" si="2123">FGK59-FGK61</f>
        <v>0</v>
      </c>
      <c r="FGM62" s="1683">
        <f t="shared" ref="FGM62" si="2124">FGM59-FGM61</f>
        <v>0</v>
      </c>
      <c r="FGO62" s="1683">
        <f t="shared" ref="FGO62" si="2125">FGO59-FGO61</f>
        <v>0</v>
      </c>
      <c r="FGQ62" s="1683">
        <f t="shared" ref="FGQ62" si="2126">FGQ59-FGQ61</f>
        <v>0</v>
      </c>
      <c r="FGS62" s="1683">
        <f t="shared" ref="FGS62" si="2127">FGS59-FGS61</f>
        <v>0</v>
      </c>
      <c r="FGU62" s="1683">
        <f t="shared" ref="FGU62" si="2128">FGU59-FGU61</f>
        <v>0</v>
      </c>
      <c r="FGW62" s="1683">
        <f t="shared" ref="FGW62" si="2129">FGW59-FGW61</f>
        <v>0</v>
      </c>
      <c r="FGY62" s="1683">
        <f t="shared" ref="FGY62" si="2130">FGY59-FGY61</f>
        <v>0</v>
      </c>
      <c r="FHA62" s="1683">
        <f t="shared" ref="FHA62" si="2131">FHA59-FHA61</f>
        <v>0</v>
      </c>
      <c r="FHC62" s="1683">
        <f t="shared" ref="FHC62" si="2132">FHC59-FHC61</f>
        <v>0</v>
      </c>
      <c r="FHE62" s="1683">
        <f t="shared" ref="FHE62" si="2133">FHE59-FHE61</f>
        <v>0</v>
      </c>
      <c r="FHG62" s="1683">
        <f t="shared" ref="FHG62" si="2134">FHG59-FHG61</f>
        <v>0</v>
      </c>
      <c r="FHI62" s="1683">
        <f t="shared" ref="FHI62" si="2135">FHI59-FHI61</f>
        <v>0</v>
      </c>
      <c r="FHK62" s="1683">
        <f t="shared" ref="FHK62" si="2136">FHK59-FHK61</f>
        <v>0</v>
      </c>
      <c r="FHM62" s="1683">
        <f t="shared" ref="FHM62" si="2137">FHM59-FHM61</f>
        <v>0</v>
      </c>
      <c r="FHO62" s="1683">
        <f t="shared" ref="FHO62" si="2138">FHO59-FHO61</f>
        <v>0</v>
      </c>
      <c r="FHQ62" s="1683">
        <f t="shared" ref="FHQ62" si="2139">FHQ59-FHQ61</f>
        <v>0</v>
      </c>
      <c r="FHS62" s="1683">
        <f t="shared" ref="FHS62" si="2140">FHS59-FHS61</f>
        <v>0</v>
      </c>
      <c r="FHU62" s="1683">
        <f t="shared" ref="FHU62" si="2141">FHU59-FHU61</f>
        <v>0</v>
      </c>
      <c r="FHW62" s="1683">
        <f t="shared" ref="FHW62" si="2142">FHW59-FHW61</f>
        <v>0</v>
      </c>
      <c r="FHY62" s="1683">
        <f t="shared" ref="FHY62" si="2143">FHY59-FHY61</f>
        <v>0</v>
      </c>
      <c r="FIA62" s="1683">
        <f t="shared" ref="FIA62" si="2144">FIA59-FIA61</f>
        <v>0</v>
      </c>
      <c r="FIC62" s="1683">
        <f t="shared" ref="FIC62" si="2145">FIC59-FIC61</f>
        <v>0</v>
      </c>
      <c r="FIE62" s="1683">
        <f t="shared" ref="FIE62" si="2146">FIE59-FIE61</f>
        <v>0</v>
      </c>
      <c r="FIG62" s="1683">
        <f t="shared" ref="FIG62" si="2147">FIG59-FIG61</f>
        <v>0</v>
      </c>
      <c r="FII62" s="1683">
        <f t="shared" ref="FII62" si="2148">FII59-FII61</f>
        <v>0</v>
      </c>
      <c r="FIK62" s="1683">
        <f t="shared" ref="FIK62" si="2149">FIK59-FIK61</f>
        <v>0</v>
      </c>
      <c r="FIM62" s="1683">
        <f t="shared" ref="FIM62" si="2150">FIM59-FIM61</f>
        <v>0</v>
      </c>
      <c r="FIO62" s="1683">
        <f t="shared" ref="FIO62" si="2151">FIO59-FIO61</f>
        <v>0</v>
      </c>
      <c r="FIQ62" s="1683">
        <f t="shared" ref="FIQ62" si="2152">FIQ59-FIQ61</f>
        <v>0</v>
      </c>
      <c r="FIS62" s="1683">
        <f t="shared" ref="FIS62" si="2153">FIS59-FIS61</f>
        <v>0</v>
      </c>
      <c r="FIU62" s="1683">
        <f t="shared" ref="FIU62" si="2154">FIU59-FIU61</f>
        <v>0</v>
      </c>
      <c r="FIW62" s="1683">
        <f t="shared" ref="FIW62" si="2155">FIW59-FIW61</f>
        <v>0</v>
      </c>
      <c r="FIY62" s="1683">
        <f t="shared" ref="FIY62" si="2156">FIY59-FIY61</f>
        <v>0</v>
      </c>
      <c r="FJA62" s="1683">
        <f t="shared" ref="FJA62" si="2157">FJA59-FJA61</f>
        <v>0</v>
      </c>
      <c r="FJC62" s="1683">
        <f t="shared" ref="FJC62" si="2158">FJC59-FJC61</f>
        <v>0</v>
      </c>
      <c r="FJE62" s="1683">
        <f t="shared" ref="FJE62" si="2159">FJE59-FJE61</f>
        <v>0</v>
      </c>
      <c r="FJG62" s="1683">
        <f t="shared" ref="FJG62" si="2160">FJG59-FJG61</f>
        <v>0</v>
      </c>
      <c r="FJI62" s="1683">
        <f t="shared" ref="FJI62" si="2161">FJI59-FJI61</f>
        <v>0</v>
      </c>
      <c r="FJK62" s="1683">
        <f t="shared" ref="FJK62" si="2162">FJK59-FJK61</f>
        <v>0</v>
      </c>
      <c r="FJM62" s="1683">
        <f t="shared" ref="FJM62" si="2163">FJM59-FJM61</f>
        <v>0</v>
      </c>
      <c r="FJO62" s="1683">
        <f t="shared" ref="FJO62" si="2164">FJO59-FJO61</f>
        <v>0</v>
      </c>
      <c r="FJQ62" s="1683">
        <f t="shared" ref="FJQ62" si="2165">FJQ59-FJQ61</f>
        <v>0</v>
      </c>
      <c r="FJS62" s="1683">
        <f t="shared" ref="FJS62" si="2166">FJS59-FJS61</f>
        <v>0</v>
      </c>
      <c r="FJU62" s="1683">
        <f t="shared" ref="FJU62" si="2167">FJU59-FJU61</f>
        <v>0</v>
      </c>
      <c r="FJW62" s="1683">
        <f t="shared" ref="FJW62" si="2168">FJW59-FJW61</f>
        <v>0</v>
      </c>
      <c r="FJY62" s="1683">
        <f t="shared" ref="FJY62" si="2169">FJY59-FJY61</f>
        <v>0</v>
      </c>
      <c r="FKA62" s="1683">
        <f t="shared" ref="FKA62" si="2170">FKA59-FKA61</f>
        <v>0</v>
      </c>
      <c r="FKC62" s="1683">
        <f t="shared" ref="FKC62" si="2171">FKC59-FKC61</f>
        <v>0</v>
      </c>
      <c r="FKE62" s="1683">
        <f t="shared" ref="FKE62" si="2172">FKE59-FKE61</f>
        <v>0</v>
      </c>
      <c r="FKG62" s="1683">
        <f t="shared" ref="FKG62" si="2173">FKG59-FKG61</f>
        <v>0</v>
      </c>
      <c r="FKI62" s="1683">
        <f t="shared" ref="FKI62" si="2174">FKI59-FKI61</f>
        <v>0</v>
      </c>
      <c r="FKK62" s="1683">
        <f t="shared" ref="FKK62" si="2175">FKK59-FKK61</f>
        <v>0</v>
      </c>
      <c r="FKM62" s="1683">
        <f t="shared" ref="FKM62" si="2176">FKM59-FKM61</f>
        <v>0</v>
      </c>
      <c r="FKO62" s="1683">
        <f t="shared" ref="FKO62" si="2177">FKO59-FKO61</f>
        <v>0</v>
      </c>
      <c r="FKQ62" s="1683">
        <f t="shared" ref="FKQ62" si="2178">FKQ59-FKQ61</f>
        <v>0</v>
      </c>
      <c r="FKS62" s="1683">
        <f t="shared" ref="FKS62" si="2179">FKS59-FKS61</f>
        <v>0</v>
      </c>
      <c r="FKU62" s="1683">
        <f t="shared" ref="FKU62" si="2180">FKU59-FKU61</f>
        <v>0</v>
      </c>
      <c r="FKW62" s="1683">
        <f t="shared" ref="FKW62" si="2181">FKW59-FKW61</f>
        <v>0</v>
      </c>
      <c r="FKY62" s="1683">
        <f t="shared" ref="FKY62" si="2182">FKY59-FKY61</f>
        <v>0</v>
      </c>
      <c r="FLA62" s="1683">
        <f t="shared" ref="FLA62" si="2183">FLA59-FLA61</f>
        <v>0</v>
      </c>
      <c r="FLC62" s="1683">
        <f t="shared" ref="FLC62" si="2184">FLC59-FLC61</f>
        <v>0</v>
      </c>
      <c r="FLE62" s="1683">
        <f t="shared" ref="FLE62" si="2185">FLE59-FLE61</f>
        <v>0</v>
      </c>
      <c r="FLG62" s="1683">
        <f t="shared" ref="FLG62" si="2186">FLG59-FLG61</f>
        <v>0</v>
      </c>
      <c r="FLI62" s="1683">
        <f t="shared" ref="FLI62" si="2187">FLI59-FLI61</f>
        <v>0</v>
      </c>
      <c r="FLK62" s="1683">
        <f t="shared" ref="FLK62" si="2188">FLK59-FLK61</f>
        <v>0</v>
      </c>
      <c r="FLM62" s="1683">
        <f t="shared" ref="FLM62" si="2189">FLM59-FLM61</f>
        <v>0</v>
      </c>
      <c r="FLO62" s="1683">
        <f t="shared" ref="FLO62" si="2190">FLO59-FLO61</f>
        <v>0</v>
      </c>
      <c r="FLQ62" s="1683">
        <f t="shared" ref="FLQ62" si="2191">FLQ59-FLQ61</f>
        <v>0</v>
      </c>
      <c r="FLS62" s="1683">
        <f t="shared" ref="FLS62" si="2192">FLS59-FLS61</f>
        <v>0</v>
      </c>
      <c r="FLU62" s="1683">
        <f t="shared" ref="FLU62" si="2193">FLU59-FLU61</f>
        <v>0</v>
      </c>
      <c r="FLW62" s="1683">
        <f t="shared" ref="FLW62" si="2194">FLW59-FLW61</f>
        <v>0</v>
      </c>
      <c r="FLY62" s="1683">
        <f t="shared" ref="FLY62" si="2195">FLY59-FLY61</f>
        <v>0</v>
      </c>
      <c r="FMA62" s="1683">
        <f t="shared" ref="FMA62" si="2196">FMA59-FMA61</f>
        <v>0</v>
      </c>
      <c r="FMC62" s="1683">
        <f t="shared" ref="FMC62" si="2197">FMC59-FMC61</f>
        <v>0</v>
      </c>
      <c r="FME62" s="1683">
        <f t="shared" ref="FME62" si="2198">FME59-FME61</f>
        <v>0</v>
      </c>
      <c r="FMG62" s="1683">
        <f t="shared" ref="FMG62" si="2199">FMG59-FMG61</f>
        <v>0</v>
      </c>
      <c r="FMI62" s="1683">
        <f t="shared" ref="FMI62" si="2200">FMI59-FMI61</f>
        <v>0</v>
      </c>
      <c r="FMK62" s="1683">
        <f t="shared" ref="FMK62" si="2201">FMK59-FMK61</f>
        <v>0</v>
      </c>
      <c r="FMM62" s="1683">
        <f t="shared" ref="FMM62" si="2202">FMM59-FMM61</f>
        <v>0</v>
      </c>
      <c r="FMO62" s="1683">
        <f t="shared" ref="FMO62" si="2203">FMO59-FMO61</f>
        <v>0</v>
      </c>
      <c r="FMQ62" s="1683">
        <f t="shared" ref="FMQ62" si="2204">FMQ59-FMQ61</f>
        <v>0</v>
      </c>
      <c r="FMS62" s="1683">
        <f t="shared" ref="FMS62" si="2205">FMS59-FMS61</f>
        <v>0</v>
      </c>
      <c r="FMU62" s="1683">
        <f t="shared" ref="FMU62" si="2206">FMU59-FMU61</f>
        <v>0</v>
      </c>
      <c r="FMW62" s="1683">
        <f t="shared" ref="FMW62" si="2207">FMW59-FMW61</f>
        <v>0</v>
      </c>
      <c r="FMY62" s="1683">
        <f t="shared" ref="FMY62" si="2208">FMY59-FMY61</f>
        <v>0</v>
      </c>
      <c r="FNA62" s="1683">
        <f t="shared" ref="FNA62" si="2209">FNA59-FNA61</f>
        <v>0</v>
      </c>
      <c r="FNC62" s="1683">
        <f t="shared" ref="FNC62" si="2210">FNC59-FNC61</f>
        <v>0</v>
      </c>
      <c r="FNE62" s="1683">
        <f t="shared" ref="FNE62" si="2211">FNE59-FNE61</f>
        <v>0</v>
      </c>
      <c r="FNG62" s="1683">
        <f t="shared" ref="FNG62" si="2212">FNG59-FNG61</f>
        <v>0</v>
      </c>
      <c r="FNI62" s="1683">
        <f t="shared" ref="FNI62" si="2213">FNI59-FNI61</f>
        <v>0</v>
      </c>
      <c r="FNK62" s="1683">
        <f t="shared" ref="FNK62" si="2214">FNK59-FNK61</f>
        <v>0</v>
      </c>
      <c r="FNM62" s="1683">
        <f t="shared" ref="FNM62" si="2215">FNM59-FNM61</f>
        <v>0</v>
      </c>
      <c r="FNO62" s="1683">
        <f t="shared" ref="FNO62" si="2216">FNO59-FNO61</f>
        <v>0</v>
      </c>
      <c r="FNQ62" s="1683">
        <f t="shared" ref="FNQ62" si="2217">FNQ59-FNQ61</f>
        <v>0</v>
      </c>
      <c r="FNS62" s="1683">
        <f t="shared" ref="FNS62" si="2218">FNS59-FNS61</f>
        <v>0</v>
      </c>
      <c r="FNU62" s="1683">
        <f t="shared" ref="FNU62" si="2219">FNU59-FNU61</f>
        <v>0</v>
      </c>
      <c r="FNW62" s="1683">
        <f t="shared" ref="FNW62" si="2220">FNW59-FNW61</f>
        <v>0</v>
      </c>
      <c r="FNY62" s="1683">
        <f t="shared" ref="FNY62" si="2221">FNY59-FNY61</f>
        <v>0</v>
      </c>
      <c r="FOA62" s="1683">
        <f t="shared" ref="FOA62" si="2222">FOA59-FOA61</f>
        <v>0</v>
      </c>
      <c r="FOC62" s="1683">
        <f t="shared" ref="FOC62" si="2223">FOC59-FOC61</f>
        <v>0</v>
      </c>
      <c r="FOE62" s="1683">
        <f t="shared" ref="FOE62" si="2224">FOE59-FOE61</f>
        <v>0</v>
      </c>
      <c r="FOG62" s="1683">
        <f t="shared" ref="FOG62" si="2225">FOG59-FOG61</f>
        <v>0</v>
      </c>
      <c r="FOI62" s="1683">
        <f t="shared" ref="FOI62" si="2226">FOI59-FOI61</f>
        <v>0</v>
      </c>
      <c r="FOK62" s="1683">
        <f t="shared" ref="FOK62" si="2227">FOK59-FOK61</f>
        <v>0</v>
      </c>
      <c r="FOM62" s="1683">
        <f t="shared" ref="FOM62" si="2228">FOM59-FOM61</f>
        <v>0</v>
      </c>
      <c r="FOO62" s="1683">
        <f t="shared" ref="FOO62" si="2229">FOO59-FOO61</f>
        <v>0</v>
      </c>
      <c r="FOQ62" s="1683">
        <f t="shared" ref="FOQ62" si="2230">FOQ59-FOQ61</f>
        <v>0</v>
      </c>
      <c r="FOS62" s="1683">
        <f t="shared" ref="FOS62" si="2231">FOS59-FOS61</f>
        <v>0</v>
      </c>
      <c r="FOU62" s="1683">
        <f t="shared" ref="FOU62" si="2232">FOU59-FOU61</f>
        <v>0</v>
      </c>
      <c r="FOW62" s="1683">
        <f t="shared" ref="FOW62" si="2233">FOW59-FOW61</f>
        <v>0</v>
      </c>
      <c r="FOY62" s="1683">
        <f t="shared" ref="FOY62" si="2234">FOY59-FOY61</f>
        <v>0</v>
      </c>
      <c r="FPA62" s="1683">
        <f t="shared" ref="FPA62" si="2235">FPA59-FPA61</f>
        <v>0</v>
      </c>
      <c r="FPC62" s="1683">
        <f t="shared" ref="FPC62" si="2236">FPC59-FPC61</f>
        <v>0</v>
      </c>
      <c r="FPE62" s="1683">
        <f t="shared" ref="FPE62" si="2237">FPE59-FPE61</f>
        <v>0</v>
      </c>
      <c r="FPG62" s="1683">
        <f t="shared" ref="FPG62" si="2238">FPG59-FPG61</f>
        <v>0</v>
      </c>
      <c r="FPI62" s="1683">
        <f t="shared" ref="FPI62" si="2239">FPI59-FPI61</f>
        <v>0</v>
      </c>
      <c r="FPK62" s="1683">
        <f t="shared" ref="FPK62" si="2240">FPK59-FPK61</f>
        <v>0</v>
      </c>
      <c r="FPM62" s="1683">
        <f t="shared" ref="FPM62" si="2241">FPM59-FPM61</f>
        <v>0</v>
      </c>
      <c r="FPO62" s="1683">
        <f t="shared" ref="FPO62" si="2242">FPO59-FPO61</f>
        <v>0</v>
      </c>
      <c r="FPQ62" s="1683">
        <f t="shared" ref="FPQ62" si="2243">FPQ59-FPQ61</f>
        <v>0</v>
      </c>
      <c r="FPS62" s="1683">
        <f t="shared" ref="FPS62" si="2244">FPS59-FPS61</f>
        <v>0</v>
      </c>
      <c r="FPU62" s="1683">
        <f t="shared" ref="FPU62" si="2245">FPU59-FPU61</f>
        <v>0</v>
      </c>
      <c r="FPW62" s="1683">
        <f t="shared" ref="FPW62" si="2246">FPW59-FPW61</f>
        <v>0</v>
      </c>
      <c r="FPY62" s="1683">
        <f t="shared" ref="FPY62" si="2247">FPY59-FPY61</f>
        <v>0</v>
      </c>
      <c r="FQA62" s="1683">
        <f t="shared" ref="FQA62" si="2248">FQA59-FQA61</f>
        <v>0</v>
      </c>
      <c r="FQC62" s="1683">
        <f t="shared" ref="FQC62" si="2249">FQC59-FQC61</f>
        <v>0</v>
      </c>
      <c r="FQE62" s="1683">
        <f t="shared" ref="FQE62" si="2250">FQE59-FQE61</f>
        <v>0</v>
      </c>
      <c r="FQG62" s="1683">
        <f t="shared" ref="FQG62" si="2251">FQG59-FQG61</f>
        <v>0</v>
      </c>
      <c r="FQI62" s="1683">
        <f t="shared" ref="FQI62" si="2252">FQI59-FQI61</f>
        <v>0</v>
      </c>
      <c r="FQK62" s="1683">
        <f t="shared" ref="FQK62" si="2253">FQK59-FQK61</f>
        <v>0</v>
      </c>
      <c r="FQM62" s="1683">
        <f t="shared" ref="FQM62" si="2254">FQM59-FQM61</f>
        <v>0</v>
      </c>
      <c r="FQO62" s="1683">
        <f t="shared" ref="FQO62" si="2255">FQO59-FQO61</f>
        <v>0</v>
      </c>
      <c r="FQQ62" s="1683">
        <f t="shared" ref="FQQ62" si="2256">FQQ59-FQQ61</f>
        <v>0</v>
      </c>
      <c r="FQS62" s="1683">
        <f t="shared" ref="FQS62" si="2257">FQS59-FQS61</f>
        <v>0</v>
      </c>
      <c r="FQU62" s="1683">
        <f t="shared" ref="FQU62" si="2258">FQU59-FQU61</f>
        <v>0</v>
      </c>
      <c r="FQW62" s="1683">
        <f t="shared" ref="FQW62" si="2259">FQW59-FQW61</f>
        <v>0</v>
      </c>
      <c r="FQY62" s="1683">
        <f t="shared" ref="FQY62" si="2260">FQY59-FQY61</f>
        <v>0</v>
      </c>
      <c r="FRA62" s="1683">
        <f t="shared" ref="FRA62" si="2261">FRA59-FRA61</f>
        <v>0</v>
      </c>
      <c r="FRC62" s="1683">
        <f t="shared" ref="FRC62" si="2262">FRC59-FRC61</f>
        <v>0</v>
      </c>
      <c r="FRE62" s="1683">
        <f t="shared" ref="FRE62" si="2263">FRE59-FRE61</f>
        <v>0</v>
      </c>
      <c r="FRG62" s="1683">
        <f t="shared" ref="FRG62" si="2264">FRG59-FRG61</f>
        <v>0</v>
      </c>
      <c r="FRI62" s="1683">
        <f t="shared" ref="FRI62" si="2265">FRI59-FRI61</f>
        <v>0</v>
      </c>
      <c r="FRK62" s="1683">
        <f t="shared" ref="FRK62" si="2266">FRK59-FRK61</f>
        <v>0</v>
      </c>
      <c r="FRM62" s="1683">
        <f t="shared" ref="FRM62" si="2267">FRM59-FRM61</f>
        <v>0</v>
      </c>
      <c r="FRO62" s="1683">
        <f t="shared" ref="FRO62" si="2268">FRO59-FRO61</f>
        <v>0</v>
      </c>
      <c r="FRQ62" s="1683">
        <f t="shared" ref="FRQ62" si="2269">FRQ59-FRQ61</f>
        <v>0</v>
      </c>
      <c r="FRS62" s="1683">
        <f t="shared" ref="FRS62" si="2270">FRS59-FRS61</f>
        <v>0</v>
      </c>
      <c r="FRU62" s="1683">
        <f t="shared" ref="FRU62" si="2271">FRU59-FRU61</f>
        <v>0</v>
      </c>
      <c r="FRW62" s="1683">
        <f t="shared" ref="FRW62" si="2272">FRW59-FRW61</f>
        <v>0</v>
      </c>
      <c r="FRY62" s="1683">
        <f t="shared" ref="FRY62" si="2273">FRY59-FRY61</f>
        <v>0</v>
      </c>
      <c r="FSA62" s="1683">
        <f t="shared" ref="FSA62" si="2274">FSA59-FSA61</f>
        <v>0</v>
      </c>
      <c r="FSC62" s="1683">
        <f t="shared" ref="FSC62" si="2275">FSC59-FSC61</f>
        <v>0</v>
      </c>
      <c r="FSE62" s="1683">
        <f t="shared" ref="FSE62" si="2276">FSE59-FSE61</f>
        <v>0</v>
      </c>
      <c r="FSG62" s="1683">
        <f t="shared" ref="FSG62" si="2277">FSG59-FSG61</f>
        <v>0</v>
      </c>
      <c r="FSI62" s="1683">
        <f t="shared" ref="FSI62" si="2278">FSI59-FSI61</f>
        <v>0</v>
      </c>
      <c r="FSK62" s="1683">
        <f t="shared" ref="FSK62" si="2279">FSK59-FSK61</f>
        <v>0</v>
      </c>
      <c r="FSM62" s="1683">
        <f t="shared" ref="FSM62" si="2280">FSM59-FSM61</f>
        <v>0</v>
      </c>
      <c r="FSO62" s="1683">
        <f t="shared" ref="FSO62" si="2281">FSO59-FSO61</f>
        <v>0</v>
      </c>
      <c r="FSQ62" s="1683">
        <f t="shared" ref="FSQ62" si="2282">FSQ59-FSQ61</f>
        <v>0</v>
      </c>
      <c r="FSS62" s="1683">
        <f t="shared" ref="FSS62" si="2283">FSS59-FSS61</f>
        <v>0</v>
      </c>
      <c r="FSU62" s="1683">
        <f t="shared" ref="FSU62" si="2284">FSU59-FSU61</f>
        <v>0</v>
      </c>
      <c r="FSW62" s="1683">
        <f t="shared" ref="FSW62" si="2285">FSW59-FSW61</f>
        <v>0</v>
      </c>
      <c r="FSY62" s="1683">
        <f t="shared" ref="FSY62" si="2286">FSY59-FSY61</f>
        <v>0</v>
      </c>
      <c r="FTA62" s="1683">
        <f t="shared" ref="FTA62" si="2287">FTA59-FTA61</f>
        <v>0</v>
      </c>
      <c r="FTC62" s="1683">
        <f t="shared" ref="FTC62" si="2288">FTC59-FTC61</f>
        <v>0</v>
      </c>
      <c r="FTE62" s="1683">
        <f t="shared" ref="FTE62" si="2289">FTE59-FTE61</f>
        <v>0</v>
      </c>
      <c r="FTG62" s="1683">
        <f t="shared" ref="FTG62" si="2290">FTG59-FTG61</f>
        <v>0</v>
      </c>
      <c r="FTI62" s="1683">
        <f t="shared" ref="FTI62" si="2291">FTI59-FTI61</f>
        <v>0</v>
      </c>
      <c r="FTK62" s="1683">
        <f t="shared" ref="FTK62" si="2292">FTK59-FTK61</f>
        <v>0</v>
      </c>
      <c r="FTM62" s="1683">
        <f t="shared" ref="FTM62" si="2293">FTM59-FTM61</f>
        <v>0</v>
      </c>
      <c r="FTO62" s="1683">
        <f t="shared" ref="FTO62" si="2294">FTO59-FTO61</f>
        <v>0</v>
      </c>
      <c r="FTQ62" s="1683">
        <f t="shared" ref="FTQ62" si="2295">FTQ59-FTQ61</f>
        <v>0</v>
      </c>
      <c r="FTS62" s="1683">
        <f t="shared" ref="FTS62" si="2296">FTS59-FTS61</f>
        <v>0</v>
      </c>
      <c r="FTU62" s="1683">
        <f t="shared" ref="FTU62" si="2297">FTU59-FTU61</f>
        <v>0</v>
      </c>
      <c r="FTW62" s="1683">
        <f t="shared" ref="FTW62" si="2298">FTW59-FTW61</f>
        <v>0</v>
      </c>
      <c r="FTY62" s="1683">
        <f t="shared" ref="FTY62" si="2299">FTY59-FTY61</f>
        <v>0</v>
      </c>
      <c r="FUA62" s="1683">
        <f t="shared" ref="FUA62" si="2300">FUA59-FUA61</f>
        <v>0</v>
      </c>
      <c r="FUC62" s="1683">
        <f t="shared" ref="FUC62" si="2301">FUC59-FUC61</f>
        <v>0</v>
      </c>
      <c r="FUE62" s="1683">
        <f t="shared" ref="FUE62" si="2302">FUE59-FUE61</f>
        <v>0</v>
      </c>
      <c r="FUG62" s="1683">
        <f t="shared" ref="FUG62" si="2303">FUG59-FUG61</f>
        <v>0</v>
      </c>
      <c r="FUI62" s="1683">
        <f t="shared" ref="FUI62" si="2304">FUI59-FUI61</f>
        <v>0</v>
      </c>
      <c r="FUK62" s="1683">
        <f t="shared" ref="FUK62" si="2305">FUK59-FUK61</f>
        <v>0</v>
      </c>
      <c r="FUM62" s="1683">
        <f t="shared" ref="FUM62" si="2306">FUM59-FUM61</f>
        <v>0</v>
      </c>
      <c r="FUO62" s="1683">
        <f t="shared" ref="FUO62" si="2307">FUO59-FUO61</f>
        <v>0</v>
      </c>
      <c r="FUQ62" s="1683">
        <f t="shared" ref="FUQ62" si="2308">FUQ59-FUQ61</f>
        <v>0</v>
      </c>
      <c r="FUS62" s="1683">
        <f t="shared" ref="FUS62" si="2309">FUS59-FUS61</f>
        <v>0</v>
      </c>
      <c r="FUU62" s="1683">
        <f t="shared" ref="FUU62" si="2310">FUU59-FUU61</f>
        <v>0</v>
      </c>
      <c r="FUW62" s="1683">
        <f t="shared" ref="FUW62" si="2311">FUW59-FUW61</f>
        <v>0</v>
      </c>
      <c r="FUY62" s="1683">
        <f t="shared" ref="FUY62" si="2312">FUY59-FUY61</f>
        <v>0</v>
      </c>
      <c r="FVA62" s="1683">
        <f t="shared" ref="FVA62" si="2313">FVA59-FVA61</f>
        <v>0</v>
      </c>
      <c r="FVC62" s="1683">
        <f t="shared" ref="FVC62" si="2314">FVC59-FVC61</f>
        <v>0</v>
      </c>
      <c r="FVE62" s="1683">
        <f t="shared" ref="FVE62" si="2315">FVE59-FVE61</f>
        <v>0</v>
      </c>
      <c r="FVG62" s="1683">
        <f t="shared" ref="FVG62" si="2316">FVG59-FVG61</f>
        <v>0</v>
      </c>
      <c r="FVI62" s="1683">
        <f t="shared" ref="FVI62" si="2317">FVI59-FVI61</f>
        <v>0</v>
      </c>
      <c r="FVK62" s="1683">
        <f t="shared" ref="FVK62" si="2318">FVK59-FVK61</f>
        <v>0</v>
      </c>
      <c r="FVM62" s="1683">
        <f t="shared" ref="FVM62" si="2319">FVM59-FVM61</f>
        <v>0</v>
      </c>
      <c r="FVO62" s="1683">
        <f t="shared" ref="FVO62" si="2320">FVO59-FVO61</f>
        <v>0</v>
      </c>
      <c r="FVQ62" s="1683">
        <f t="shared" ref="FVQ62" si="2321">FVQ59-FVQ61</f>
        <v>0</v>
      </c>
      <c r="FVS62" s="1683">
        <f t="shared" ref="FVS62" si="2322">FVS59-FVS61</f>
        <v>0</v>
      </c>
      <c r="FVU62" s="1683">
        <f t="shared" ref="FVU62" si="2323">FVU59-FVU61</f>
        <v>0</v>
      </c>
      <c r="FVW62" s="1683">
        <f t="shared" ref="FVW62" si="2324">FVW59-FVW61</f>
        <v>0</v>
      </c>
      <c r="FVY62" s="1683">
        <f t="shared" ref="FVY62" si="2325">FVY59-FVY61</f>
        <v>0</v>
      </c>
      <c r="FWA62" s="1683">
        <f t="shared" ref="FWA62" si="2326">FWA59-FWA61</f>
        <v>0</v>
      </c>
      <c r="FWC62" s="1683">
        <f t="shared" ref="FWC62" si="2327">FWC59-FWC61</f>
        <v>0</v>
      </c>
      <c r="FWE62" s="1683">
        <f t="shared" ref="FWE62" si="2328">FWE59-FWE61</f>
        <v>0</v>
      </c>
      <c r="FWG62" s="1683">
        <f t="shared" ref="FWG62" si="2329">FWG59-FWG61</f>
        <v>0</v>
      </c>
      <c r="FWI62" s="1683">
        <f t="shared" ref="FWI62" si="2330">FWI59-FWI61</f>
        <v>0</v>
      </c>
      <c r="FWK62" s="1683">
        <f t="shared" ref="FWK62" si="2331">FWK59-FWK61</f>
        <v>0</v>
      </c>
      <c r="FWM62" s="1683">
        <f t="shared" ref="FWM62" si="2332">FWM59-FWM61</f>
        <v>0</v>
      </c>
      <c r="FWO62" s="1683">
        <f t="shared" ref="FWO62" si="2333">FWO59-FWO61</f>
        <v>0</v>
      </c>
      <c r="FWQ62" s="1683">
        <f t="shared" ref="FWQ62" si="2334">FWQ59-FWQ61</f>
        <v>0</v>
      </c>
      <c r="FWS62" s="1683">
        <f t="shared" ref="FWS62" si="2335">FWS59-FWS61</f>
        <v>0</v>
      </c>
      <c r="FWU62" s="1683">
        <f t="shared" ref="FWU62" si="2336">FWU59-FWU61</f>
        <v>0</v>
      </c>
      <c r="FWW62" s="1683">
        <f t="shared" ref="FWW62" si="2337">FWW59-FWW61</f>
        <v>0</v>
      </c>
      <c r="FWY62" s="1683">
        <f t="shared" ref="FWY62" si="2338">FWY59-FWY61</f>
        <v>0</v>
      </c>
      <c r="FXA62" s="1683">
        <f t="shared" ref="FXA62" si="2339">FXA59-FXA61</f>
        <v>0</v>
      </c>
      <c r="FXC62" s="1683">
        <f t="shared" ref="FXC62" si="2340">FXC59-FXC61</f>
        <v>0</v>
      </c>
      <c r="FXE62" s="1683">
        <f t="shared" ref="FXE62" si="2341">FXE59-FXE61</f>
        <v>0</v>
      </c>
      <c r="FXG62" s="1683">
        <f t="shared" ref="FXG62" si="2342">FXG59-FXG61</f>
        <v>0</v>
      </c>
      <c r="FXI62" s="1683">
        <f t="shared" ref="FXI62" si="2343">FXI59-FXI61</f>
        <v>0</v>
      </c>
      <c r="FXK62" s="1683">
        <f t="shared" ref="FXK62" si="2344">FXK59-FXK61</f>
        <v>0</v>
      </c>
      <c r="FXM62" s="1683">
        <f t="shared" ref="FXM62" si="2345">FXM59-FXM61</f>
        <v>0</v>
      </c>
      <c r="FXO62" s="1683">
        <f t="shared" ref="FXO62" si="2346">FXO59-FXO61</f>
        <v>0</v>
      </c>
      <c r="FXQ62" s="1683">
        <f t="shared" ref="FXQ62" si="2347">FXQ59-FXQ61</f>
        <v>0</v>
      </c>
      <c r="FXS62" s="1683">
        <f t="shared" ref="FXS62" si="2348">FXS59-FXS61</f>
        <v>0</v>
      </c>
      <c r="FXU62" s="1683">
        <f t="shared" ref="FXU62" si="2349">FXU59-FXU61</f>
        <v>0</v>
      </c>
      <c r="FXW62" s="1683">
        <f t="shared" ref="FXW62" si="2350">FXW59-FXW61</f>
        <v>0</v>
      </c>
      <c r="FXY62" s="1683">
        <f t="shared" ref="FXY62" si="2351">FXY59-FXY61</f>
        <v>0</v>
      </c>
      <c r="FYA62" s="1683">
        <f t="shared" ref="FYA62" si="2352">FYA59-FYA61</f>
        <v>0</v>
      </c>
      <c r="FYC62" s="1683">
        <f t="shared" ref="FYC62" si="2353">FYC59-FYC61</f>
        <v>0</v>
      </c>
      <c r="FYE62" s="1683">
        <f t="shared" ref="FYE62" si="2354">FYE59-FYE61</f>
        <v>0</v>
      </c>
      <c r="FYG62" s="1683">
        <f t="shared" ref="FYG62" si="2355">FYG59-FYG61</f>
        <v>0</v>
      </c>
      <c r="FYI62" s="1683">
        <f t="shared" ref="FYI62" si="2356">FYI59-FYI61</f>
        <v>0</v>
      </c>
      <c r="FYK62" s="1683">
        <f t="shared" ref="FYK62" si="2357">FYK59-FYK61</f>
        <v>0</v>
      </c>
      <c r="FYM62" s="1683">
        <f t="shared" ref="FYM62" si="2358">FYM59-FYM61</f>
        <v>0</v>
      </c>
      <c r="FYO62" s="1683">
        <f t="shared" ref="FYO62" si="2359">FYO59-FYO61</f>
        <v>0</v>
      </c>
      <c r="FYQ62" s="1683">
        <f t="shared" ref="FYQ62" si="2360">FYQ59-FYQ61</f>
        <v>0</v>
      </c>
      <c r="FYS62" s="1683">
        <f t="shared" ref="FYS62" si="2361">FYS59-FYS61</f>
        <v>0</v>
      </c>
      <c r="FYU62" s="1683">
        <f t="shared" ref="FYU62" si="2362">FYU59-FYU61</f>
        <v>0</v>
      </c>
      <c r="FYW62" s="1683">
        <f t="shared" ref="FYW62" si="2363">FYW59-FYW61</f>
        <v>0</v>
      </c>
      <c r="FYY62" s="1683">
        <f t="shared" ref="FYY62" si="2364">FYY59-FYY61</f>
        <v>0</v>
      </c>
      <c r="FZA62" s="1683">
        <f t="shared" ref="FZA62" si="2365">FZA59-FZA61</f>
        <v>0</v>
      </c>
      <c r="FZC62" s="1683">
        <f t="shared" ref="FZC62" si="2366">FZC59-FZC61</f>
        <v>0</v>
      </c>
      <c r="FZE62" s="1683">
        <f t="shared" ref="FZE62" si="2367">FZE59-FZE61</f>
        <v>0</v>
      </c>
      <c r="FZG62" s="1683">
        <f t="shared" ref="FZG62" si="2368">FZG59-FZG61</f>
        <v>0</v>
      </c>
      <c r="FZI62" s="1683">
        <f t="shared" ref="FZI62" si="2369">FZI59-FZI61</f>
        <v>0</v>
      </c>
      <c r="FZK62" s="1683">
        <f t="shared" ref="FZK62" si="2370">FZK59-FZK61</f>
        <v>0</v>
      </c>
      <c r="FZM62" s="1683">
        <f t="shared" ref="FZM62" si="2371">FZM59-FZM61</f>
        <v>0</v>
      </c>
      <c r="FZO62" s="1683">
        <f t="shared" ref="FZO62" si="2372">FZO59-FZO61</f>
        <v>0</v>
      </c>
      <c r="FZQ62" s="1683">
        <f t="shared" ref="FZQ62" si="2373">FZQ59-FZQ61</f>
        <v>0</v>
      </c>
      <c r="FZS62" s="1683">
        <f t="shared" ref="FZS62" si="2374">FZS59-FZS61</f>
        <v>0</v>
      </c>
      <c r="FZU62" s="1683">
        <f t="shared" ref="FZU62" si="2375">FZU59-FZU61</f>
        <v>0</v>
      </c>
      <c r="FZW62" s="1683">
        <f t="shared" ref="FZW62" si="2376">FZW59-FZW61</f>
        <v>0</v>
      </c>
      <c r="FZY62" s="1683">
        <f t="shared" ref="FZY62" si="2377">FZY59-FZY61</f>
        <v>0</v>
      </c>
      <c r="GAA62" s="1683">
        <f t="shared" ref="GAA62" si="2378">GAA59-GAA61</f>
        <v>0</v>
      </c>
      <c r="GAC62" s="1683">
        <f t="shared" ref="GAC62" si="2379">GAC59-GAC61</f>
        <v>0</v>
      </c>
      <c r="GAE62" s="1683">
        <f t="shared" ref="GAE62" si="2380">GAE59-GAE61</f>
        <v>0</v>
      </c>
      <c r="GAG62" s="1683">
        <f t="shared" ref="GAG62" si="2381">GAG59-GAG61</f>
        <v>0</v>
      </c>
      <c r="GAI62" s="1683">
        <f t="shared" ref="GAI62" si="2382">GAI59-GAI61</f>
        <v>0</v>
      </c>
      <c r="GAK62" s="1683">
        <f t="shared" ref="GAK62" si="2383">GAK59-GAK61</f>
        <v>0</v>
      </c>
      <c r="GAM62" s="1683">
        <f t="shared" ref="GAM62" si="2384">GAM59-GAM61</f>
        <v>0</v>
      </c>
      <c r="GAO62" s="1683">
        <f t="shared" ref="GAO62" si="2385">GAO59-GAO61</f>
        <v>0</v>
      </c>
      <c r="GAQ62" s="1683">
        <f t="shared" ref="GAQ62" si="2386">GAQ59-GAQ61</f>
        <v>0</v>
      </c>
      <c r="GAS62" s="1683">
        <f t="shared" ref="GAS62" si="2387">GAS59-GAS61</f>
        <v>0</v>
      </c>
      <c r="GAU62" s="1683">
        <f t="shared" ref="GAU62" si="2388">GAU59-GAU61</f>
        <v>0</v>
      </c>
      <c r="GAW62" s="1683">
        <f t="shared" ref="GAW62" si="2389">GAW59-GAW61</f>
        <v>0</v>
      </c>
      <c r="GAY62" s="1683">
        <f t="shared" ref="GAY62" si="2390">GAY59-GAY61</f>
        <v>0</v>
      </c>
      <c r="GBA62" s="1683">
        <f t="shared" ref="GBA62" si="2391">GBA59-GBA61</f>
        <v>0</v>
      </c>
      <c r="GBC62" s="1683">
        <f t="shared" ref="GBC62" si="2392">GBC59-GBC61</f>
        <v>0</v>
      </c>
      <c r="GBE62" s="1683">
        <f t="shared" ref="GBE62" si="2393">GBE59-GBE61</f>
        <v>0</v>
      </c>
      <c r="GBG62" s="1683">
        <f t="shared" ref="GBG62" si="2394">GBG59-GBG61</f>
        <v>0</v>
      </c>
      <c r="GBI62" s="1683">
        <f t="shared" ref="GBI62" si="2395">GBI59-GBI61</f>
        <v>0</v>
      </c>
      <c r="GBK62" s="1683">
        <f t="shared" ref="GBK62" si="2396">GBK59-GBK61</f>
        <v>0</v>
      </c>
      <c r="GBM62" s="1683">
        <f t="shared" ref="GBM62" si="2397">GBM59-GBM61</f>
        <v>0</v>
      </c>
      <c r="GBO62" s="1683">
        <f t="shared" ref="GBO62" si="2398">GBO59-GBO61</f>
        <v>0</v>
      </c>
      <c r="GBQ62" s="1683">
        <f t="shared" ref="GBQ62" si="2399">GBQ59-GBQ61</f>
        <v>0</v>
      </c>
      <c r="GBS62" s="1683">
        <f t="shared" ref="GBS62" si="2400">GBS59-GBS61</f>
        <v>0</v>
      </c>
      <c r="GBU62" s="1683">
        <f t="shared" ref="GBU62" si="2401">GBU59-GBU61</f>
        <v>0</v>
      </c>
      <c r="GBW62" s="1683">
        <f t="shared" ref="GBW62" si="2402">GBW59-GBW61</f>
        <v>0</v>
      </c>
      <c r="GBY62" s="1683">
        <f t="shared" ref="GBY62" si="2403">GBY59-GBY61</f>
        <v>0</v>
      </c>
      <c r="GCA62" s="1683">
        <f t="shared" ref="GCA62" si="2404">GCA59-GCA61</f>
        <v>0</v>
      </c>
      <c r="GCC62" s="1683">
        <f t="shared" ref="GCC62" si="2405">GCC59-GCC61</f>
        <v>0</v>
      </c>
      <c r="GCE62" s="1683">
        <f t="shared" ref="GCE62" si="2406">GCE59-GCE61</f>
        <v>0</v>
      </c>
      <c r="GCG62" s="1683">
        <f t="shared" ref="GCG62" si="2407">GCG59-GCG61</f>
        <v>0</v>
      </c>
      <c r="GCI62" s="1683">
        <f t="shared" ref="GCI62" si="2408">GCI59-GCI61</f>
        <v>0</v>
      </c>
      <c r="GCK62" s="1683">
        <f t="shared" ref="GCK62" si="2409">GCK59-GCK61</f>
        <v>0</v>
      </c>
      <c r="GCM62" s="1683">
        <f t="shared" ref="GCM62" si="2410">GCM59-GCM61</f>
        <v>0</v>
      </c>
      <c r="GCO62" s="1683">
        <f t="shared" ref="GCO62" si="2411">GCO59-GCO61</f>
        <v>0</v>
      </c>
      <c r="GCQ62" s="1683">
        <f t="shared" ref="GCQ62" si="2412">GCQ59-GCQ61</f>
        <v>0</v>
      </c>
      <c r="GCS62" s="1683">
        <f t="shared" ref="GCS62" si="2413">GCS59-GCS61</f>
        <v>0</v>
      </c>
      <c r="GCU62" s="1683">
        <f t="shared" ref="GCU62" si="2414">GCU59-GCU61</f>
        <v>0</v>
      </c>
      <c r="GCW62" s="1683">
        <f t="shared" ref="GCW62" si="2415">GCW59-GCW61</f>
        <v>0</v>
      </c>
      <c r="GCY62" s="1683">
        <f t="shared" ref="GCY62" si="2416">GCY59-GCY61</f>
        <v>0</v>
      </c>
      <c r="GDA62" s="1683">
        <f t="shared" ref="GDA62" si="2417">GDA59-GDA61</f>
        <v>0</v>
      </c>
      <c r="GDC62" s="1683">
        <f t="shared" ref="GDC62" si="2418">GDC59-GDC61</f>
        <v>0</v>
      </c>
      <c r="GDE62" s="1683">
        <f t="shared" ref="GDE62" si="2419">GDE59-GDE61</f>
        <v>0</v>
      </c>
      <c r="GDG62" s="1683">
        <f t="shared" ref="GDG62" si="2420">GDG59-GDG61</f>
        <v>0</v>
      </c>
      <c r="GDI62" s="1683">
        <f t="shared" ref="GDI62" si="2421">GDI59-GDI61</f>
        <v>0</v>
      </c>
      <c r="GDK62" s="1683">
        <f t="shared" ref="GDK62" si="2422">GDK59-GDK61</f>
        <v>0</v>
      </c>
      <c r="GDM62" s="1683">
        <f t="shared" ref="GDM62" si="2423">GDM59-GDM61</f>
        <v>0</v>
      </c>
      <c r="GDO62" s="1683">
        <f t="shared" ref="GDO62" si="2424">GDO59-GDO61</f>
        <v>0</v>
      </c>
      <c r="GDQ62" s="1683">
        <f t="shared" ref="GDQ62" si="2425">GDQ59-GDQ61</f>
        <v>0</v>
      </c>
      <c r="GDS62" s="1683">
        <f t="shared" ref="GDS62" si="2426">GDS59-GDS61</f>
        <v>0</v>
      </c>
      <c r="GDU62" s="1683">
        <f t="shared" ref="GDU62" si="2427">GDU59-GDU61</f>
        <v>0</v>
      </c>
      <c r="GDW62" s="1683">
        <f t="shared" ref="GDW62" si="2428">GDW59-GDW61</f>
        <v>0</v>
      </c>
      <c r="GDY62" s="1683">
        <f t="shared" ref="GDY62" si="2429">GDY59-GDY61</f>
        <v>0</v>
      </c>
      <c r="GEA62" s="1683">
        <f t="shared" ref="GEA62" si="2430">GEA59-GEA61</f>
        <v>0</v>
      </c>
      <c r="GEC62" s="1683">
        <f t="shared" ref="GEC62" si="2431">GEC59-GEC61</f>
        <v>0</v>
      </c>
      <c r="GEE62" s="1683">
        <f t="shared" ref="GEE62" si="2432">GEE59-GEE61</f>
        <v>0</v>
      </c>
      <c r="GEG62" s="1683">
        <f t="shared" ref="GEG62" si="2433">GEG59-GEG61</f>
        <v>0</v>
      </c>
      <c r="GEI62" s="1683">
        <f t="shared" ref="GEI62" si="2434">GEI59-GEI61</f>
        <v>0</v>
      </c>
      <c r="GEK62" s="1683">
        <f t="shared" ref="GEK62" si="2435">GEK59-GEK61</f>
        <v>0</v>
      </c>
      <c r="GEM62" s="1683">
        <f t="shared" ref="GEM62" si="2436">GEM59-GEM61</f>
        <v>0</v>
      </c>
      <c r="GEO62" s="1683">
        <f t="shared" ref="GEO62" si="2437">GEO59-GEO61</f>
        <v>0</v>
      </c>
      <c r="GEQ62" s="1683">
        <f t="shared" ref="GEQ62" si="2438">GEQ59-GEQ61</f>
        <v>0</v>
      </c>
      <c r="GES62" s="1683">
        <f t="shared" ref="GES62" si="2439">GES59-GES61</f>
        <v>0</v>
      </c>
      <c r="GEU62" s="1683">
        <f t="shared" ref="GEU62" si="2440">GEU59-GEU61</f>
        <v>0</v>
      </c>
      <c r="GEW62" s="1683">
        <f t="shared" ref="GEW62" si="2441">GEW59-GEW61</f>
        <v>0</v>
      </c>
      <c r="GEY62" s="1683">
        <f t="shared" ref="GEY62" si="2442">GEY59-GEY61</f>
        <v>0</v>
      </c>
      <c r="GFA62" s="1683">
        <f t="shared" ref="GFA62" si="2443">GFA59-GFA61</f>
        <v>0</v>
      </c>
      <c r="GFC62" s="1683">
        <f t="shared" ref="GFC62" si="2444">GFC59-GFC61</f>
        <v>0</v>
      </c>
      <c r="GFE62" s="1683">
        <f t="shared" ref="GFE62" si="2445">GFE59-GFE61</f>
        <v>0</v>
      </c>
      <c r="GFG62" s="1683">
        <f t="shared" ref="GFG62" si="2446">GFG59-GFG61</f>
        <v>0</v>
      </c>
      <c r="GFI62" s="1683">
        <f t="shared" ref="GFI62" si="2447">GFI59-GFI61</f>
        <v>0</v>
      </c>
      <c r="GFK62" s="1683">
        <f t="shared" ref="GFK62" si="2448">GFK59-GFK61</f>
        <v>0</v>
      </c>
      <c r="GFM62" s="1683">
        <f t="shared" ref="GFM62" si="2449">GFM59-GFM61</f>
        <v>0</v>
      </c>
      <c r="GFO62" s="1683">
        <f t="shared" ref="GFO62" si="2450">GFO59-GFO61</f>
        <v>0</v>
      </c>
      <c r="GFQ62" s="1683">
        <f t="shared" ref="GFQ62" si="2451">GFQ59-GFQ61</f>
        <v>0</v>
      </c>
      <c r="GFS62" s="1683">
        <f t="shared" ref="GFS62" si="2452">GFS59-GFS61</f>
        <v>0</v>
      </c>
      <c r="GFU62" s="1683">
        <f t="shared" ref="GFU62" si="2453">GFU59-GFU61</f>
        <v>0</v>
      </c>
      <c r="GFW62" s="1683">
        <f t="shared" ref="GFW62" si="2454">GFW59-GFW61</f>
        <v>0</v>
      </c>
      <c r="GFY62" s="1683">
        <f t="shared" ref="GFY62" si="2455">GFY59-GFY61</f>
        <v>0</v>
      </c>
      <c r="GGA62" s="1683">
        <f t="shared" ref="GGA62" si="2456">GGA59-GGA61</f>
        <v>0</v>
      </c>
      <c r="GGC62" s="1683">
        <f t="shared" ref="GGC62" si="2457">GGC59-GGC61</f>
        <v>0</v>
      </c>
      <c r="GGE62" s="1683">
        <f t="shared" ref="GGE62" si="2458">GGE59-GGE61</f>
        <v>0</v>
      </c>
      <c r="GGG62" s="1683">
        <f t="shared" ref="GGG62" si="2459">GGG59-GGG61</f>
        <v>0</v>
      </c>
      <c r="GGI62" s="1683">
        <f t="shared" ref="GGI62" si="2460">GGI59-GGI61</f>
        <v>0</v>
      </c>
      <c r="GGK62" s="1683">
        <f t="shared" ref="GGK62" si="2461">GGK59-GGK61</f>
        <v>0</v>
      </c>
      <c r="GGM62" s="1683">
        <f t="shared" ref="GGM62" si="2462">GGM59-GGM61</f>
        <v>0</v>
      </c>
      <c r="GGO62" s="1683">
        <f t="shared" ref="GGO62" si="2463">GGO59-GGO61</f>
        <v>0</v>
      </c>
      <c r="GGQ62" s="1683">
        <f t="shared" ref="GGQ62" si="2464">GGQ59-GGQ61</f>
        <v>0</v>
      </c>
      <c r="GGS62" s="1683">
        <f t="shared" ref="GGS62" si="2465">GGS59-GGS61</f>
        <v>0</v>
      </c>
      <c r="GGU62" s="1683">
        <f t="shared" ref="GGU62" si="2466">GGU59-GGU61</f>
        <v>0</v>
      </c>
      <c r="GGW62" s="1683">
        <f t="shared" ref="GGW62" si="2467">GGW59-GGW61</f>
        <v>0</v>
      </c>
      <c r="GGY62" s="1683">
        <f t="shared" ref="GGY62" si="2468">GGY59-GGY61</f>
        <v>0</v>
      </c>
      <c r="GHA62" s="1683">
        <f t="shared" ref="GHA62" si="2469">GHA59-GHA61</f>
        <v>0</v>
      </c>
      <c r="GHC62" s="1683">
        <f t="shared" ref="GHC62" si="2470">GHC59-GHC61</f>
        <v>0</v>
      </c>
      <c r="GHE62" s="1683">
        <f t="shared" ref="GHE62" si="2471">GHE59-GHE61</f>
        <v>0</v>
      </c>
      <c r="GHG62" s="1683">
        <f t="shared" ref="GHG62" si="2472">GHG59-GHG61</f>
        <v>0</v>
      </c>
      <c r="GHI62" s="1683">
        <f t="shared" ref="GHI62" si="2473">GHI59-GHI61</f>
        <v>0</v>
      </c>
      <c r="GHK62" s="1683">
        <f t="shared" ref="GHK62" si="2474">GHK59-GHK61</f>
        <v>0</v>
      </c>
      <c r="GHM62" s="1683">
        <f t="shared" ref="GHM62" si="2475">GHM59-GHM61</f>
        <v>0</v>
      </c>
      <c r="GHO62" s="1683">
        <f t="shared" ref="GHO62" si="2476">GHO59-GHO61</f>
        <v>0</v>
      </c>
      <c r="GHQ62" s="1683">
        <f t="shared" ref="GHQ62" si="2477">GHQ59-GHQ61</f>
        <v>0</v>
      </c>
      <c r="GHS62" s="1683">
        <f t="shared" ref="GHS62" si="2478">GHS59-GHS61</f>
        <v>0</v>
      </c>
      <c r="GHU62" s="1683">
        <f t="shared" ref="GHU62" si="2479">GHU59-GHU61</f>
        <v>0</v>
      </c>
      <c r="GHW62" s="1683">
        <f t="shared" ref="GHW62" si="2480">GHW59-GHW61</f>
        <v>0</v>
      </c>
      <c r="GHY62" s="1683">
        <f t="shared" ref="GHY62" si="2481">GHY59-GHY61</f>
        <v>0</v>
      </c>
      <c r="GIA62" s="1683">
        <f t="shared" ref="GIA62" si="2482">GIA59-GIA61</f>
        <v>0</v>
      </c>
      <c r="GIC62" s="1683">
        <f t="shared" ref="GIC62" si="2483">GIC59-GIC61</f>
        <v>0</v>
      </c>
      <c r="GIE62" s="1683">
        <f t="shared" ref="GIE62" si="2484">GIE59-GIE61</f>
        <v>0</v>
      </c>
      <c r="GIG62" s="1683">
        <f t="shared" ref="GIG62" si="2485">GIG59-GIG61</f>
        <v>0</v>
      </c>
      <c r="GII62" s="1683">
        <f t="shared" ref="GII62" si="2486">GII59-GII61</f>
        <v>0</v>
      </c>
      <c r="GIK62" s="1683">
        <f t="shared" ref="GIK62" si="2487">GIK59-GIK61</f>
        <v>0</v>
      </c>
      <c r="GIM62" s="1683">
        <f t="shared" ref="GIM62" si="2488">GIM59-GIM61</f>
        <v>0</v>
      </c>
      <c r="GIO62" s="1683">
        <f t="shared" ref="GIO62" si="2489">GIO59-GIO61</f>
        <v>0</v>
      </c>
      <c r="GIQ62" s="1683">
        <f t="shared" ref="GIQ62" si="2490">GIQ59-GIQ61</f>
        <v>0</v>
      </c>
      <c r="GIS62" s="1683">
        <f t="shared" ref="GIS62" si="2491">GIS59-GIS61</f>
        <v>0</v>
      </c>
      <c r="GIU62" s="1683">
        <f t="shared" ref="GIU62" si="2492">GIU59-GIU61</f>
        <v>0</v>
      </c>
      <c r="GIW62" s="1683">
        <f t="shared" ref="GIW62" si="2493">GIW59-GIW61</f>
        <v>0</v>
      </c>
      <c r="GIY62" s="1683">
        <f t="shared" ref="GIY62" si="2494">GIY59-GIY61</f>
        <v>0</v>
      </c>
      <c r="GJA62" s="1683">
        <f t="shared" ref="GJA62" si="2495">GJA59-GJA61</f>
        <v>0</v>
      </c>
      <c r="GJC62" s="1683">
        <f t="shared" ref="GJC62" si="2496">GJC59-GJC61</f>
        <v>0</v>
      </c>
      <c r="GJE62" s="1683">
        <f t="shared" ref="GJE62" si="2497">GJE59-GJE61</f>
        <v>0</v>
      </c>
      <c r="GJG62" s="1683">
        <f t="shared" ref="GJG62" si="2498">GJG59-GJG61</f>
        <v>0</v>
      </c>
      <c r="GJI62" s="1683">
        <f t="shared" ref="GJI62" si="2499">GJI59-GJI61</f>
        <v>0</v>
      </c>
      <c r="GJK62" s="1683">
        <f t="shared" ref="GJK62" si="2500">GJK59-GJK61</f>
        <v>0</v>
      </c>
      <c r="GJM62" s="1683">
        <f t="shared" ref="GJM62" si="2501">GJM59-GJM61</f>
        <v>0</v>
      </c>
      <c r="GJO62" s="1683">
        <f t="shared" ref="GJO62" si="2502">GJO59-GJO61</f>
        <v>0</v>
      </c>
      <c r="GJQ62" s="1683">
        <f t="shared" ref="GJQ62" si="2503">GJQ59-GJQ61</f>
        <v>0</v>
      </c>
      <c r="GJS62" s="1683">
        <f t="shared" ref="GJS62" si="2504">GJS59-GJS61</f>
        <v>0</v>
      </c>
      <c r="GJU62" s="1683">
        <f t="shared" ref="GJU62" si="2505">GJU59-GJU61</f>
        <v>0</v>
      </c>
      <c r="GJW62" s="1683">
        <f t="shared" ref="GJW62" si="2506">GJW59-GJW61</f>
        <v>0</v>
      </c>
      <c r="GJY62" s="1683">
        <f t="shared" ref="GJY62" si="2507">GJY59-GJY61</f>
        <v>0</v>
      </c>
      <c r="GKA62" s="1683">
        <f t="shared" ref="GKA62" si="2508">GKA59-GKA61</f>
        <v>0</v>
      </c>
      <c r="GKC62" s="1683">
        <f t="shared" ref="GKC62" si="2509">GKC59-GKC61</f>
        <v>0</v>
      </c>
      <c r="GKE62" s="1683">
        <f t="shared" ref="GKE62" si="2510">GKE59-GKE61</f>
        <v>0</v>
      </c>
      <c r="GKG62" s="1683">
        <f t="shared" ref="GKG62" si="2511">GKG59-GKG61</f>
        <v>0</v>
      </c>
      <c r="GKI62" s="1683">
        <f t="shared" ref="GKI62" si="2512">GKI59-GKI61</f>
        <v>0</v>
      </c>
      <c r="GKK62" s="1683">
        <f t="shared" ref="GKK62" si="2513">GKK59-GKK61</f>
        <v>0</v>
      </c>
      <c r="GKM62" s="1683">
        <f t="shared" ref="GKM62" si="2514">GKM59-GKM61</f>
        <v>0</v>
      </c>
      <c r="GKO62" s="1683">
        <f t="shared" ref="GKO62" si="2515">GKO59-GKO61</f>
        <v>0</v>
      </c>
      <c r="GKQ62" s="1683">
        <f t="shared" ref="GKQ62" si="2516">GKQ59-GKQ61</f>
        <v>0</v>
      </c>
      <c r="GKS62" s="1683">
        <f t="shared" ref="GKS62" si="2517">GKS59-GKS61</f>
        <v>0</v>
      </c>
      <c r="GKU62" s="1683">
        <f t="shared" ref="GKU62" si="2518">GKU59-GKU61</f>
        <v>0</v>
      </c>
      <c r="GKW62" s="1683">
        <f t="shared" ref="GKW62" si="2519">GKW59-GKW61</f>
        <v>0</v>
      </c>
      <c r="GKY62" s="1683">
        <f t="shared" ref="GKY62" si="2520">GKY59-GKY61</f>
        <v>0</v>
      </c>
      <c r="GLA62" s="1683">
        <f t="shared" ref="GLA62" si="2521">GLA59-GLA61</f>
        <v>0</v>
      </c>
      <c r="GLC62" s="1683">
        <f t="shared" ref="GLC62" si="2522">GLC59-GLC61</f>
        <v>0</v>
      </c>
      <c r="GLE62" s="1683">
        <f t="shared" ref="GLE62" si="2523">GLE59-GLE61</f>
        <v>0</v>
      </c>
      <c r="GLG62" s="1683">
        <f t="shared" ref="GLG62" si="2524">GLG59-GLG61</f>
        <v>0</v>
      </c>
      <c r="GLI62" s="1683">
        <f t="shared" ref="GLI62" si="2525">GLI59-GLI61</f>
        <v>0</v>
      </c>
      <c r="GLK62" s="1683">
        <f t="shared" ref="GLK62" si="2526">GLK59-GLK61</f>
        <v>0</v>
      </c>
      <c r="GLM62" s="1683">
        <f t="shared" ref="GLM62" si="2527">GLM59-GLM61</f>
        <v>0</v>
      </c>
      <c r="GLO62" s="1683">
        <f t="shared" ref="GLO62" si="2528">GLO59-GLO61</f>
        <v>0</v>
      </c>
      <c r="GLQ62" s="1683">
        <f t="shared" ref="GLQ62" si="2529">GLQ59-GLQ61</f>
        <v>0</v>
      </c>
      <c r="GLS62" s="1683">
        <f t="shared" ref="GLS62" si="2530">GLS59-GLS61</f>
        <v>0</v>
      </c>
      <c r="GLU62" s="1683">
        <f t="shared" ref="GLU62" si="2531">GLU59-GLU61</f>
        <v>0</v>
      </c>
      <c r="GLW62" s="1683">
        <f t="shared" ref="GLW62" si="2532">GLW59-GLW61</f>
        <v>0</v>
      </c>
      <c r="GLY62" s="1683">
        <f t="shared" ref="GLY62" si="2533">GLY59-GLY61</f>
        <v>0</v>
      </c>
      <c r="GMA62" s="1683">
        <f t="shared" ref="GMA62" si="2534">GMA59-GMA61</f>
        <v>0</v>
      </c>
      <c r="GMC62" s="1683">
        <f t="shared" ref="GMC62" si="2535">GMC59-GMC61</f>
        <v>0</v>
      </c>
      <c r="GME62" s="1683">
        <f t="shared" ref="GME62" si="2536">GME59-GME61</f>
        <v>0</v>
      </c>
      <c r="GMG62" s="1683">
        <f t="shared" ref="GMG62" si="2537">GMG59-GMG61</f>
        <v>0</v>
      </c>
      <c r="GMI62" s="1683">
        <f t="shared" ref="GMI62" si="2538">GMI59-GMI61</f>
        <v>0</v>
      </c>
      <c r="GMK62" s="1683">
        <f t="shared" ref="GMK62" si="2539">GMK59-GMK61</f>
        <v>0</v>
      </c>
      <c r="GMM62" s="1683">
        <f t="shared" ref="GMM62" si="2540">GMM59-GMM61</f>
        <v>0</v>
      </c>
      <c r="GMO62" s="1683">
        <f t="shared" ref="GMO62" si="2541">GMO59-GMO61</f>
        <v>0</v>
      </c>
      <c r="GMQ62" s="1683">
        <f t="shared" ref="GMQ62" si="2542">GMQ59-GMQ61</f>
        <v>0</v>
      </c>
      <c r="GMS62" s="1683">
        <f t="shared" ref="GMS62" si="2543">GMS59-GMS61</f>
        <v>0</v>
      </c>
      <c r="GMU62" s="1683">
        <f t="shared" ref="GMU62" si="2544">GMU59-GMU61</f>
        <v>0</v>
      </c>
      <c r="GMW62" s="1683">
        <f t="shared" ref="GMW62" si="2545">GMW59-GMW61</f>
        <v>0</v>
      </c>
      <c r="GMY62" s="1683">
        <f t="shared" ref="GMY62" si="2546">GMY59-GMY61</f>
        <v>0</v>
      </c>
      <c r="GNA62" s="1683">
        <f t="shared" ref="GNA62" si="2547">GNA59-GNA61</f>
        <v>0</v>
      </c>
      <c r="GNC62" s="1683">
        <f t="shared" ref="GNC62" si="2548">GNC59-GNC61</f>
        <v>0</v>
      </c>
      <c r="GNE62" s="1683">
        <f t="shared" ref="GNE62" si="2549">GNE59-GNE61</f>
        <v>0</v>
      </c>
      <c r="GNG62" s="1683">
        <f t="shared" ref="GNG62" si="2550">GNG59-GNG61</f>
        <v>0</v>
      </c>
      <c r="GNI62" s="1683">
        <f t="shared" ref="GNI62" si="2551">GNI59-GNI61</f>
        <v>0</v>
      </c>
      <c r="GNK62" s="1683">
        <f t="shared" ref="GNK62" si="2552">GNK59-GNK61</f>
        <v>0</v>
      </c>
      <c r="GNM62" s="1683">
        <f t="shared" ref="GNM62" si="2553">GNM59-GNM61</f>
        <v>0</v>
      </c>
      <c r="GNO62" s="1683">
        <f t="shared" ref="GNO62" si="2554">GNO59-GNO61</f>
        <v>0</v>
      </c>
      <c r="GNQ62" s="1683">
        <f t="shared" ref="GNQ62" si="2555">GNQ59-GNQ61</f>
        <v>0</v>
      </c>
      <c r="GNS62" s="1683">
        <f t="shared" ref="GNS62" si="2556">GNS59-GNS61</f>
        <v>0</v>
      </c>
      <c r="GNU62" s="1683">
        <f t="shared" ref="GNU62" si="2557">GNU59-GNU61</f>
        <v>0</v>
      </c>
      <c r="GNW62" s="1683">
        <f t="shared" ref="GNW62" si="2558">GNW59-GNW61</f>
        <v>0</v>
      </c>
      <c r="GNY62" s="1683">
        <f t="shared" ref="GNY62" si="2559">GNY59-GNY61</f>
        <v>0</v>
      </c>
      <c r="GOA62" s="1683">
        <f t="shared" ref="GOA62" si="2560">GOA59-GOA61</f>
        <v>0</v>
      </c>
      <c r="GOC62" s="1683">
        <f t="shared" ref="GOC62" si="2561">GOC59-GOC61</f>
        <v>0</v>
      </c>
      <c r="GOE62" s="1683">
        <f t="shared" ref="GOE62" si="2562">GOE59-GOE61</f>
        <v>0</v>
      </c>
      <c r="GOG62" s="1683">
        <f t="shared" ref="GOG62" si="2563">GOG59-GOG61</f>
        <v>0</v>
      </c>
      <c r="GOI62" s="1683">
        <f t="shared" ref="GOI62" si="2564">GOI59-GOI61</f>
        <v>0</v>
      </c>
      <c r="GOK62" s="1683">
        <f t="shared" ref="GOK62" si="2565">GOK59-GOK61</f>
        <v>0</v>
      </c>
      <c r="GOM62" s="1683">
        <f t="shared" ref="GOM62" si="2566">GOM59-GOM61</f>
        <v>0</v>
      </c>
      <c r="GOO62" s="1683">
        <f t="shared" ref="GOO62" si="2567">GOO59-GOO61</f>
        <v>0</v>
      </c>
      <c r="GOQ62" s="1683">
        <f t="shared" ref="GOQ62" si="2568">GOQ59-GOQ61</f>
        <v>0</v>
      </c>
      <c r="GOS62" s="1683">
        <f t="shared" ref="GOS62" si="2569">GOS59-GOS61</f>
        <v>0</v>
      </c>
      <c r="GOU62" s="1683">
        <f t="shared" ref="GOU62" si="2570">GOU59-GOU61</f>
        <v>0</v>
      </c>
      <c r="GOW62" s="1683">
        <f t="shared" ref="GOW62" si="2571">GOW59-GOW61</f>
        <v>0</v>
      </c>
      <c r="GOY62" s="1683">
        <f t="shared" ref="GOY62" si="2572">GOY59-GOY61</f>
        <v>0</v>
      </c>
      <c r="GPA62" s="1683">
        <f t="shared" ref="GPA62" si="2573">GPA59-GPA61</f>
        <v>0</v>
      </c>
      <c r="GPC62" s="1683">
        <f t="shared" ref="GPC62" si="2574">GPC59-GPC61</f>
        <v>0</v>
      </c>
      <c r="GPE62" s="1683">
        <f t="shared" ref="GPE62" si="2575">GPE59-GPE61</f>
        <v>0</v>
      </c>
      <c r="GPG62" s="1683">
        <f t="shared" ref="GPG62" si="2576">GPG59-GPG61</f>
        <v>0</v>
      </c>
      <c r="GPI62" s="1683">
        <f t="shared" ref="GPI62" si="2577">GPI59-GPI61</f>
        <v>0</v>
      </c>
      <c r="GPK62" s="1683">
        <f t="shared" ref="GPK62" si="2578">GPK59-GPK61</f>
        <v>0</v>
      </c>
      <c r="GPM62" s="1683">
        <f t="shared" ref="GPM62" si="2579">GPM59-GPM61</f>
        <v>0</v>
      </c>
      <c r="GPO62" s="1683">
        <f t="shared" ref="GPO62" si="2580">GPO59-GPO61</f>
        <v>0</v>
      </c>
      <c r="GPQ62" s="1683">
        <f t="shared" ref="GPQ62" si="2581">GPQ59-GPQ61</f>
        <v>0</v>
      </c>
      <c r="GPS62" s="1683">
        <f t="shared" ref="GPS62" si="2582">GPS59-GPS61</f>
        <v>0</v>
      </c>
      <c r="GPU62" s="1683">
        <f t="shared" ref="GPU62" si="2583">GPU59-GPU61</f>
        <v>0</v>
      </c>
      <c r="GPW62" s="1683">
        <f t="shared" ref="GPW62" si="2584">GPW59-GPW61</f>
        <v>0</v>
      </c>
      <c r="GPY62" s="1683">
        <f t="shared" ref="GPY62" si="2585">GPY59-GPY61</f>
        <v>0</v>
      </c>
      <c r="GQA62" s="1683">
        <f t="shared" ref="GQA62" si="2586">GQA59-GQA61</f>
        <v>0</v>
      </c>
      <c r="GQC62" s="1683">
        <f t="shared" ref="GQC62" si="2587">GQC59-GQC61</f>
        <v>0</v>
      </c>
      <c r="GQE62" s="1683">
        <f t="shared" ref="GQE62" si="2588">GQE59-GQE61</f>
        <v>0</v>
      </c>
      <c r="GQG62" s="1683">
        <f t="shared" ref="GQG62" si="2589">GQG59-GQG61</f>
        <v>0</v>
      </c>
      <c r="GQI62" s="1683">
        <f t="shared" ref="GQI62" si="2590">GQI59-GQI61</f>
        <v>0</v>
      </c>
      <c r="GQK62" s="1683">
        <f t="shared" ref="GQK62" si="2591">GQK59-GQK61</f>
        <v>0</v>
      </c>
      <c r="GQM62" s="1683">
        <f t="shared" ref="GQM62" si="2592">GQM59-GQM61</f>
        <v>0</v>
      </c>
      <c r="GQO62" s="1683">
        <f t="shared" ref="GQO62" si="2593">GQO59-GQO61</f>
        <v>0</v>
      </c>
      <c r="GQQ62" s="1683">
        <f t="shared" ref="GQQ62" si="2594">GQQ59-GQQ61</f>
        <v>0</v>
      </c>
      <c r="GQS62" s="1683">
        <f t="shared" ref="GQS62" si="2595">GQS59-GQS61</f>
        <v>0</v>
      </c>
      <c r="GQU62" s="1683">
        <f t="shared" ref="GQU62" si="2596">GQU59-GQU61</f>
        <v>0</v>
      </c>
      <c r="GQW62" s="1683">
        <f t="shared" ref="GQW62" si="2597">GQW59-GQW61</f>
        <v>0</v>
      </c>
      <c r="GQY62" s="1683">
        <f t="shared" ref="GQY62" si="2598">GQY59-GQY61</f>
        <v>0</v>
      </c>
      <c r="GRA62" s="1683">
        <f t="shared" ref="GRA62" si="2599">GRA59-GRA61</f>
        <v>0</v>
      </c>
      <c r="GRC62" s="1683">
        <f t="shared" ref="GRC62" si="2600">GRC59-GRC61</f>
        <v>0</v>
      </c>
      <c r="GRE62" s="1683">
        <f t="shared" ref="GRE62" si="2601">GRE59-GRE61</f>
        <v>0</v>
      </c>
      <c r="GRG62" s="1683">
        <f t="shared" ref="GRG62" si="2602">GRG59-GRG61</f>
        <v>0</v>
      </c>
      <c r="GRI62" s="1683">
        <f t="shared" ref="GRI62" si="2603">GRI59-GRI61</f>
        <v>0</v>
      </c>
      <c r="GRK62" s="1683">
        <f t="shared" ref="GRK62" si="2604">GRK59-GRK61</f>
        <v>0</v>
      </c>
      <c r="GRM62" s="1683">
        <f t="shared" ref="GRM62" si="2605">GRM59-GRM61</f>
        <v>0</v>
      </c>
      <c r="GRO62" s="1683">
        <f t="shared" ref="GRO62" si="2606">GRO59-GRO61</f>
        <v>0</v>
      </c>
      <c r="GRQ62" s="1683">
        <f t="shared" ref="GRQ62" si="2607">GRQ59-GRQ61</f>
        <v>0</v>
      </c>
      <c r="GRS62" s="1683">
        <f t="shared" ref="GRS62" si="2608">GRS59-GRS61</f>
        <v>0</v>
      </c>
      <c r="GRU62" s="1683">
        <f t="shared" ref="GRU62" si="2609">GRU59-GRU61</f>
        <v>0</v>
      </c>
      <c r="GRW62" s="1683">
        <f t="shared" ref="GRW62" si="2610">GRW59-GRW61</f>
        <v>0</v>
      </c>
      <c r="GRY62" s="1683">
        <f t="shared" ref="GRY62" si="2611">GRY59-GRY61</f>
        <v>0</v>
      </c>
      <c r="GSA62" s="1683">
        <f t="shared" ref="GSA62" si="2612">GSA59-GSA61</f>
        <v>0</v>
      </c>
      <c r="GSC62" s="1683">
        <f t="shared" ref="GSC62" si="2613">GSC59-GSC61</f>
        <v>0</v>
      </c>
      <c r="GSE62" s="1683">
        <f t="shared" ref="GSE62" si="2614">GSE59-GSE61</f>
        <v>0</v>
      </c>
      <c r="GSG62" s="1683">
        <f t="shared" ref="GSG62" si="2615">GSG59-GSG61</f>
        <v>0</v>
      </c>
      <c r="GSI62" s="1683">
        <f t="shared" ref="GSI62" si="2616">GSI59-GSI61</f>
        <v>0</v>
      </c>
      <c r="GSK62" s="1683">
        <f t="shared" ref="GSK62" si="2617">GSK59-GSK61</f>
        <v>0</v>
      </c>
      <c r="GSM62" s="1683">
        <f t="shared" ref="GSM62" si="2618">GSM59-GSM61</f>
        <v>0</v>
      </c>
      <c r="GSO62" s="1683">
        <f t="shared" ref="GSO62" si="2619">GSO59-GSO61</f>
        <v>0</v>
      </c>
      <c r="GSQ62" s="1683">
        <f t="shared" ref="GSQ62" si="2620">GSQ59-GSQ61</f>
        <v>0</v>
      </c>
      <c r="GSS62" s="1683">
        <f t="shared" ref="GSS62" si="2621">GSS59-GSS61</f>
        <v>0</v>
      </c>
      <c r="GSU62" s="1683">
        <f t="shared" ref="GSU62" si="2622">GSU59-GSU61</f>
        <v>0</v>
      </c>
      <c r="GSW62" s="1683">
        <f t="shared" ref="GSW62" si="2623">GSW59-GSW61</f>
        <v>0</v>
      </c>
      <c r="GSY62" s="1683">
        <f t="shared" ref="GSY62" si="2624">GSY59-GSY61</f>
        <v>0</v>
      </c>
      <c r="GTA62" s="1683">
        <f t="shared" ref="GTA62" si="2625">GTA59-GTA61</f>
        <v>0</v>
      </c>
      <c r="GTC62" s="1683">
        <f t="shared" ref="GTC62" si="2626">GTC59-GTC61</f>
        <v>0</v>
      </c>
      <c r="GTE62" s="1683">
        <f t="shared" ref="GTE62" si="2627">GTE59-GTE61</f>
        <v>0</v>
      </c>
      <c r="GTG62" s="1683">
        <f t="shared" ref="GTG62" si="2628">GTG59-GTG61</f>
        <v>0</v>
      </c>
      <c r="GTI62" s="1683">
        <f t="shared" ref="GTI62" si="2629">GTI59-GTI61</f>
        <v>0</v>
      </c>
      <c r="GTK62" s="1683">
        <f t="shared" ref="GTK62" si="2630">GTK59-GTK61</f>
        <v>0</v>
      </c>
      <c r="GTM62" s="1683">
        <f t="shared" ref="GTM62" si="2631">GTM59-GTM61</f>
        <v>0</v>
      </c>
      <c r="GTO62" s="1683">
        <f t="shared" ref="GTO62" si="2632">GTO59-GTO61</f>
        <v>0</v>
      </c>
      <c r="GTQ62" s="1683">
        <f t="shared" ref="GTQ62" si="2633">GTQ59-GTQ61</f>
        <v>0</v>
      </c>
      <c r="GTS62" s="1683">
        <f t="shared" ref="GTS62" si="2634">GTS59-GTS61</f>
        <v>0</v>
      </c>
      <c r="GTU62" s="1683">
        <f t="shared" ref="GTU62" si="2635">GTU59-GTU61</f>
        <v>0</v>
      </c>
      <c r="GTW62" s="1683">
        <f t="shared" ref="GTW62" si="2636">GTW59-GTW61</f>
        <v>0</v>
      </c>
      <c r="GTY62" s="1683">
        <f t="shared" ref="GTY62" si="2637">GTY59-GTY61</f>
        <v>0</v>
      </c>
      <c r="GUA62" s="1683">
        <f t="shared" ref="GUA62" si="2638">GUA59-GUA61</f>
        <v>0</v>
      </c>
      <c r="GUC62" s="1683">
        <f t="shared" ref="GUC62" si="2639">GUC59-GUC61</f>
        <v>0</v>
      </c>
      <c r="GUE62" s="1683">
        <f t="shared" ref="GUE62" si="2640">GUE59-GUE61</f>
        <v>0</v>
      </c>
      <c r="GUG62" s="1683">
        <f t="shared" ref="GUG62" si="2641">GUG59-GUG61</f>
        <v>0</v>
      </c>
      <c r="GUI62" s="1683">
        <f t="shared" ref="GUI62" si="2642">GUI59-GUI61</f>
        <v>0</v>
      </c>
      <c r="GUK62" s="1683">
        <f t="shared" ref="GUK62" si="2643">GUK59-GUK61</f>
        <v>0</v>
      </c>
      <c r="GUM62" s="1683">
        <f t="shared" ref="GUM62" si="2644">GUM59-GUM61</f>
        <v>0</v>
      </c>
      <c r="GUO62" s="1683">
        <f t="shared" ref="GUO62" si="2645">GUO59-GUO61</f>
        <v>0</v>
      </c>
      <c r="GUQ62" s="1683">
        <f t="shared" ref="GUQ62" si="2646">GUQ59-GUQ61</f>
        <v>0</v>
      </c>
      <c r="GUS62" s="1683">
        <f t="shared" ref="GUS62" si="2647">GUS59-GUS61</f>
        <v>0</v>
      </c>
      <c r="GUU62" s="1683">
        <f t="shared" ref="GUU62" si="2648">GUU59-GUU61</f>
        <v>0</v>
      </c>
      <c r="GUW62" s="1683">
        <f t="shared" ref="GUW62" si="2649">GUW59-GUW61</f>
        <v>0</v>
      </c>
      <c r="GUY62" s="1683">
        <f t="shared" ref="GUY62" si="2650">GUY59-GUY61</f>
        <v>0</v>
      </c>
      <c r="GVA62" s="1683">
        <f t="shared" ref="GVA62" si="2651">GVA59-GVA61</f>
        <v>0</v>
      </c>
      <c r="GVC62" s="1683">
        <f t="shared" ref="GVC62" si="2652">GVC59-GVC61</f>
        <v>0</v>
      </c>
      <c r="GVE62" s="1683">
        <f t="shared" ref="GVE62" si="2653">GVE59-GVE61</f>
        <v>0</v>
      </c>
      <c r="GVG62" s="1683">
        <f t="shared" ref="GVG62" si="2654">GVG59-GVG61</f>
        <v>0</v>
      </c>
      <c r="GVI62" s="1683">
        <f t="shared" ref="GVI62" si="2655">GVI59-GVI61</f>
        <v>0</v>
      </c>
      <c r="GVK62" s="1683">
        <f t="shared" ref="GVK62" si="2656">GVK59-GVK61</f>
        <v>0</v>
      </c>
      <c r="GVM62" s="1683">
        <f t="shared" ref="GVM62" si="2657">GVM59-GVM61</f>
        <v>0</v>
      </c>
      <c r="GVO62" s="1683">
        <f t="shared" ref="GVO62" si="2658">GVO59-GVO61</f>
        <v>0</v>
      </c>
      <c r="GVQ62" s="1683">
        <f t="shared" ref="GVQ62" si="2659">GVQ59-GVQ61</f>
        <v>0</v>
      </c>
      <c r="GVS62" s="1683">
        <f t="shared" ref="GVS62" si="2660">GVS59-GVS61</f>
        <v>0</v>
      </c>
      <c r="GVU62" s="1683">
        <f t="shared" ref="GVU62" si="2661">GVU59-GVU61</f>
        <v>0</v>
      </c>
      <c r="GVW62" s="1683">
        <f t="shared" ref="GVW62" si="2662">GVW59-GVW61</f>
        <v>0</v>
      </c>
      <c r="GVY62" s="1683">
        <f t="shared" ref="GVY62" si="2663">GVY59-GVY61</f>
        <v>0</v>
      </c>
      <c r="GWA62" s="1683">
        <f t="shared" ref="GWA62" si="2664">GWA59-GWA61</f>
        <v>0</v>
      </c>
      <c r="GWC62" s="1683">
        <f t="shared" ref="GWC62" si="2665">GWC59-GWC61</f>
        <v>0</v>
      </c>
      <c r="GWE62" s="1683">
        <f t="shared" ref="GWE62" si="2666">GWE59-GWE61</f>
        <v>0</v>
      </c>
      <c r="GWG62" s="1683">
        <f t="shared" ref="GWG62" si="2667">GWG59-GWG61</f>
        <v>0</v>
      </c>
      <c r="GWI62" s="1683">
        <f t="shared" ref="GWI62" si="2668">GWI59-GWI61</f>
        <v>0</v>
      </c>
      <c r="GWK62" s="1683">
        <f t="shared" ref="GWK62" si="2669">GWK59-GWK61</f>
        <v>0</v>
      </c>
      <c r="GWM62" s="1683">
        <f t="shared" ref="GWM62" si="2670">GWM59-GWM61</f>
        <v>0</v>
      </c>
      <c r="GWO62" s="1683">
        <f t="shared" ref="GWO62" si="2671">GWO59-GWO61</f>
        <v>0</v>
      </c>
      <c r="GWQ62" s="1683">
        <f t="shared" ref="GWQ62" si="2672">GWQ59-GWQ61</f>
        <v>0</v>
      </c>
      <c r="GWS62" s="1683">
        <f t="shared" ref="GWS62" si="2673">GWS59-GWS61</f>
        <v>0</v>
      </c>
      <c r="GWU62" s="1683">
        <f t="shared" ref="GWU62" si="2674">GWU59-GWU61</f>
        <v>0</v>
      </c>
      <c r="GWW62" s="1683">
        <f t="shared" ref="GWW62" si="2675">GWW59-GWW61</f>
        <v>0</v>
      </c>
      <c r="GWY62" s="1683">
        <f t="shared" ref="GWY62" si="2676">GWY59-GWY61</f>
        <v>0</v>
      </c>
      <c r="GXA62" s="1683">
        <f t="shared" ref="GXA62" si="2677">GXA59-GXA61</f>
        <v>0</v>
      </c>
      <c r="GXC62" s="1683">
        <f t="shared" ref="GXC62" si="2678">GXC59-GXC61</f>
        <v>0</v>
      </c>
      <c r="GXE62" s="1683">
        <f t="shared" ref="GXE62" si="2679">GXE59-GXE61</f>
        <v>0</v>
      </c>
      <c r="GXG62" s="1683">
        <f t="shared" ref="GXG62" si="2680">GXG59-GXG61</f>
        <v>0</v>
      </c>
      <c r="GXI62" s="1683">
        <f t="shared" ref="GXI62" si="2681">GXI59-GXI61</f>
        <v>0</v>
      </c>
      <c r="GXK62" s="1683">
        <f t="shared" ref="GXK62" si="2682">GXK59-GXK61</f>
        <v>0</v>
      </c>
      <c r="GXM62" s="1683">
        <f t="shared" ref="GXM62" si="2683">GXM59-GXM61</f>
        <v>0</v>
      </c>
      <c r="GXO62" s="1683">
        <f t="shared" ref="GXO62" si="2684">GXO59-GXO61</f>
        <v>0</v>
      </c>
      <c r="GXQ62" s="1683">
        <f t="shared" ref="GXQ62" si="2685">GXQ59-GXQ61</f>
        <v>0</v>
      </c>
      <c r="GXS62" s="1683">
        <f t="shared" ref="GXS62" si="2686">GXS59-GXS61</f>
        <v>0</v>
      </c>
      <c r="GXU62" s="1683">
        <f t="shared" ref="GXU62" si="2687">GXU59-GXU61</f>
        <v>0</v>
      </c>
      <c r="GXW62" s="1683">
        <f t="shared" ref="GXW62" si="2688">GXW59-GXW61</f>
        <v>0</v>
      </c>
      <c r="GXY62" s="1683">
        <f t="shared" ref="GXY62" si="2689">GXY59-GXY61</f>
        <v>0</v>
      </c>
      <c r="GYA62" s="1683">
        <f t="shared" ref="GYA62" si="2690">GYA59-GYA61</f>
        <v>0</v>
      </c>
      <c r="GYC62" s="1683">
        <f t="shared" ref="GYC62" si="2691">GYC59-GYC61</f>
        <v>0</v>
      </c>
      <c r="GYE62" s="1683">
        <f t="shared" ref="GYE62" si="2692">GYE59-GYE61</f>
        <v>0</v>
      </c>
      <c r="GYG62" s="1683">
        <f t="shared" ref="GYG62" si="2693">GYG59-GYG61</f>
        <v>0</v>
      </c>
      <c r="GYI62" s="1683">
        <f t="shared" ref="GYI62" si="2694">GYI59-GYI61</f>
        <v>0</v>
      </c>
      <c r="GYK62" s="1683">
        <f t="shared" ref="GYK62" si="2695">GYK59-GYK61</f>
        <v>0</v>
      </c>
      <c r="GYM62" s="1683">
        <f t="shared" ref="GYM62" si="2696">GYM59-GYM61</f>
        <v>0</v>
      </c>
      <c r="GYO62" s="1683">
        <f t="shared" ref="GYO62" si="2697">GYO59-GYO61</f>
        <v>0</v>
      </c>
      <c r="GYQ62" s="1683">
        <f t="shared" ref="GYQ62" si="2698">GYQ59-GYQ61</f>
        <v>0</v>
      </c>
      <c r="GYS62" s="1683">
        <f t="shared" ref="GYS62" si="2699">GYS59-GYS61</f>
        <v>0</v>
      </c>
      <c r="GYU62" s="1683">
        <f t="shared" ref="GYU62" si="2700">GYU59-GYU61</f>
        <v>0</v>
      </c>
      <c r="GYW62" s="1683">
        <f t="shared" ref="GYW62" si="2701">GYW59-GYW61</f>
        <v>0</v>
      </c>
      <c r="GYY62" s="1683">
        <f t="shared" ref="GYY62" si="2702">GYY59-GYY61</f>
        <v>0</v>
      </c>
      <c r="GZA62" s="1683">
        <f t="shared" ref="GZA62" si="2703">GZA59-GZA61</f>
        <v>0</v>
      </c>
      <c r="GZC62" s="1683">
        <f t="shared" ref="GZC62" si="2704">GZC59-GZC61</f>
        <v>0</v>
      </c>
      <c r="GZE62" s="1683">
        <f t="shared" ref="GZE62" si="2705">GZE59-GZE61</f>
        <v>0</v>
      </c>
      <c r="GZG62" s="1683">
        <f t="shared" ref="GZG62" si="2706">GZG59-GZG61</f>
        <v>0</v>
      </c>
      <c r="GZI62" s="1683">
        <f t="shared" ref="GZI62" si="2707">GZI59-GZI61</f>
        <v>0</v>
      </c>
      <c r="GZK62" s="1683">
        <f t="shared" ref="GZK62" si="2708">GZK59-GZK61</f>
        <v>0</v>
      </c>
      <c r="GZM62" s="1683">
        <f t="shared" ref="GZM62" si="2709">GZM59-GZM61</f>
        <v>0</v>
      </c>
      <c r="GZO62" s="1683">
        <f t="shared" ref="GZO62" si="2710">GZO59-GZO61</f>
        <v>0</v>
      </c>
      <c r="GZQ62" s="1683">
        <f t="shared" ref="GZQ62" si="2711">GZQ59-GZQ61</f>
        <v>0</v>
      </c>
      <c r="GZS62" s="1683">
        <f t="shared" ref="GZS62" si="2712">GZS59-GZS61</f>
        <v>0</v>
      </c>
      <c r="GZU62" s="1683">
        <f t="shared" ref="GZU62" si="2713">GZU59-GZU61</f>
        <v>0</v>
      </c>
      <c r="GZW62" s="1683">
        <f t="shared" ref="GZW62" si="2714">GZW59-GZW61</f>
        <v>0</v>
      </c>
      <c r="GZY62" s="1683">
        <f t="shared" ref="GZY62" si="2715">GZY59-GZY61</f>
        <v>0</v>
      </c>
      <c r="HAA62" s="1683">
        <f t="shared" ref="HAA62" si="2716">HAA59-HAA61</f>
        <v>0</v>
      </c>
      <c r="HAC62" s="1683">
        <f t="shared" ref="HAC62" si="2717">HAC59-HAC61</f>
        <v>0</v>
      </c>
      <c r="HAE62" s="1683">
        <f t="shared" ref="HAE62" si="2718">HAE59-HAE61</f>
        <v>0</v>
      </c>
      <c r="HAG62" s="1683">
        <f t="shared" ref="HAG62" si="2719">HAG59-HAG61</f>
        <v>0</v>
      </c>
      <c r="HAI62" s="1683">
        <f t="shared" ref="HAI62" si="2720">HAI59-HAI61</f>
        <v>0</v>
      </c>
      <c r="HAK62" s="1683">
        <f t="shared" ref="HAK62" si="2721">HAK59-HAK61</f>
        <v>0</v>
      </c>
      <c r="HAM62" s="1683">
        <f t="shared" ref="HAM62" si="2722">HAM59-HAM61</f>
        <v>0</v>
      </c>
      <c r="HAO62" s="1683">
        <f t="shared" ref="HAO62" si="2723">HAO59-HAO61</f>
        <v>0</v>
      </c>
      <c r="HAQ62" s="1683">
        <f t="shared" ref="HAQ62" si="2724">HAQ59-HAQ61</f>
        <v>0</v>
      </c>
      <c r="HAS62" s="1683">
        <f t="shared" ref="HAS62" si="2725">HAS59-HAS61</f>
        <v>0</v>
      </c>
      <c r="HAU62" s="1683">
        <f t="shared" ref="HAU62" si="2726">HAU59-HAU61</f>
        <v>0</v>
      </c>
      <c r="HAW62" s="1683">
        <f t="shared" ref="HAW62" si="2727">HAW59-HAW61</f>
        <v>0</v>
      </c>
      <c r="HAY62" s="1683">
        <f t="shared" ref="HAY62" si="2728">HAY59-HAY61</f>
        <v>0</v>
      </c>
      <c r="HBA62" s="1683">
        <f t="shared" ref="HBA62" si="2729">HBA59-HBA61</f>
        <v>0</v>
      </c>
      <c r="HBC62" s="1683">
        <f t="shared" ref="HBC62" si="2730">HBC59-HBC61</f>
        <v>0</v>
      </c>
      <c r="HBE62" s="1683">
        <f t="shared" ref="HBE62" si="2731">HBE59-HBE61</f>
        <v>0</v>
      </c>
      <c r="HBG62" s="1683">
        <f t="shared" ref="HBG62" si="2732">HBG59-HBG61</f>
        <v>0</v>
      </c>
      <c r="HBI62" s="1683">
        <f t="shared" ref="HBI62" si="2733">HBI59-HBI61</f>
        <v>0</v>
      </c>
      <c r="HBK62" s="1683">
        <f t="shared" ref="HBK62" si="2734">HBK59-HBK61</f>
        <v>0</v>
      </c>
      <c r="HBM62" s="1683">
        <f t="shared" ref="HBM62" si="2735">HBM59-HBM61</f>
        <v>0</v>
      </c>
      <c r="HBO62" s="1683">
        <f t="shared" ref="HBO62" si="2736">HBO59-HBO61</f>
        <v>0</v>
      </c>
      <c r="HBQ62" s="1683">
        <f t="shared" ref="HBQ62" si="2737">HBQ59-HBQ61</f>
        <v>0</v>
      </c>
      <c r="HBS62" s="1683">
        <f t="shared" ref="HBS62" si="2738">HBS59-HBS61</f>
        <v>0</v>
      </c>
      <c r="HBU62" s="1683">
        <f t="shared" ref="HBU62" si="2739">HBU59-HBU61</f>
        <v>0</v>
      </c>
      <c r="HBW62" s="1683">
        <f t="shared" ref="HBW62" si="2740">HBW59-HBW61</f>
        <v>0</v>
      </c>
      <c r="HBY62" s="1683">
        <f t="shared" ref="HBY62" si="2741">HBY59-HBY61</f>
        <v>0</v>
      </c>
      <c r="HCA62" s="1683">
        <f t="shared" ref="HCA62" si="2742">HCA59-HCA61</f>
        <v>0</v>
      </c>
      <c r="HCC62" s="1683">
        <f t="shared" ref="HCC62" si="2743">HCC59-HCC61</f>
        <v>0</v>
      </c>
      <c r="HCE62" s="1683">
        <f t="shared" ref="HCE62" si="2744">HCE59-HCE61</f>
        <v>0</v>
      </c>
      <c r="HCG62" s="1683">
        <f t="shared" ref="HCG62" si="2745">HCG59-HCG61</f>
        <v>0</v>
      </c>
      <c r="HCI62" s="1683">
        <f t="shared" ref="HCI62" si="2746">HCI59-HCI61</f>
        <v>0</v>
      </c>
      <c r="HCK62" s="1683">
        <f t="shared" ref="HCK62" si="2747">HCK59-HCK61</f>
        <v>0</v>
      </c>
      <c r="HCM62" s="1683">
        <f t="shared" ref="HCM62" si="2748">HCM59-HCM61</f>
        <v>0</v>
      </c>
      <c r="HCO62" s="1683">
        <f t="shared" ref="HCO62" si="2749">HCO59-HCO61</f>
        <v>0</v>
      </c>
      <c r="HCQ62" s="1683">
        <f t="shared" ref="HCQ62" si="2750">HCQ59-HCQ61</f>
        <v>0</v>
      </c>
      <c r="HCS62" s="1683">
        <f t="shared" ref="HCS62" si="2751">HCS59-HCS61</f>
        <v>0</v>
      </c>
      <c r="HCU62" s="1683">
        <f t="shared" ref="HCU62" si="2752">HCU59-HCU61</f>
        <v>0</v>
      </c>
      <c r="HCW62" s="1683">
        <f t="shared" ref="HCW62" si="2753">HCW59-HCW61</f>
        <v>0</v>
      </c>
      <c r="HCY62" s="1683">
        <f t="shared" ref="HCY62" si="2754">HCY59-HCY61</f>
        <v>0</v>
      </c>
      <c r="HDA62" s="1683">
        <f t="shared" ref="HDA62" si="2755">HDA59-HDA61</f>
        <v>0</v>
      </c>
      <c r="HDC62" s="1683">
        <f t="shared" ref="HDC62" si="2756">HDC59-HDC61</f>
        <v>0</v>
      </c>
      <c r="HDE62" s="1683">
        <f t="shared" ref="HDE62" si="2757">HDE59-HDE61</f>
        <v>0</v>
      </c>
      <c r="HDG62" s="1683">
        <f t="shared" ref="HDG62" si="2758">HDG59-HDG61</f>
        <v>0</v>
      </c>
      <c r="HDI62" s="1683">
        <f t="shared" ref="HDI62" si="2759">HDI59-HDI61</f>
        <v>0</v>
      </c>
      <c r="HDK62" s="1683">
        <f t="shared" ref="HDK62" si="2760">HDK59-HDK61</f>
        <v>0</v>
      </c>
      <c r="HDM62" s="1683">
        <f t="shared" ref="HDM62" si="2761">HDM59-HDM61</f>
        <v>0</v>
      </c>
      <c r="HDO62" s="1683">
        <f t="shared" ref="HDO62" si="2762">HDO59-HDO61</f>
        <v>0</v>
      </c>
      <c r="HDQ62" s="1683">
        <f t="shared" ref="HDQ62" si="2763">HDQ59-HDQ61</f>
        <v>0</v>
      </c>
      <c r="HDS62" s="1683">
        <f t="shared" ref="HDS62" si="2764">HDS59-HDS61</f>
        <v>0</v>
      </c>
      <c r="HDU62" s="1683">
        <f t="shared" ref="HDU62" si="2765">HDU59-HDU61</f>
        <v>0</v>
      </c>
      <c r="HDW62" s="1683">
        <f t="shared" ref="HDW62" si="2766">HDW59-HDW61</f>
        <v>0</v>
      </c>
      <c r="HDY62" s="1683">
        <f t="shared" ref="HDY62" si="2767">HDY59-HDY61</f>
        <v>0</v>
      </c>
      <c r="HEA62" s="1683">
        <f t="shared" ref="HEA62" si="2768">HEA59-HEA61</f>
        <v>0</v>
      </c>
      <c r="HEC62" s="1683">
        <f t="shared" ref="HEC62" si="2769">HEC59-HEC61</f>
        <v>0</v>
      </c>
      <c r="HEE62" s="1683">
        <f t="shared" ref="HEE62" si="2770">HEE59-HEE61</f>
        <v>0</v>
      </c>
      <c r="HEG62" s="1683">
        <f t="shared" ref="HEG62" si="2771">HEG59-HEG61</f>
        <v>0</v>
      </c>
      <c r="HEI62" s="1683">
        <f t="shared" ref="HEI62" si="2772">HEI59-HEI61</f>
        <v>0</v>
      </c>
      <c r="HEK62" s="1683">
        <f t="shared" ref="HEK62" si="2773">HEK59-HEK61</f>
        <v>0</v>
      </c>
      <c r="HEM62" s="1683">
        <f t="shared" ref="HEM62" si="2774">HEM59-HEM61</f>
        <v>0</v>
      </c>
      <c r="HEO62" s="1683">
        <f t="shared" ref="HEO62" si="2775">HEO59-HEO61</f>
        <v>0</v>
      </c>
      <c r="HEQ62" s="1683">
        <f t="shared" ref="HEQ62" si="2776">HEQ59-HEQ61</f>
        <v>0</v>
      </c>
      <c r="HES62" s="1683">
        <f t="shared" ref="HES62" si="2777">HES59-HES61</f>
        <v>0</v>
      </c>
      <c r="HEU62" s="1683">
        <f t="shared" ref="HEU62" si="2778">HEU59-HEU61</f>
        <v>0</v>
      </c>
      <c r="HEW62" s="1683">
        <f t="shared" ref="HEW62" si="2779">HEW59-HEW61</f>
        <v>0</v>
      </c>
      <c r="HEY62" s="1683">
        <f t="shared" ref="HEY62" si="2780">HEY59-HEY61</f>
        <v>0</v>
      </c>
      <c r="HFA62" s="1683">
        <f t="shared" ref="HFA62" si="2781">HFA59-HFA61</f>
        <v>0</v>
      </c>
      <c r="HFC62" s="1683">
        <f t="shared" ref="HFC62" si="2782">HFC59-HFC61</f>
        <v>0</v>
      </c>
      <c r="HFE62" s="1683">
        <f t="shared" ref="HFE62" si="2783">HFE59-HFE61</f>
        <v>0</v>
      </c>
      <c r="HFG62" s="1683">
        <f t="shared" ref="HFG62" si="2784">HFG59-HFG61</f>
        <v>0</v>
      </c>
      <c r="HFI62" s="1683">
        <f t="shared" ref="HFI62" si="2785">HFI59-HFI61</f>
        <v>0</v>
      </c>
      <c r="HFK62" s="1683">
        <f t="shared" ref="HFK62" si="2786">HFK59-HFK61</f>
        <v>0</v>
      </c>
      <c r="HFM62" s="1683">
        <f t="shared" ref="HFM62" si="2787">HFM59-HFM61</f>
        <v>0</v>
      </c>
      <c r="HFO62" s="1683">
        <f t="shared" ref="HFO62" si="2788">HFO59-HFO61</f>
        <v>0</v>
      </c>
      <c r="HFQ62" s="1683">
        <f t="shared" ref="HFQ62" si="2789">HFQ59-HFQ61</f>
        <v>0</v>
      </c>
      <c r="HFS62" s="1683">
        <f t="shared" ref="HFS62" si="2790">HFS59-HFS61</f>
        <v>0</v>
      </c>
      <c r="HFU62" s="1683">
        <f t="shared" ref="HFU62" si="2791">HFU59-HFU61</f>
        <v>0</v>
      </c>
      <c r="HFW62" s="1683">
        <f t="shared" ref="HFW62" si="2792">HFW59-HFW61</f>
        <v>0</v>
      </c>
      <c r="HFY62" s="1683">
        <f t="shared" ref="HFY62" si="2793">HFY59-HFY61</f>
        <v>0</v>
      </c>
      <c r="HGA62" s="1683">
        <f t="shared" ref="HGA62" si="2794">HGA59-HGA61</f>
        <v>0</v>
      </c>
      <c r="HGC62" s="1683">
        <f t="shared" ref="HGC62" si="2795">HGC59-HGC61</f>
        <v>0</v>
      </c>
      <c r="HGE62" s="1683">
        <f t="shared" ref="HGE62" si="2796">HGE59-HGE61</f>
        <v>0</v>
      </c>
      <c r="HGG62" s="1683">
        <f t="shared" ref="HGG62" si="2797">HGG59-HGG61</f>
        <v>0</v>
      </c>
      <c r="HGI62" s="1683">
        <f t="shared" ref="HGI62" si="2798">HGI59-HGI61</f>
        <v>0</v>
      </c>
      <c r="HGK62" s="1683">
        <f t="shared" ref="HGK62" si="2799">HGK59-HGK61</f>
        <v>0</v>
      </c>
      <c r="HGM62" s="1683">
        <f t="shared" ref="HGM62" si="2800">HGM59-HGM61</f>
        <v>0</v>
      </c>
      <c r="HGO62" s="1683">
        <f t="shared" ref="HGO62" si="2801">HGO59-HGO61</f>
        <v>0</v>
      </c>
      <c r="HGQ62" s="1683">
        <f t="shared" ref="HGQ62" si="2802">HGQ59-HGQ61</f>
        <v>0</v>
      </c>
      <c r="HGS62" s="1683">
        <f t="shared" ref="HGS62" si="2803">HGS59-HGS61</f>
        <v>0</v>
      </c>
      <c r="HGU62" s="1683">
        <f t="shared" ref="HGU62" si="2804">HGU59-HGU61</f>
        <v>0</v>
      </c>
      <c r="HGW62" s="1683">
        <f t="shared" ref="HGW62" si="2805">HGW59-HGW61</f>
        <v>0</v>
      </c>
      <c r="HGY62" s="1683">
        <f t="shared" ref="HGY62" si="2806">HGY59-HGY61</f>
        <v>0</v>
      </c>
      <c r="HHA62" s="1683">
        <f t="shared" ref="HHA62" si="2807">HHA59-HHA61</f>
        <v>0</v>
      </c>
      <c r="HHC62" s="1683">
        <f t="shared" ref="HHC62" si="2808">HHC59-HHC61</f>
        <v>0</v>
      </c>
      <c r="HHE62" s="1683">
        <f t="shared" ref="HHE62" si="2809">HHE59-HHE61</f>
        <v>0</v>
      </c>
      <c r="HHG62" s="1683">
        <f t="shared" ref="HHG62" si="2810">HHG59-HHG61</f>
        <v>0</v>
      </c>
      <c r="HHI62" s="1683">
        <f t="shared" ref="HHI62" si="2811">HHI59-HHI61</f>
        <v>0</v>
      </c>
      <c r="HHK62" s="1683">
        <f t="shared" ref="HHK62" si="2812">HHK59-HHK61</f>
        <v>0</v>
      </c>
      <c r="HHM62" s="1683">
        <f t="shared" ref="HHM62" si="2813">HHM59-HHM61</f>
        <v>0</v>
      </c>
      <c r="HHO62" s="1683">
        <f t="shared" ref="HHO62" si="2814">HHO59-HHO61</f>
        <v>0</v>
      </c>
      <c r="HHQ62" s="1683">
        <f t="shared" ref="HHQ62" si="2815">HHQ59-HHQ61</f>
        <v>0</v>
      </c>
      <c r="HHS62" s="1683">
        <f t="shared" ref="HHS62" si="2816">HHS59-HHS61</f>
        <v>0</v>
      </c>
      <c r="HHU62" s="1683">
        <f t="shared" ref="HHU62" si="2817">HHU59-HHU61</f>
        <v>0</v>
      </c>
      <c r="HHW62" s="1683">
        <f t="shared" ref="HHW62" si="2818">HHW59-HHW61</f>
        <v>0</v>
      </c>
      <c r="HHY62" s="1683">
        <f t="shared" ref="HHY62" si="2819">HHY59-HHY61</f>
        <v>0</v>
      </c>
      <c r="HIA62" s="1683">
        <f t="shared" ref="HIA62" si="2820">HIA59-HIA61</f>
        <v>0</v>
      </c>
      <c r="HIC62" s="1683">
        <f t="shared" ref="HIC62" si="2821">HIC59-HIC61</f>
        <v>0</v>
      </c>
      <c r="HIE62" s="1683">
        <f t="shared" ref="HIE62" si="2822">HIE59-HIE61</f>
        <v>0</v>
      </c>
      <c r="HIG62" s="1683">
        <f t="shared" ref="HIG62" si="2823">HIG59-HIG61</f>
        <v>0</v>
      </c>
      <c r="HII62" s="1683">
        <f t="shared" ref="HII62" si="2824">HII59-HII61</f>
        <v>0</v>
      </c>
      <c r="HIK62" s="1683">
        <f t="shared" ref="HIK62" si="2825">HIK59-HIK61</f>
        <v>0</v>
      </c>
      <c r="HIM62" s="1683">
        <f t="shared" ref="HIM62" si="2826">HIM59-HIM61</f>
        <v>0</v>
      </c>
      <c r="HIO62" s="1683">
        <f t="shared" ref="HIO62" si="2827">HIO59-HIO61</f>
        <v>0</v>
      </c>
      <c r="HIQ62" s="1683">
        <f t="shared" ref="HIQ62" si="2828">HIQ59-HIQ61</f>
        <v>0</v>
      </c>
      <c r="HIS62" s="1683">
        <f t="shared" ref="HIS62" si="2829">HIS59-HIS61</f>
        <v>0</v>
      </c>
      <c r="HIU62" s="1683">
        <f t="shared" ref="HIU62" si="2830">HIU59-HIU61</f>
        <v>0</v>
      </c>
      <c r="HIW62" s="1683">
        <f t="shared" ref="HIW62" si="2831">HIW59-HIW61</f>
        <v>0</v>
      </c>
      <c r="HIY62" s="1683">
        <f t="shared" ref="HIY62" si="2832">HIY59-HIY61</f>
        <v>0</v>
      </c>
      <c r="HJA62" s="1683">
        <f t="shared" ref="HJA62" si="2833">HJA59-HJA61</f>
        <v>0</v>
      </c>
      <c r="HJC62" s="1683">
        <f t="shared" ref="HJC62" si="2834">HJC59-HJC61</f>
        <v>0</v>
      </c>
      <c r="HJE62" s="1683">
        <f t="shared" ref="HJE62" si="2835">HJE59-HJE61</f>
        <v>0</v>
      </c>
      <c r="HJG62" s="1683">
        <f t="shared" ref="HJG62" si="2836">HJG59-HJG61</f>
        <v>0</v>
      </c>
      <c r="HJI62" s="1683">
        <f t="shared" ref="HJI62" si="2837">HJI59-HJI61</f>
        <v>0</v>
      </c>
      <c r="HJK62" s="1683">
        <f t="shared" ref="HJK62" si="2838">HJK59-HJK61</f>
        <v>0</v>
      </c>
      <c r="HJM62" s="1683">
        <f t="shared" ref="HJM62" si="2839">HJM59-HJM61</f>
        <v>0</v>
      </c>
      <c r="HJO62" s="1683">
        <f t="shared" ref="HJO62" si="2840">HJO59-HJO61</f>
        <v>0</v>
      </c>
      <c r="HJQ62" s="1683">
        <f t="shared" ref="HJQ62" si="2841">HJQ59-HJQ61</f>
        <v>0</v>
      </c>
      <c r="HJS62" s="1683">
        <f t="shared" ref="HJS62" si="2842">HJS59-HJS61</f>
        <v>0</v>
      </c>
      <c r="HJU62" s="1683">
        <f t="shared" ref="HJU62" si="2843">HJU59-HJU61</f>
        <v>0</v>
      </c>
      <c r="HJW62" s="1683">
        <f t="shared" ref="HJW62" si="2844">HJW59-HJW61</f>
        <v>0</v>
      </c>
      <c r="HJY62" s="1683">
        <f t="shared" ref="HJY62" si="2845">HJY59-HJY61</f>
        <v>0</v>
      </c>
      <c r="HKA62" s="1683">
        <f t="shared" ref="HKA62" si="2846">HKA59-HKA61</f>
        <v>0</v>
      </c>
      <c r="HKC62" s="1683">
        <f t="shared" ref="HKC62" si="2847">HKC59-HKC61</f>
        <v>0</v>
      </c>
      <c r="HKE62" s="1683">
        <f t="shared" ref="HKE62" si="2848">HKE59-HKE61</f>
        <v>0</v>
      </c>
      <c r="HKG62" s="1683">
        <f t="shared" ref="HKG62" si="2849">HKG59-HKG61</f>
        <v>0</v>
      </c>
      <c r="HKI62" s="1683">
        <f t="shared" ref="HKI62" si="2850">HKI59-HKI61</f>
        <v>0</v>
      </c>
      <c r="HKK62" s="1683">
        <f t="shared" ref="HKK62" si="2851">HKK59-HKK61</f>
        <v>0</v>
      </c>
      <c r="HKM62" s="1683">
        <f t="shared" ref="HKM62" si="2852">HKM59-HKM61</f>
        <v>0</v>
      </c>
      <c r="HKO62" s="1683">
        <f t="shared" ref="HKO62" si="2853">HKO59-HKO61</f>
        <v>0</v>
      </c>
      <c r="HKQ62" s="1683">
        <f t="shared" ref="HKQ62" si="2854">HKQ59-HKQ61</f>
        <v>0</v>
      </c>
      <c r="HKS62" s="1683">
        <f t="shared" ref="HKS62" si="2855">HKS59-HKS61</f>
        <v>0</v>
      </c>
      <c r="HKU62" s="1683">
        <f t="shared" ref="HKU62" si="2856">HKU59-HKU61</f>
        <v>0</v>
      </c>
      <c r="HKW62" s="1683">
        <f t="shared" ref="HKW62" si="2857">HKW59-HKW61</f>
        <v>0</v>
      </c>
      <c r="HKY62" s="1683">
        <f t="shared" ref="HKY62" si="2858">HKY59-HKY61</f>
        <v>0</v>
      </c>
      <c r="HLA62" s="1683">
        <f t="shared" ref="HLA62" si="2859">HLA59-HLA61</f>
        <v>0</v>
      </c>
      <c r="HLC62" s="1683">
        <f t="shared" ref="HLC62" si="2860">HLC59-HLC61</f>
        <v>0</v>
      </c>
      <c r="HLE62" s="1683">
        <f t="shared" ref="HLE62" si="2861">HLE59-HLE61</f>
        <v>0</v>
      </c>
      <c r="HLG62" s="1683">
        <f t="shared" ref="HLG62" si="2862">HLG59-HLG61</f>
        <v>0</v>
      </c>
      <c r="HLI62" s="1683">
        <f t="shared" ref="HLI62" si="2863">HLI59-HLI61</f>
        <v>0</v>
      </c>
      <c r="HLK62" s="1683">
        <f t="shared" ref="HLK62" si="2864">HLK59-HLK61</f>
        <v>0</v>
      </c>
      <c r="HLM62" s="1683">
        <f t="shared" ref="HLM62" si="2865">HLM59-HLM61</f>
        <v>0</v>
      </c>
      <c r="HLO62" s="1683">
        <f t="shared" ref="HLO62" si="2866">HLO59-HLO61</f>
        <v>0</v>
      </c>
      <c r="HLQ62" s="1683">
        <f t="shared" ref="HLQ62" si="2867">HLQ59-HLQ61</f>
        <v>0</v>
      </c>
      <c r="HLS62" s="1683">
        <f t="shared" ref="HLS62" si="2868">HLS59-HLS61</f>
        <v>0</v>
      </c>
      <c r="HLU62" s="1683">
        <f t="shared" ref="HLU62" si="2869">HLU59-HLU61</f>
        <v>0</v>
      </c>
      <c r="HLW62" s="1683">
        <f t="shared" ref="HLW62" si="2870">HLW59-HLW61</f>
        <v>0</v>
      </c>
      <c r="HLY62" s="1683">
        <f t="shared" ref="HLY62" si="2871">HLY59-HLY61</f>
        <v>0</v>
      </c>
      <c r="HMA62" s="1683">
        <f t="shared" ref="HMA62" si="2872">HMA59-HMA61</f>
        <v>0</v>
      </c>
      <c r="HMC62" s="1683">
        <f t="shared" ref="HMC62" si="2873">HMC59-HMC61</f>
        <v>0</v>
      </c>
      <c r="HME62" s="1683">
        <f t="shared" ref="HME62" si="2874">HME59-HME61</f>
        <v>0</v>
      </c>
      <c r="HMG62" s="1683">
        <f t="shared" ref="HMG62" si="2875">HMG59-HMG61</f>
        <v>0</v>
      </c>
      <c r="HMI62" s="1683">
        <f t="shared" ref="HMI62" si="2876">HMI59-HMI61</f>
        <v>0</v>
      </c>
      <c r="HMK62" s="1683">
        <f t="shared" ref="HMK62" si="2877">HMK59-HMK61</f>
        <v>0</v>
      </c>
      <c r="HMM62" s="1683">
        <f t="shared" ref="HMM62" si="2878">HMM59-HMM61</f>
        <v>0</v>
      </c>
      <c r="HMO62" s="1683">
        <f t="shared" ref="HMO62" si="2879">HMO59-HMO61</f>
        <v>0</v>
      </c>
      <c r="HMQ62" s="1683">
        <f t="shared" ref="HMQ62" si="2880">HMQ59-HMQ61</f>
        <v>0</v>
      </c>
      <c r="HMS62" s="1683">
        <f t="shared" ref="HMS62" si="2881">HMS59-HMS61</f>
        <v>0</v>
      </c>
      <c r="HMU62" s="1683">
        <f t="shared" ref="HMU62" si="2882">HMU59-HMU61</f>
        <v>0</v>
      </c>
      <c r="HMW62" s="1683">
        <f t="shared" ref="HMW62" si="2883">HMW59-HMW61</f>
        <v>0</v>
      </c>
      <c r="HMY62" s="1683">
        <f t="shared" ref="HMY62" si="2884">HMY59-HMY61</f>
        <v>0</v>
      </c>
      <c r="HNA62" s="1683">
        <f t="shared" ref="HNA62" si="2885">HNA59-HNA61</f>
        <v>0</v>
      </c>
      <c r="HNC62" s="1683">
        <f t="shared" ref="HNC62" si="2886">HNC59-HNC61</f>
        <v>0</v>
      </c>
      <c r="HNE62" s="1683">
        <f t="shared" ref="HNE62" si="2887">HNE59-HNE61</f>
        <v>0</v>
      </c>
      <c r="HNG62" s="1683">
        <f t="shared" ref="HNG62" si="2888">HNG59-HNG61</f>
        <v>0</v>
      </c>
      <c r="HNI62" s="1683">
        <f t="shared" ref="HNI62" si="2889">HNI59-HNI61</f>
        <v>0</v>
      </c>
      <c r="HNK62" s="1683">
        <f t="shared" ref="HNK62" si="2890">HNK59-HNK61</f>
        <v>0</v>
      </c>
      <c r="HNM62" s="1683">
        <f t="shared" ref="HNM62" si="2891">HNM59-HNM61</f>
        <v>0</v>
      </c>
      <c r="HNO62" s="1683">
        <f t="shared" ref="HNO62" si="2892">HNO59-HNO61</f>
        <v>0</v>
      </c>
      <c r="HNQ62" s="1683">
        <f t="shared" ref="HNQ62" si="2893">HNQ59-HNQ61</f>
        <v>0</v>
      </c>
      <c r="HNS62" s="1683">
        <f t="shared" ref="HNS62" si="2894">HNS59-HNS61</f>
        <v>0</v>
      </c>
      <c r="HNU62" s="1683">
        <f t="shared" ref="HNU62" si="2895">HNU59-HNU61</f>
        <v>0</v>
      </c>
      <c r="HNW62" s="1683">
        <f t="shared" ref="HNW62" si="2896">HNW59-HNW61</f>
        <v>0</v>
      </c>
      <c r="HNY62" s="1683">
        <f t="shared" ref="HNY62" si="2897">HNY59-HNY61</f>
        <v>0</v>
      </c>
      <c r="HOA62" s="1683">
        <f t="shared" ref="HOA62" si="2898">HOA59-HOA61</f>
        <v>0</v>
      </c>
      <c r="HOC62" s="1683">
        <f t="shared" ref="HOC62" si="2899">HOC59-HOC61</f>
        <v>0</v>
      </c>
      <c r="HOE62" s="1683">
        <f t="shared" ref="HOE62" si="2900">HOE59-HOE61</f>
        <v>0</v>
      </c>
      <c r="HOG62" s="1683">
        <f t="shared" ref="HOG62" si="2901">HOG59-HOG61</f>
        <v>0</v>
      </c>
      <c r="HOI62" s="1683">
        <f t="shared" ref="HOI62" si="2902">HOI59-HOI61</f>
        <v>0</v>
      </c>
      <c r="HOK62" s="1683">
        <f t="shared" ref="HOK62" si="2903">HOK59-HOK61</f>
        <v>0</v>
      </c>
      <c r="HOM62" s="1683">
        <f t="shared" ref="HOM62" si="2904">HOM59-HOM61</f>
        <v>0</v>
      </c>
      <c r="HOO62" s="1683">
        <f t="shared" ref="HOO62" si="2905">HOO59-HOO61</f>
        <v>0</v>
      </c>
      <c r="HOQ62" s="1683">
        <f t="shared" ref="HOQ62" si="2906">HOQ59-HOQ61</f>
        <v>0</v>
      </c>
      <c r="HOS62" s="1683">
        <f t="shared" ref="HOS62" si="2907">HOS59-HOS61</f>
        <v>0</v>
      </c>
      <c r="HOU62" s="1683">
        <f t="shared" ref="HOU62" si="2908">HOU59-HOU61</f>
        <v>0</v>
      </c>
      <c r="HOW62" s="1683">
        <f t="shared" ref="HOW62" si="2909">HOW59-HOW61</f>
        <v>0</v>
      </c>
      <c r="HOY62" s="1683">
        <f t="shared" ref="HOY62" si="2910">HOY59-HOY61</f>
        <v>0</v>
      </c>
      <c r="HPA62" s="1683">
        <f t="shared" ref="HPA62" si="2911">HPA59-HPA61</f>
        <v>0</v>
      </c>
      <c r="HPC62" s="1683">
        <f t="shared" ref="HPC62" si="2912">HPC59-HPC61</f>
        <v>0</v>
      </c>
      <c r="HPE62" s="1683">
        <f t="shared" ref="HPE62" si="2913">HPE59-HPE61</f>
        <v>0</v>
      </c>
      <c r="HPG62" s="1683">
        <f t="shared" ref="HPG62" si="2914">HPG59-HPG61</f>
        <v>0</v>
      </c>
      <c r="HPI62" s="1683">
        <f t="shared" ref="HPI62" si="2915">HPI59-HPI61</f>
        <v>0</v>
      </c>
      <c r="HPK62" s="1683">
        <f t="shared" ref="HPK62" si="2916">HPK59-HPK61</f>
        <v>0</v>
      </c>
      <c r="HPM62" s="1683">
        <f t="shared" ref="HPM62" si="2917">HPM59-HPM61</f>
        <v>0</v>
      </c>
      <c r="HPO62" s="1683">
        <f t="shared" ref="HPO62" si="2918">HPO59-HPO61</f>
        <v>0</v>
      </c>
      <c r="HPQ62" s="1683">
        <f t="shared" ref="HPQ62" si="2919">HPQ59-HPQ61</f>
        <v>0</v>
      </c>
      <c r="HPS62" s="1683">
        <f t="shared" ref="HPS62" si="2920">HPS59-HPS61</f>
        <v>0</v>
      </c>
      <c r="HPU62" s="1683">
        <f t="shared" ref="HPU62" si="2921">HPU59-HPU61</f>
        <v>0</v>
      </c>
      <c r="HPW62" s="1683">
        <f t="shared" ref="HPW62" si="2922">HPW59-HPW61</f>
        <v>0</v>
      </c>
      <c r="HPY62" s="1683">
        <f t="shared" ref="HPY62" si="2923">HPY59-HPY61</f>
        <v>0</v>
      </c>
      <c r="HQA62" s="1683">
        <f t="shared" ref="HQA62" si="2924">HQA59-HQA61</f>
        <v>0</v>
      </c>
      <c r="HQC62" s="1683">
        <f t="shared" ref="HQC62" si="2925">HQC59-HQC61</f>
        <v>0</v>
      </c>
      <c r="HQE62" s="1683">
        <f t="shared" ref="HQE62" si="2926">HQE59-HQE61</f>
        <v>0</v>
      </c>
      <c r="HQG62" s="1683">
        <f t="shared" ref="HQG62" si="2927">HQG59-HQG61</f>
        <v>0</v>
      </c>
      <c r="HQI62" s="1683">
        <f t="shared" ref="HQI62" si="2928">HQI59-HQI61</f>
        <v>0</v>
      </c>
      <c r="HQK62" s="1683">
        <f t="shared" ref="HQK62" si="2929">HQK59-HQK61</f>
        <v>0</v>
      </c>
      <c r="HQM62" s="1683">
        <f t="shared" ref="HQM62" si="2930">HQM59-HQM61</f>
        <v>0</v>
      </c>
      <c r="HQO62" s="1683">
        <f t="shared" ref="HQO62" si="2931">HQO59-HQO61</f>
        <v>0</v>
      </c>
      <c r="HQQ62" s="1683">
        <f t="shared" ref="HQQ62" si="2932">HQQ59-HQQ61</f>
        <v>0</v>
      </c>
      <c r="HQS62" s="1683">
        <f t="shared" ref="HQS62" si="2933">HQS59-HQS61</f>
        <v>0</v>
      </c>
      <c r="HQU62" s="1683">
        <f t="shared" ref="HQU62" si="2934">HQU59-HQU61</f>
        <v>0</v>
      </c>
      <c r="HQW62" s="1683">
        <f t="shared" ref="HQW62" si="2935">HQW59-HQW61</f>
        <v>0</v>
      </c>
      <c r="HQY62" s="1683">
        <f t="shared" ref="HQY62" si="2936">HQY59-HQY61</f>
        <v>0</v>
      </c>
      <c r="HRA62" s="1683">
        <f t="shared" ref="HRA62" si="2937">HRA59-HRA61</f>
        <v>0</v>
      </c>
      <c r="HRC62" s="1683">
        <f t="shared" ref="HRC62" si="2938">HRC59-HRC61</f>
        <v>0</v>
      </c>
      <c r="HRE62" s="1683">
        <f t="shared" ref="HRE62" si="2939">HRE59-HRE61</f>
        <v>0</v>
      </c>
      <c r="HRG62" s="1683">
        <f t="shared" ref="HRG62" si="2940">HRG59-HRG61</f>
        <v>0</v>
      </c>
      <c r="HRI62" s="1683">
        <f t="shared" ref="HRI62" si="2941">HRI59-HRI61</f>
        <v>0</v>
      </c>
      <c r="HRK62" s="1683">
        <f t="shared" ref="HRK62" si="2942">HRK59-HRK61</f>
        <v>0</v>
      </c>
      <c r="HRM62" s="1683">
        <f t="shared" ref="HRM62" si="2943">HRM59-HRM61</f>
        <v>0</v>
      </c>
      <c r="HRO62" s="1683">
        <f t="shared" ref="HRO62" si="2944">HRO59-HRO61</f>
        <v>0</v>
      </c>
      <c r="HRQ62" s="1683">
        <f t="shared" ref="HRQ62" si="2945">HRQ59-HRQ61</f>
        <v>0</v>
      </c>
      <c r="HRS62" s="1683">
        <f t="shared" ref="HRS62" si="2946">HRS59-HRS61</f>
        <v>0</v>
      </c>
      <c r="HRU62" s="1683">
        <f t="shared" ref="HRU62" si="2947">HRU59-HRU61</f>
        <v>0</v>
      </c>
      <c r="HRW62" s="1683">
        <f t="shared" ref="HRW62" si="2948">HRW59-HRW61</f>
        <v>0</v>
      </c>
      <c r="HRY62" s="1683">
        <f t="shared" ref="HRY62" si="2949">HRY59-HRY61</f>
        <v>0</v>
      </c>
      <c r="HSA62" s="1683">
        <f t="shared" ref="HSA62" si="2950">HSA59-HSA61</f>
        <v>0</v>
      </c>
      <c r="HSC62" s="1683">
        <f t="shared" ref="HSC62" si="2951">HSC59-HSC61</f>
        <v>0</v>
      </c>
      <c r="HSE62" s="1683">
        <f t="shared" ref="HSE62" si="2952">HSE59-HSE61</f>
        <v>0</v>
      </c>
      <c r="HSG62" s="1683">
        <f t="shared" ref="HSG62" si="2953">HSG59-HSG61</f>
        <v>0</v>
      </c>
      <c r="HSI62" s="1683">
        <f t="shared" ref="HSI62" si="2954">HSI59-HSI61</f>
        <v>0</v>
      </c>
      <c r="HSK62" s="1683">
        <f t="shared" ref="HSK62" si="2955">HSK59-HSK61</f>
        <v>0</v>
      </c>
      <c r="HSM62" s="1683">
        <f t="shared" ref="HSM62" si="2956">HSM59-HSM61</f>
        <v>0</v>
      </c>
      <c r="HSO62" s="1683">
        <f t="shared" ref="HSO62" si="2957">HSO59-HSO61</f>
        <v>0</v>
      </c>
      <c r="HSQ62" s="1683">
        <f t="shared" ref="HSQ62" si="2958">HSQ59-HSQ61</f>
        <v>0</v>
      </c>
      <c r="HSS62" s="1683">
        <f t="shared" ref="HSS62" si="2959">HSS59-HSS61</f>
        <v>0</v>
      </c>
      <c r="HSU62" s="1683">
        <f t="shared" ref="HSU62" si="2960">HSU59-HSU61</f>
        <v>0</v>
      </c>
      <c r="HSW62" s="1683">
        <f t="shared" ref="HSW62" si="2961">HSW59-HSW61</f>
        <v>0</v>
      </c>
      <c r="HSY62" s="1683">
        <f t="shared" ref="HSY62" si="2962">HSY59-HSY61</f>
        <v>0</v>
      </c>
      <c r="HTA62" s="1683">
        <f t="shared" ref="HTA62" si="2963">HTA59-HTA61</f>
        <v>0</v>
      </c>
      <c r="HTC62" s="1683">
        <f t="shared" ref="HTC62" si="2964">HTC59-HTC61</f>
        <v>0</v>
      </c>
      <c r="HTE62" s="1683">
        <f t="shared" ref="HTE62" si="2965">HTE59-HTE61</f>
        <v>0</v>
      </c>
      <c r="HTG62" s="1683">
        <f t="shared" ref="HTG62" si="2966">HTG59-HTG61</f>
        <v>0</v>
      </c>
      <c r="HTI62" s="1683">
        <f t="shared" ref="HTI62" si="2967">HTI59-HTI61</f>
        <v>0</v>
      </c>
      <c r="HTK62" s="1683">
        <f t="shared" ref="HTK62" si="2968">HTK59-HTK61</f>
        <v>0</v>
      </c>
      <c r="HTM62" s="1683">
        <f t="shared" ref="HTM62" si="2969">HTM59-HTM61</f>
        <v>0</v>
      </c>
      <c r="HTO62" s="1683">
        <f t="shared" ref="HTO62" si="2970">HTO59-HTO61</f>
        <v>0</v>
      </c>
      <c r="HTQ62" s="1683">
        <f t="shared" ref="HTQ62" si="2971">HTQ59-HTQ61</f>
        <v>0</v>
      </c>
      <c r="HTS62" s="1683">
        <f t="shared" ref="HTS62" si="2972">HTS59-HTS61</f>
        <v>0</v>
      </c>
      <c r="HTU62" s="1683">
        <f t="shared" ref="HTU62" si="2973">HTU59-HTU61</f>
        <v>0</v>
      </c>
      <c r="HTW62" s="1683">
        <f t="shared" ref="HTW62" si="2974">HTW59-HTW61</f>
        <v>0</v>
      </c>
      <c r="HTY62" s="1683">
        <f t="shared" ref="HTY62" si="2975">HTY59-HTY61</f>
        <v>0</v>
      </c>
      <c r="HUA62" s="1683">
        <f t="shared" ref="HUA62" si="2976">HUA59-HUA61</f>
        <v>0</v>
      </c>
      <c r="HUC62" s="1683">
        <f t="shared" ref="HUC62" si="2977">HUC59-HUC61</f>
        <v>0</v>
      </c>
      <c r="HUE62" s="1683">
        <f t="shared" ref="HUE62" si="2978">HUE59-HUE61</f>
        <v>0</v>
      </c>
      <c r="HUG62" s="1683">
        <f t="shared" ref="HUG62" si="2979">HUG59-HUG61</f>
        <v>0</v>
      </c>
      <c r="HUI62" s="1683">
        <f t="shared" ref="HUI62" si="2980">HUI59-HUI61</f>
        <v>0</v>
      </c>
      <c r="HUK62" s="1683">
        <f t="shared" ref="HUK62" si="2981">HUK59-HUK61</f>
        <v>0</v>
      </c>
      <c r="HUM62" s="1683">
        <f t="shared" ref="HUM62" si="2982">HUM59-HUM61</f>
        <v>0</v>
      </c>
      <c r="HUO62" s="1683">
        <f t="shared" ref="HUO62" si="2983">HUO59-HUO61</f>
        <v>0</v>
      </c>
      <c r="HUQ62" s="1683">
        <f t="shared" ref="HUQ62" si="2984">HUQ59-HUQ61</f>
        <v>0</v>
      </c>
      <c r="HUS62" s="1683">
        <f t="shared" ref="HUS62" si="2985">HUS59-HUS61</f>
        <v>0</v>
      </c>
      <c r="HUU62" s="1683">
        <f t="shared" ref="HUU62" si="2986">HUU59-HUU61</f>
        <v>0</v>
      </c>
      <c r="HUW62" s="1683">
        <f t="shared" ref="HUW62" si="2987">HUW59-HUW61</f>
        <v>0</v>
      </c>
      <c r="HUY62" s="1683">
        <f t="shared" ref="HUY62" si="2988">HUY59-HUY61</f>
        <v>0</v>
      </c>
      <c r="HVA62" s="1683">
        <f t="shared" ref="HVA62" si="2989">HVA59-HVA61</f>
        <v>0</v>
      </c>
      <c r="HVC62" s="1683">
        <f t="shared" ref="HVC62" si="2990">HVC59-HVC61</f>
        <v>0</v>
      </c>
      <c r="HVE62" s="1683">
        <f t="shared" ref="HVE62" si="2991">HVE59-HVE61</f>
        <v>0</v>
      </c>
      <c r="HVG62" s="1683">
        <f t="shared" ref="HVG62" si="2992">HVG59-HVG61</f>
        <v>0</v>
      </c>
      <c r="HVI62" s="1683">
        <f t="shared" ref="HVI62" si="2993">HVI59-HVI61</f>
        <v>0</v>
      </c>
      <c r="HVK62" s="1683">
        <f t="shared" ref="HVK62" si="2994">HVK59-HVK61</f>
        <v>0</v>
      </c>
      <c r="HVM62" s="1683">
        <f t="shared" ref="HVM62" si="2995">HVM59-HVM61</f>
        <v>0</v>
      </c>
      <c r="HVO62" s="1683">
        <f t="shared" ref="HVO62" si="2996">HVO59-HVO61</f>
        <v>0</v>
      </c>
      <c r="HVQ62" s="1683">
        <f t="shared" ref="HVQ62" si="2997">HVQ59-HVQ61</f>
        <v>0</v>
      </c>
      <c r="HVS62" s="1683">
        <f t="shared" ref="HVS62" si="2998">HVS59-HVS61</f>
        <v>0</v>
      </c>
      <c r="HVU62" s="1683">
        <f t="shared" ref="HVU62" si="2999">HVU59-HVU61</f>
        <v>0</v>
      </c>
      <c r="HVW62" s="1683">
        <f t="shared" ref="HVW62" si="3000">HVW59-HVW61</f>
        <v>0</v>
      </c>
      <c r="HVY62" s="1683">
        <f t="shared" ref="HVY62" si="3001">HVY59-HVY61</f>
        <v>0</v>
      </c>
      <c r="HWA62" s="1683">
        <f t="shared" ref="HWA62" si="3002">HWA59-HWA61</f>
        <v>0</v>
      </c>
      <c r="HWC62" s="1683">
        <f t="shared" ref="HWC62" si="3003">HWC59-HWC61</f>
        <v>0</v>
      </c>
      <c r="HWE62" s="1683">
        <f t="shared" ref="HWE62" si="3004">HWE59-HWE61</f>
        <v>0</v>
      </c>
      <c r="HWG62" s="1683">
        <f t="shared" ref="HWG62" si="3005">HWG59-HWG61</f>
        <v>0</v>
      </c>
      <c r="HWI62" s="1683">
        <f t="shared" ref="HWI62" si="3006">HWI59-HWI61</f>
        <v>0</v>
      </c>
      <c r="HWK62" s="1683">
        <f t="shared" ref="HWK62" si="3007">HWK59-HWK61</f>
        <v>0</v>
      </c>
      <c r="HWM62" s="1683">
        <f t="shared" ref="HWM62" si="3008">HWM59-HWM61</f>
        <v>0</v>
      </c>
      <c r="HWO62" s="1683">
        <f t="shared" ref="HWO62" si="3009">HWO59-HWO61</f>
        <v>0</v>
      </c>
      <c r="HWQ62" s="1683">
        <f t="shared" ref="HWQ62" si="3010">HWQ59-HWQ61</f>
        <v>0</v>
      </c>
      <c r="HWS62" s="1683">
        <f t="shared" ref="HWS62" si="3011">HWS59-HWS61</f>
        <v>0</v>
      </c>
      <c r="HWU62" s="1683">
        <f t="shared" ref="HWU62" si="3012">HWU59-HWU61</f>
        <v>0</v>
      </c>
      <c r="HWW62" s="1683">
        <f t="shared" ref="HWW62" si="3013">HWW59-HWW61</f>
        <v>0</v>
      </c>
      <c r="HWY62" s="1683">
        <f t="shared" ref="HWY62" si="3014">HWY59-HWY61</f>
        <v>0</v>
      </c>
      <c r="HXA62" s="1683">
        <f t="shared" ref="HXA62" si="3015">HXA59-HXA61</f>
        <v>0</v>
      </c>
      <c r="HXC62" s="1683">
        <f t="shared" ref="HXC62" si="3016">HXC59-HXC61</f>
        <v>0</v>
      </c>
      <c r="HXE62" s="1683">
        <f t="shared" ref="HXE62" si="3017">HXE59-HXE61</f>
        <v>0</v>
      </c>
      <c r="HXG62" s="1683">
        <f t="shared" ref="HXG62" si="3018">HXG59-HXG61</f>
        <v>0</v>
      </c>
      <c r="HXI62" s="1683">
        <f t="shared" ref="HXI62" si="3019">HXI59-HXI61</f>
        <v>0</v>
      </c>
      <c r="HXK62" s="1683">
        <f t="shared" ref="HXK62" si="3020">HXK59-HXK61</f>
        <v>0</v>
      </c>
      <c r="HXM62" s="1683">
        <f t="shared" ref="HXM62" si="3021">HXM59-HXM61</f>
        <v>0</v>
      </c>
      <c r="HXO62" s="1683">
        <f t="shared" ref="HXO62" si="3022">HXO59-HXO61</f>
        <v>0</v>
      </c>
      <c r="HXQ62" s="1683">
        <f t="shared" ref="HXQ62" si="3023">HXQ59-HXQ61</f>
        <v>0</v>
      </c>
      <c r="HXS62" s="1683">
        <f t="shared" ref="HXS62" si="3024">HXS59-HXS61</f>
        <v>0</v>
      </c>
      <c r="HXU62" s="1683">
        <f t="shared" ref="HXU62" si="3025">HXU59-HXU61</f>
        <v>0</v>
      </c>
      <c r="HXW62" s="1683">
        <f t="shared" ref="HXW62" si="3026">HXW59-HXW61</f>
        <v>0</v>
      </c>
      <c r="HXY62" s="1683">
        <f t="shared" ref="HXY62" si="3027">HXY59-HXY61</f>
        <v>0</v>
      </c>
      <c r="HYA62" s="1683">
        <f t="shared" ref="HYA62" si="3028">HYA59-HYA61</f>
        <v>0</v>
      </c>
      <c r="HYC62" s="1683">
        <f t="shared" ref="HYC62" si="3029">HYC59-HYC61</f>
        <v>0</v>
      </c>
      <c r="HYE62" s="1683">
        <f t="shared" ref="HYE62" si="3030">HYE59-HYE61</f>
        <v>0</v>
      </c>
      <c r="HYG62" s="1683">
        <f t="shared" ref="HYG62" si="3031">HYG59-HYG61</f>
        <v>0</v>
      </c>
      <c r="HYI62" s="1683">
        <f t="shared" ref="HYI62" si="3032">HYI59-HYI61</f>
        <v>0</v>
      </c>
      <c r="HYK62" s="1683">
        <f t="shared" ref="HYK62" si="3033">HYK59-HYK61</f>
        <v>0</v>
      </c>
      <c r="HYM62" s="1683">
        <f t="shared" ref="HYM62" si="3034">HYM59-HYM61</f>
        <v>0</v>
      </c>
      <c r="HYO62" s="1683">
        <f t="shared" ref="HYO62" si="3035">HYO59-HYO61</f>
        <v>0</v>
      </c>
      <c r="HYQ62" s="1683">
        <f t="shared" ref="HYQ62" si="3036">HYQ59-HYQ61</f>
        <v>0</v>
      </c>
      <c r="HYS62" s="1683">
        <f t="shared" ref="HYS62" si="3037">HYS59-HYS61</f>
        <v>0</v>
      </c>
      <c r="HYU62" s="1683">
        <f t="shared" ref="HYU62" si="3038">HYU59-HYU61</f>
        <v>0</v>
      </c>
      <c r="HYW62" s="1683">
        <f t="shared" ref="HYW62" si="3039">HYW59-HYW61</f>
        <v>0</v>
      </c>
      <c r="HYY62" s="1683">
        <f t="shared" ref="HYY62" si="3040">HYY59-HYY61</f>
        <v>0</v>
      </c>
      <c r="HZA62" s="1683">
        <f t="shared" ref="HZA62" si="3041">HZA59-HZA61</f>
        <v>0</v>
      </c>
      <c r="HZC62" s="1683">
        <f t="shared" ref="HZC62" si="3042">HZC59-HZC61</f>
        <v>0</v>
      </c>
      <c r="HZE62" s="1683">
        <f t="shared" ref="HZE62" si="3043">HZE59-HZE61</f>
        <v>0</v>
      </c>
      <c r="HZG62" s="1683">
        <f t="shared" ref="HZG62" si="3044">HZG59-HZG61</f>
        <v>0</v>
      </c>
      <c r="HZI62" s="1683">
        <f t="shared" ref="HZI62" si="3045">HZI59-HZI61</f>
        <v>0</v>
      </c>
      <c r="HZK62" s="1683">
        <f t="shared" ref="HZK62" si="3046">HZK59-HZK61</f>
        <v>0</v>
      </c>
      <c r="HZM62" s="1683">
        <f t="shared" ref="HZM62" si="3047">HZM59-HZM61</f>
        <v>0</v>
      </c>
      <c r="HZO62" s="1683">
        <f t="shared" ref="HZO62" si="3048">HZO59-HZO61</f>
        <v>0</v>
      </c>
      <c r="HZQ62" s="1683">
        <f t="shared" ref="HZQ62" si="3049">HZQ59-HZQ61</f>
        <v>0</v>
      </c>
      <c r="HZS62" s="1683">
        <f t="shared" ref="HZS62" si="3050">HZS59-HZS61</f>
        <v>0</v>
      </c>
      <c r="HZU62" s="1683">
        <f t="shared" ref="HZU62" si="3051">HZU59-HZU61</f>
        <v>0</v>
      </c>
      <c r="HZW62" s="1683">
        <f t="shared" ref="HZW62" si="3052">HZW59-HZW61</f>
        <v>0</v>
      </c>
      <c r="HZY62" s="1683">
        <f t="shared" ref="HZY62" si="3053">HZY59-HZY61</f>
        <v>0</v>
      </c>
      <c r="IAA62" s="1683">
        <f t="shared" ref="IAA62" si="3054">IAA59-IAA61</f>
        <v>0</v>
      </c>
      <c r="IAC62" s="1683">
        <f t="shared" ref="IAC62" si="3055">IAC59-IAC61</f>
        <v>0</v>
      </c>
      <c r="IAE62" s="1683">
        <f t="shared" ref="IAE62" si="3056">IAE59-IAE61</f>
        <v>0</v>
      </c>
      <c r="IAG62" s="1683">
        <f t="shared" ref="IAG62" si="3057">IAG59-IAG61</f>
        <v>0</v>
      </c>
      <c r="IAI62" s="1683">
        <f t="shared" ref="IAI62" si="3058">IAI59-IAI61</f>
        <v>0</v>
      </c>
      <c r="IAK62" s="1683">
        <f t="shared" ref="IAK62" si="3059">IAK59-IAK61</f>
        <v>0</v>
      </c>
      <c r="IAM62" s="1683">
        <f t="shared" ref="IAM62" si="3060">IAM59-IAM61</f>
        <v>0</v>
      </c>
      <c r="IAO62" s="1683">
        <f t="shared" ref="IAO62" si="3061">IAO59-IAO61</f>
        <v>0</v>
      </c>
      <c r="IAQ62" s="1683">
        <f t="shared" ref="IAQ62" si="3062">IAQ59-IAQ61</f>
        <v>0</v>
      </c>
      <c r="IAS62" s="1683">
        <f t="shared" ref="IAS62" si="3063">IAS59-IAS61</f>
        <v>0</v>
      </c>
      <c r="IAU62" s="1683">
        <f t="shared" ref="IAU62" si="3064">IAU59-IAU61</f>
        <v>0</v>
      </c>
      <c r="IAW62" s="1683">
        <f t="shared" ref="IAW62" si="3065">IAW59-IAW61</f>
        <v>0</v>
      </c>
      <c r="IAY62" s="1683">
        <f t="shared" ref="IAY62" si="3066">IAY59-IAY61</f>
        <v>0</v>
      </c>
      <c r="IBA62" s="1683">
        <f t="shared" ref="IBA62" si="3067">IBA59-IBA61</f>
        <v>0</v>
      </c>
      <c r="IBC62" s="1683">
        <f t="shared" ref="IBC62" si="3068">IBC59-IBC61</f>
        <v>0</v>
      </c>
      <c r="IBE62" s="1683">
        <f t="shared" ref="IBE62" si="3069">IBE59-IBE61</f>
        <v>0</v>
      </c>
      <c r="IBG62" s="1683">
        <f t="shared" ref="IBG62" si="3070">IBG59-IBG61</f>
        <v>0</v>
      </c>
      <c r="IBI62" s="1683">
        <f t="shared" ref="IBI62" si="3071">IBI59-IBI61</f>
        <v>0</v>
      </c>
      <c r="IBK62" s="1683">
        <f t="shared" ref="IBK62" si="3072">IBK59-IBK61</f>
        <v>0</v>
      </c>
      <c r="IBM62" s="1683">
        <f t="shared" ref="IBM62" si="3073">IBM59-IBM61</f>
        <v>0</v>
      </c>
      <c r="IBO62" s="1683">
        <f t="shared" ref="IBO62" si="3074">IBO59-IBO61</f>
        <v>0</v>
      </c>
      <c r="IBQ62" s="1683">
        <f t="shared" ref="IBQ62" si="3075">IBQ59-IBQ61</f>
        <v>0</v>
      </c>
      <c r="IBS62" s="1683">
        <f t="shared" ref="IBS62" si="3076">IBS59-IBS61</f>
        <v>0</v>
      </c>
      <c r="IBU62" s="1683">
        <f t="shared" ref="IBU62" si="3077">IBU59-IBU61</f>
        <v>0</v>
      </c>
      <c r="IBW62" s="1683">
        <f t="shared" ref="IBW62" si="3078">IBW59-IBW61</f>
        <v>0</v>
      </c>
      <c r="IBY62" s="1683">
        <f t="shared" ref="IBY62" si="3079">IBY59-IBY61</f>
        <v>0</v>
      </c>
      <c r="ICA62" s="1683">
        <f t="shared" ref="ICA62" si="3080">ICA59-ICA61</f>
        <v>0</v>
      </c>
      <c r="ICC62" s="1683">
        <f t="shared" ref="ICC62" si="3081">ICC59-ICC61</f>
        <v>0</v>
      </c>
      <c r="ICE62" s="1683">
        <f t="shared" ref="ICE62" si="3082">ICE59-ICE61</f>
        <v>0</v>
      </c>
      <c r="ICG62" s="1683">
        <f t="shared" ref="ICG62" si="3083">ICG59-ICG61</f>
        <v>0</v>
      </c>
      <c r="ICI62" s="1683">
        <f t="shared" ref="ICI62" si="3084">ICI59-ICI61</f>
        <v>0</v>
      </c>
      <c r="ICK62" s="1683">
        <f t="shared" ref="ICK62" si="3085">ICK59-ICK61</f>
        <v>0</v>
      </c>
      <c r="ICM62" s="1683">
        <f t="shared" ref="ICM62" si="3086">ICM59-ICM61</f>
        <v>0</v>
      </c>
      <c r="ICO62" s="1683">
        <f t="shared" ref="ICO62" si="3087">ICO59-ICO61</f>
        <v>0</v>
      </c>
      <c r="ICQ62" s="1683">
        <f t="shared" ref="ICQ62" si="3088">ICQ59-ICQ61</f>
        <v>0</v>
      </c>
      <c r="ICS62" s="1683">
        <f t="shared" ref="ICS62" si="3089">ICS59-ICS61</f>
        <v>0</v>
      </c>
      <c r="ICU62" s="1683">
        <f t="shared" ref="ICU62" si="3090">ICU59-ICU61</f>
        <v>0</v>
      </c>
      <c r="ICW62" s="1683">
        <f t="shared" ref="ICW62" si="3091">ICW59-ICW61</f>
        <v>0</v>
      </c>
      <c r="ICY62" s="1683">
        <f t="shared" ref="ICY62" si="3092">ICY59-ICY61</f>
        <v>0</v>
      </c>
      <c r="IDA62" s="1683">
        <f t="shared" ref="IDA62" si="3093">IDA59-IDA61</f>
        <v>0</v>
      </c>
      <c r="IDC62" s="1683">
        <f t="shared" ref="IDC62" si="3094">IDC59-IDC61</f>
        <v>0</v>
      </c>
      <c r="IDE62" s="1683">
        <f t="shared" ref="IDE62" si="3095">IDE59-IDE61</f>
        <v>0</v>
      </c>
      <c r="IDG62" s="1683">
        <f t="shared" ref="IDG62" si="3096">IDG59-IDG61</f>
        <v>0</v>
      </c>
      <c r="IDI62" s="1683">
        <f t="shared" ref="IDI62" si="3097">IDI59-IDI61</f>
        <v>0</v>
      </c>
      <c r="IDK62" s="1683">
        <f t="shared" ref="IDK62" si="3098">IDK59-IDK61</f>
        <v>0</v>
      </c>
      <c r="IDM62" s="1683">
        <f t="shared" ref="IDM62" si="3099">IDM59-IDM61</f>
        <v>0</v>
      </c>
      <c r="IDO62" s="1683">
        <f t="shared" ref="IDO62" si="3100">IDO59-IDO61</f>
        <v>0</v>
      </c>
      <c r="IDQ62" s="1683">
        <f t="shared" ref="IDQ62" si="3101">IDQ59-IDQ61</f>
        <v>0</v>
      </c>
      <c r="IDS62" s="1683">
        <f t="shared" ref="IDS62" si="3102">IDS59-IDS61</f>
        <v>0</v>
      </c>
      <c r="IDU62" s="1683">
        <f t="shared" ref="IDU62" si="3103">IDU59-IDU61</f>
        <v>0</v>
      </c>
      <c r="IDW62" s="1683">
        <f t="shared" ref="IDW62" si="3104">IDW59-IDW61</f>
        <v>0</v>
      </c>
      <c r="IDY62" s="1683">
        <f t="shared" ref="IDY62" si="3105">IDY59-IDY61</f>
        <v>0</v>
      </c>
      <c r="IEA62" s="1683">
        <f t="shared" ref="IEA62" si="3106">IEA59-IEA61</f>
        <v>0</v>
      </c>
      <c r="IEC62" s="1683">
        <f t="shared" ref="IEC62" si="3107">IEC59-IEC61</f>
        <v>0</v>
      </c>
      <c r="IEE62" s="1683">
        <f t="shared" ref="IEE62" si="3108">IEE59-IEE61</f>
        <v>0</v>
      </c>
      <c r="IEG62" s="1683">
        <f t="shared" ref="IEG62" si="3109">IEG59-IEG61</f>
        <v>0</v>
      </c>
      <c r="IEI62" s="1683">
        <f t="shared" ref="IEI62" si="3110">IEI59-IEI61</f>
        <v>0</v>
      </c>
      <c r="IEK62" s="1683">
        <f t="shared" ref="IEK62" si="3111">IEK59-IEK61</f>
        <v>0</v>
      </c>
      <c r="IEM62" s="1683">
        <f t="shared" ref="IEM62" si="3112">IEM59-IEM61</f>
        <v>0</v>
      </c>
      <c r="IEO62" s="1683">
        <f t="shared" ref="IEO62" si="3113">IEO59-IEO61</f>
        <v>0</v>
      </c>
      <c r="IEQ62" s="1683">
        <f t="shared" ref="IEQ62" si="3114">IEQ59-IEQ61</f>
        <v>0</v>
      </c>
      <c r="IES62" s="1683">
        <f t="shared" ref="IES62" si="3115">IES59-IES61</f>
        <v>0</v>
      </c>
      <c r="IEU62" s="1683">
        <f t="shared" ref="IEU62" si="3116">IEU59-IEU61</f>
        <v>0</v>
      </c>
      <c r="IEW62" s="1683">
        <f t="shared" ref="IEW62" si="3117">IEW59-IEW61</f>
        <v>0</v>
      </c>
      <c r="IEY62" s="1683">
        <f t="shared" ref="IEY62" si="3118">IEY59-IEY61</f>
        <v>0</v>
      </c>
      <c r="IFA62" s="1683">
        <f t="shared" ref="IFA62" si="3119">IFA59-IFA61</f>
        <v>0</v>
      </c>
      <c r="IFC62" s="1683">
        <f t="shared" ref="IFC62" si="3120">IFC59-IFC61</f>
        <v>0</v>
      </c>
      <c r="IFE62" s="1683">
        <f t="shared" ref="IFE62" si="3121">IFE59-IFE61</f>
        <v>0</v>
      </c>
      <c r="IFG62" s="1683">
        <f t="shared" ref="IFG62" si="3122">IFG59-IFG61</f>
        <v>0</v>
      </c>
      <c r="IFI62" s="1683">
        <f t="shared" ref="IFI62" si="3123">IFI59-IFI61</f>
        <v>0</v>
      </c>
      <c r="IFK62" s="1683">
        <f t="shared" ref="IFK62" si="3124">IFK59-IFK61</f>
        <v>0</v>
      </c>
      <c r="IFM62" s="1683">
        <f t="shared" ref="IFM62" si="3125">IFM59-IFM61</f>
        <v>0</v>
      </c>
      <c r="IFO62" s="1683">
        <f t="shared" ref="IFO62" si="3126">IFO59-IFO61</f>
        <v>0</v>
      </c>
      <c r="IFQ62" s="1683">
        <f t="shared" ref="IFQ62" si="3127">IFQ59-IFQ61</f>
        <v>0</v>
      </c>
      <c r="IFS62" s="1683">
        <f t="shared" ref="IFS62" si="3128">IFS59-IFS61</f>
        <v>0</v>
      </c>
      <c r="IFU62" s="1683">
        <f t="shared" ref="IFU62" si="3129">IFU59-IFU61</f>
        <v>0</v>
      </c>
      <c r="IFW62" s="1683">
        <f t="shared" ref="IFW62" si="3130">IFW59-IFW61</f>
        <v>0</v>
      </c>
      <c r="IFY62" s="1683">
        <f t="shared" ref="IFY62" si="3131">IFY59-IFY61</f>
        <v>0</v>
      </c>
      <c r="IGA62" s="1683">
        <f t="shared" ref="IGA62" si="3132">IGA59-IGA61</f>
        <v>0</v>
      </c>
      <c r="IGC62" s="1683">
        <f t="shared" ref="IGC62" si="3133">IGC59-IGC61</f>
        <v>0</v>
      </c>
      <c r="IGE62" s="1683">
        <f t="shared" ref="IGE62" si="3134">IGE59-IGE61</f>
        <v>0</v>
      </c>
      <c r="IGG62" s="1683">
        <f t="shared" ref="IGG62" si="3135">IGG59-IGG61</f>
        <v>0</v>
      </c>
      <c r="IGI62" s="1683">
        <f t="shared" ref="IGI62" si="3136">IGI59-IGI61</f>
        <v>0</v>
      </c>
      <c r="IGK62" s="1683">
        <f t="shared" ref="IGK62" si="3137">IGK59-IGK61</f>
        <v>0</v>
      </c>
      <c r="IGM62" s="1683">
        <f t="shared" ref="IGM62" si="3138">IGM59-IGM61</f>
        <v>0</v>
      </c>
      <c r="IGO62" s="1683">
        <f t="shared" ref="IGO62" si="3139">IGO59-IGO61</f>
        <v>0</v>
      </c>
      <c r="IGQ62" s="1683">
        <f t="shared" ref="IGQ62" si="3140">IGQ59-IGQ61</f>
        <v>0</v>
      </c>
      <c r="IGS62" s="1683">
        <f t="shared" ref="IGS62" si="3141">IGS59-IGS61</f>
        <v>0</v>
      </c>
      <c r="IGU62" s="1683">
        <f t="shared" ref="IGU62" si="3142">IGU59-IGU61</f>
        <v>0</v>
      </c>
      <c r="IGW62" s="1683">
        <f t="shared" ref="IGW62" si="3143">IGW59-IGW61</f>
        <v>0</v>
      </c>
      <c r="IGY62" s="1683">
        <f t="shared" ref="IGY62" si="3144">IGY59-IGY61</f>
        <v>0</v>
      </c>
      <c r="IHA62" s="1683">
        <f t="shared" ref="IHA62" si="3145">IHA59-IHA61</f>
        <v>0</v>
      </c>
      <c r="IHC62" s="1683">
        <f t="shared" ref="IHC62" si="3146">IHC59-IHC61</f>
        <v>0</v>
      </c>
      <c r="IHE62" s="1683">
        <f t="shared" ref="IHE62" si="3147">IHE59-IHE61</f>
        <v>0</v>
      </c>
      <c r="IHG62" s="1683">
        <f t="shared" ref="IHG62" si="3148">IHG59-IHG61</f>
        <v>0</v>
      </c>
      <c r="IHI62" s="1683">
        <f t="shared" ref="IHI62" si="3149">IHI59-IHI61</f>
        <v>0</v>
      </c>
      <c r="IHK62" s="1683">
        <f t="shared" ref="IHK62" si="3150">IHK59-IHK61</f>
        <v>0</v>
      </c>
      <c r="IHM62" s="1683">
        <f t="shared" ref="IHM62" si="3151">IHM59-IHM61</f>
        <v>0</v>
      </c>
      <c r="IHO62" s="1683">
        <f t="shared" ref="IHO62" si="3152">IHO59-IHO61</f>
        <v>0</v>
      </c>
      <c r="IHQ62" s="1683">
        <f t="shared" ref="IHQ62" si="3153">IHQ59-IHQ61</f>
        <v>0</v>
      </c>
      <c r="IHS62" s="1683">
        <f t="shared" ref="IHS62" si="3154">IHS59-IHS61</f>
        <v>0</v>
      </c>
      <c r="IHU62" s="1683">
        <f t="shared" ref="IHU62" si="3155">IHU59-IHU61</f>
        <v>0</v>
      </c>
      <c r="IHW62" s="1683">
        <f t="shared" ref="IHW62" si="3156">IHW59-IHW61</f>
        <v>0</v>
      </c>
      <c r="IHY62" s="1683">
        <f t="shared" ref="IHY62" si="3157">IHY59-IHY61</f>
        <v>0</v>
      </c>
      <c r="IIA62" s="1683">
        <f t="shared" ref="IIA62" si="3158">IIA59-IIA61</f>
        <v>0</v>
      </c>
      <c r="IIC62" s="1683">
        <f t="shared" ref="IIC62" si="3159">IIC59-IIC61</f>
        <v>0</v>
      </c>
      <c r="IIE62" s="1683">
        <f t="shared" ref="IIE62" si="3160">IIE59-IIE61</f>
        <v>0</v>
      </c>
      <c r="IIG62" s="1683">
        <f t="shared" ref="IIG62" si="3161">IIG59-IIG61</f>
        <v>0</v>
      </c>
      <c r="III62" s="1683">
        <f t="shared" ref="III62" si="3162">III59-III61</f>
        <v>0</v>
      </c>
      <c r="IIK62" s="1683">
        <f t="shared" ref="IIK62" si="3163">IIK59-IIK61</f>
        <v>0</v>
      </c>
      <c r="IIM62" s="1683">
        <f t="shared" ref="IIM62" si="3164">IIM59-IIM61</f>
        <v>0</v>
      </c>
      <c r="IIO62" s="1683">
        <f t="shared" ref="IIO62" si="3165">IIO59-IIO61</f>
        <v>0</v>
      </c>
      <c r="IIQ62" s="1683">
        <f t="shared" ref="IIQ62" si="3166">IIQ59-IIQ61</f>
        <v>0</v>
      </c>
      <c r="IIS62" s="1683">
        <f t="shared" ref="IIS62" si="3167">IIS59-IIS61</f>
        <v>0</v>
      </c>
      <c r="IIU62" s="1683">
        <f t="shared" ref="IIU62" si="3168">IIU59-IIU61</f>
        <v>0</v>
      </c>
      <c r="IIW62" s="1683">
        <f t="shared" ref="IIW62" si="3169">IIW59-IIW61</f>
        <v>0</v>
      </c>
      <c r="IIY62" s="1683">
        <f t="shared" ref="IIY62" si="3170">IIY59-IIY61</f>
        <v>0</v>
      </c>
      <c r="IJA62" s="1683">
        <f t="shared" ref="IJA62" si="3171">IJA59-IJA61</f>
        <v>0</v>
      </c>
      <c r="IJC62" s="1683">
        <f t="shared" ref="IJC62" si="3172">IJC59-IJC61</f>
        <v>0</v>
      </c>
      <c r="IJE62" s="1683">
        <f t="shared" ref="IJE62" si="3173">IJE59-IJE61</f>
        <v>0</v>
      </c>
      <c r="IJG62" s="1683">
        <f t="shared" ref="IJG62" si="3174">IJG59-IJG61</f>
        <v>0</v>
      </c>
      <c r="IJI62" s="1683">
        <f t="shared" ref="IJI62" si="3175">IJI59-IJI61</f>
        <v>0</v>
      </c>
      <c r="IJK62" s="1683">
        <f t="shared" ref="IJK62" si="3176">IJK59-IJK61</f>
        <v>0</v>
      </c>
      <c r="IJM62" s="1683">
        <f t="shared" ref="IJM62" si="3177">IJM59-IJM61</f>
        <v>0</v>
      </c>
      <c r="IJO62" s="1683">
        <f t="shared" ref="IJO62" si="3178">IJO59-IJO61</f>
        <v>0</v>
      </c>
      <c r="IJQ62" s="1683">
        <f t="shared" ref="IJQ62" si="3179">IJQ59-IJQ61</f>
        <v>0</v>
      </c>
      <c r="IJS62" s="1683">
        <f t="shared" ref="IJS62" si="3180">IJS59-IJS61</f>
        <v>0</v>
      </c>
      <c r="IJU62" s="1683">
        <f t="shared" ref="IJU62" si="3181">IJU59-IJU61</f>
        <v>0</v>
      </c>
      <c r="IJW62" s="1683">
        <f t="shared" ref="IJW62" si="3182">IJW59-IJW61</f>
        <v>0</v>
      </c>
      <c r="IJY62" s="1683">
        <f t="shared" ref="IJY62" si="3183">IJY59-IJY61</f>
        <v>0</v>
      </c>
      <c r="IKA62" s="1683">
        <f t="shared" ref="IKA62" si="3184">IKA59-IKA61</f>
        <v>0</v>
      </c>
      <c r="IKC62" s="1683">
        <f t="shared" ref="IKC62" si="3185">IKC59-IKC61</f>
        <v>0</v>
      </c>
      <c r="IKE62" s="1683">
        <f t="shared" ref="IKE62" si="3186">IKE59-IKE61</f>
        <v>0</v>
      </c>
      <c r="IKG62" s="1683">
        <f t="shared" ref="IKG62" si="3187">IKG59-IKG61</f>
        <v>0</v>
      </c>
      <c r="IKI62" s="1683">
        <f t="shared" ref="IKI62" si="3188">IKI59-IKI61</f>
        <v>0</v>
      </c>
      <c r="IKK62" s="1683">
        <f t="shared" ref="IKK62" si="3189">IKK59-IKK61</f>
        <v>0</v>
      </c>
      <c r="IKM62" s="1683">
        <f t="shared" ref="IKM62" si="3190">IKM59-IKM61</f>
        <v>0</v>
      </c>
      <c r="IKO62" s="1683">
        <f t="shared" ref="IKO62" si="3191">IKO59-IKO61</f>
        <v>0</v>
      </c>
      <c r="IKQ62" s="1683">
        <f t="shared" ref="IKQ62" si="3192">IKQ59-IKQ61</f>
        <v>0</v>
      </c>
      <c r="IKS62" s="1683">
        <f t="shared" ref="IKS62" si="3193">IKS59-IKS61</f>
        <v>0</v>
      </c>
      <c r="IKU62" s="1683">
        <f t="shared" ref="IKU62" si="3194">IKU59-IKU61</f>
        <v>0</v>
      </c>
      <c r="IKW62" s="1683">
        <f t="shared" ref="IKW62" si="3195">IKW59-IKW61</f>
        <v>0</v>
      </c>
      <c r="IKY62" s="1683">
        <f t="shared" ref="IKY62" si="3196">IKY59-IKY61</f>
        <v>0</v>
      </c>
      <c r="ILA62" s="1683">
        <f t="shared" ref="ILA62" si="3197">ILA59-ILA61</f>
        <v>0</v>
      </c>
      <c r="ILC62" s="1683">
        <f t="shared" ref="ILC62" si="3198">ILC59-ILC61</f>
        <v>0</v>
      </c>
      <c r="ILE62" s="1683">
        <f t="shared" ref="ILE62" si="3199">ILE59-ILE61</f>
        <v>0</v>
      </c>
      <c r="ILG62" s="1683">
        <f t="shared" ref="ILG62" si="3200">ILG59-ILG61</f>
        <v>0</v>
      </c>
      <c r="ILI62" s="1683">
        <f t="shared" ref="ILI62" si="3201">ILI59-ILI61</f>
        <v>0</v>
      </c>
      <c r="ILK62" s="1683">
        <f t="shared" ref="ILK62" si="3202">ILK59-ILK61</f>
        <v>0</v>
      </c>
      <c r="ILM62" s="1683">
        <f t="shared" ref="ILM62" si="3203">ILM59-ILM61</f>
        <v>0</v>
      </c>
      <c r="ILO62" s="1683">
        <f t="shared" ref="ILO62" si="3204">ILO59-ILO61</f>
        <v>0</v>
      </c>
      <c r="ILQ62" s="1683">
        <f t="shared" ref="ILQ62" si="3205">ILQ59-ILQ61</f>
        <v>0</v>
      </c>
      <c r="ILS62" s="1683">
        <f t="shared" ref="ILS62" si="3206">ILS59-ILS61</f>
        <v>0</v>
      </c>
      <c r="ILU62" s="1683">
        <f t="shared" ref="ILU62" si="3207">ILU59-ILU61</f>
        <v>0</v>
      </c>
      <c r="ILW62" s="1683">
        <f t="shared" ref="ILW62" si="3208">ILW59-ILW61</f>
        <v>0</v>
      </c>
      <c r="ILY62" s="1683">
        <f t="shared" ref="ILY62" si="3209">ILY59-ILY61</f>
        <v>0</v>
      </c>
      <c r="IMA62" s="1683">
        <f t="shared" ref="IMA62" si="3210">IMA59-IMA61</f>
        <v>0</v>
      </c>
      <c r="IMC62" s="1683">
        <f t="shared" ref="IMC62" si="3211">IMC59-IMC61</f>
        <v>0</v>
      </c>
      <c r="IME62" s="1683">
        <f t="shared" ref="IME62" si="3212">IME59-IME61</f>
        <v>0</v>
      </c>
      <c r="IMG62" s="1683">
        <f t="shared" ref="IMG62" si="3213">IMG59-IMG61</f>
        <v>0</v>
      </c>
      <c r="IMI62" s="1683">
        <f t="shared" ref="IMI62" si="3214">IMI59-IMI61</f>
        <v>0</v>
      </c>
      <c r="IMK62" s="1683">
        <f t="shared" ref="IMK62" si="3215">IMK59-IMK61</f>
        <v>0</v>
      </c>
      <c r="IMM62" s="1683">
        <f t="shared" ref="IMM62" si="3216">IMM59-IMM61</f>
        <v>0</v>
      </c>
      <c r="IMO62" s="1683">
        <f t="shared" ref="IMO62" si="3217">IMO59-IMO61</f>
        <v>0</v>
      </c>
      <c r="IMQ62" s="1683">
        <f t="shared" ref="IMQ62" si="3218">IMQ59-IMQ61</f>
        <v>0</v>
      </c>
      <c r="IMS62" s="1683">
        <f t="shared" ref="IMS62" si="3219">IMS59-IMS61</f>
        <v>0</v>
      </c>
      <c r="IMU62" s="1683">
        <f t="shared" ref="IMU62" si="3220">IMU59-IMU61</f>
        <v>0</v>
      </c>
      <c r="IMW62" s="1683">
        <f t="shared" ref="IMW62" si="3221">IMW59-IMW61</f>
        <v>0</v>
      </c>
      <c r="IMY62" s="1683">
        <f t="shared" ref="IMY62" si="3222">IMY59-IMY61</f>
        <v>0</v>
      </c>
      <c r="INA62" s="1683">
        <f t="shared" ref="INA62" si="3223">INA59-INA61</f>
        <v>0</v>
      </c>
      <c r="INC62" s="1683">
        <f t="shared" ref="INC62" si="3224">INC59-INC61</f>
        <v>0</v>
      </c>
      <c r="INE62" s="1683">
        <f t="shared" ref="INE62" si="3225">INE59-INE61</f>
        <v>0</v>
      </c>
      <c r="ING62" s="1683">
        <f t="shared" ref="ING62" si="3226">ING59-ING61</f>
        <v>0</v>
      </c>
      <c r="INI62" s="1683">
        <f t="shared" ref="INI62" si="3227">INI59-INI61</f>
        <v>0</v>
      </c>
      <c r="INK62" s="1683">
        <f t="shared" ref="INK62" si="3228">INK59-INK61</f>
        <v>0</v>
      </c>
      <c r="INM62" s="1683">
        <f t="shared" ref="INM62" si="3229">INM59-INM61</f>
        <v>0</v>
      </c>
      <c r="INO62" s="1683">
        <f t="shared" ref="INO62" si="3230">INO59-INO61</f>
        <v>0</v>
      </c>
      <c r="INQ62" s="1683">
        <f t="shared" ref="INQ62" si="3231">INQ59-INQ61</f>
        <v>0</v>
      </c>
      <c r="INS62" s="1683">
        <f t="shared" ref="INS62" si="3232">INS59-INS61</f>
        <v>0</v>
      </c>
      <c r="INU62" s="1683">
        <f t="shared" ref="INU62" si="3233">INU59-INU61</f>
        <v>0</v>
      </c>
      <c r="INW62" s="1683">
        <f t="shared" ref="INW62" si="3234">INW59-INW61</f>
        <v>0</v>
      </c>
      <c r="INY62" s="1683">
        <f t="shared" ref="INY62" si="3235">INY59-INY61</f>
        <v>0</v>
      </c>
      <c r="IOA62" s="1683">
        <f t="shared" ref="IOA62" si="3236">IOA59-IOA61</f>
        <v>0</v>
      </c>
      <c r="IOC62" s="1683">
        <f t="shared" ref="IOC62" si="3237">IOC59-IOC61</f>
        <v>0</v>
      </c>
      <c r="IOE62" s="1683">
        <f t="shared" ref="IOE62" si="3238">IOE59-IOE61</f>
        <v>0</v>
      </c>
      <c r="IOG62" s="1683">
        <f t="shared" ref="IOG62" si="3239">IOG59-IOG61</f>
        <v>0</v>
      </c>
      <c r="IOI62" s="1683">
        <f t="shared" ref="IOI62" si="3240">IOI59-IOI61</f>
        <v>0</v>
      </c>
      <c r="IOK62" s="1683">
        <f t="shared" ref="IOK62" si="3241">IOK59-IOK61</f>
        <v>0</v>
      </c>
      <c r="IOM62" s="1683">
        <f t="shared" ref="IOM62" si="3242">IOM59-IOM61</f>
        <v>0</v>
      </c>
      <c r="IOO62" s="1683">
        <f t="shared" ref="IOO62" si="3243">IOO59-IOO61</f>
        <v>0</v>
      </c>
      <c r="IOQ62" s="1683">
        <f t="shared" ref="IOQ62" si="3244">IOQ59-IOQ61</f>
        <v>0</v>
      </c>
      <c r="IOS62" s="1683">
        <f t="shared" ref="IOS62" si="3245">IOS59-IOS61</f>
        <v>0</v>
      </c>
      <c r="IOU62" s="1683">
        <f t="shared" ref="IOU62" si="3246">IOU59-IOU61</f>
        <v>0</v>
      </c>
      <c r="IOW62" s="1683">
        <f t="shared" ref="IOW62" si="3247">IOW59-IOW61</f>
        <v>0</v>
      </c>
      <c r="IOY62" s="1683">
        <f t="shared" ref="IOY62" si="3248">IOY59-IOY61</f>
        <v>0</v>
      </c>
      <c r="IPA62" s="1683">
        <f t="shared" ref="IPA62" si="3249">IPA59-IPA61</f>
        <v>0</v>
      </c>
      <c r="IPC62" s="1683">
        <f t="shared" ref="IPC62" si="3250">IPC59-IPC61</f>
        <v>0</v>
      </c>
      <c r="IPE62" s="1683">
        <f t="shared" ref="IPE62" si="3251">IPE59-IPE61</f>
        <v>0</v>
      </c>
      <c r="IPG62" s="1683">
        <f t="shared" ref="IPG62" si="3252">IPG59-IPG61</f>
        <v>0</v>
      </c>
      <c r="IPI62" s="1683">
        <f t="shared" ref="IPI62" si="3253">IPI59-IPI61</f>
        <v>0</v>
      </c>
      <c r="IPK62" s="1683">
        <f t="shared" ref="IPK62" si="3254">IPK59-IPK61</f>
        <v>0</v>
      </c>
      <c r="IPM62" s="1683">
        <f t="shared" ref="IPM62" si="3255">IPM59-IPM61</f>
        <v>0</v>
      </c>
      <c r="IPO62" s="1683">
        <f t="shared" ref="IPO62" si="3256">IPO59-IPO61</f>
        <v>0</v>
      </c>
      <c r="IPQ62" s="1683">
        <f t="shared" ref="IPQ62" si="3257">IPQ59-IPQ61</f>
        <v>0</v>
      </c>
      <c r="IPS62" s="1683">
        <f t="shared" ref="IPS62" si="3258">IPS59-IPS61</f>
        <v>0</v>
      </c>
      <c r="IPU62" s="1683">
        <f t="shared" ref="IPU62" si="3259">IPU59-IPU61</f>
        <v>0</v>
      </c>
      <c r="IPW62" s="1683">
        <f t="shared" ref="IPW62" si="3260">IPW59-IPW61</f>
        <v>0</v>
      </c>
      <c r="IPY62" s="1683">
        <f t="shared" ref="IPY62" si="3261">IPY59-IPY61</f>
        <v>0</v>
      </c>
      <c r="IQA62" s="1683">
        <f t="shared" ref="IQA62" si="3262">IQA59-IQA61</f>
        <v>0</v>
      </c>
      <c r="IQC62" s="1683">
        <f t="shared" ref="IQC62" si="3263">IQC59-IQC61</f>
        <v>0</v>
      </c>
      <c r="IQE62" s="1683">
        <f t="shared" ref="IQE62" si="3264">IQE59-IQE61</f>
        <v>0</v>
      </c>
      <c r="IQG62" s="1683">
        <f t="shared" ref="IQG62" si="3265">IQG59-IQG61</f>
        <v>0</v>
      </c>
      <c r="IQI62" s="1683">
        <f t="shared" ref="IQI62" si="3266">IQI59-IQI61</f>
        <v>0</v>
      </c>
      <c r="IQK62" s="1683">
        <f t="shared" ref="IQK62" si="3267">IQK59-IQK61</f>
        <v>0</v>
      </c>
      <c r="IQM62" s="1683">
        <f t="shared" ref="IQM62" si="3268">IQM59-IQM61</f>
        <v>0</v>
      </c>
      <c r="IQO62" s="1683">
        <f t="shared" ref="IQO62" si="3269">IQO59-IQO61</f>
        <v>0</v>
      </c>
      <c r="IQQ62" s="1683">
        <f t="shared" ref="IQQ62" si="3270">IQQ59-IQQ61</f>
        <v>0</v>
      </c>
      <c r="IQS62" s="1683">
        <f t="shared" ref="IQS62" si="3271">IQS59-IQS61</f>
        <v>0</v>
      </c>
      <c r="IQU62" s="1683">
        <f t="shared" ref="IQU62" si="3272">IQU59-IQU61</f>
        <v>0</v>
      </c>
      <c r="IQW62" s="1683">
        <f t="shared" ref="IQW62" si="3273">IQW59-IQW61</f>
        <v>0</v>
      </c>
      <c r="IQY62" s="1683">
        <f t="shared" ref="IQY62" si="3274">IQY59-IQY61</f>
        <v>0</v>
      </c>
      <c r="IRA62" s="1683">
        <f t="shared" ref="IRA62" si="3275">IRA59-IRA61</f>
        <v>0</v>
      </c>
      <c r="IRC62" s="1683">
        <f t="shared" ref="IRC62" si="3276">IRC59-IRC61</f>
        <v>0</v>
      </c>
      <c r="IRE62" s="1683">
        <f t="shared" ref="IRE62" si="3277">IRE59-IRE61</f>
        <v>0</v>
      </c>
      <c r="IRG62" s="1683">
        <f t="shared" ref="IRG62" si="3278">IRG59-IRG61</f>
        <v>0</v>
      </c>
      <c r="IRI62" s="1683">
        <f t="shared" ref="IRI62" si="3279">IRI59-IRI61</f>
        <v>0</v>
      </c>
      <c r="IRK62" s="1683">
        <f t="shared" ref="IRK62" si="3280">IRK59-IRK61</f>
        <v>0</v>
      </c>
      <c r="IRM62" s="1683">
        <f t="shared" ref="IRM62" si="3281">IRM59-IRM61</f>
        <v>0</v>
      </c>
      <c r="IRO62" s="1683">
        <f t="shared" ref="IRO62" si="3282">IRO59-IRO61</f>
        <v>0</v>
      </c>
      <c r="IRQ62" s="1683">
        <f t="shared" ref="IRQ62" si="3283">IRQ59-IRQ61</f>
        <v>0</v>
      </c>
      <c r="IRS62" s="1683">
        <f t="shared" ref="IRS62" si="3284">IRS59-IRS61</f>
        <v>0</v>
      </c>
      <c r="IRU62" s="1683">
        <f t="shared" ref="IRU62" si="3285">IRU59-IRU61</f>
        <v>0</v>
      </c>
      <c r="IRW62" s="1683">
        <f t="shared" ref="IRW62" si="3286">IRW59-IRW61</f>
        <v>0</v>
      </c>
      <c r="IRY62" s="1683">
        <f t="shared" ref="IRY62" si="3287">IRY59-IRY61</f>
        <v>0</v>
      </c>
      <c r="ISA62" s="1683">
        <f t="shared" ref="ISA62" si="3288">ISA59-ISA61</f>
        <v>0</v>
      </c>
      <c r="ISC62" s="1683">
        <f t="shared" ref="ISC62" si="3289">ISC59-ISC61</f>
        <v>0</v>
      </c>
      <c r="ISE62" s="1683">
        <f t="shared" ref="ISE62" si="3290">ISE59-ISE61</f>
        <v>0</v>
      </c>
      <c r="ISG62" s="1683">
        <f t="shared" ref="ISG62" si="3291">ISG59-ISG61</f>
        <v>0</v>
      </c>
      <c r="ISI62" s="1683">
        <f t="shared" ref="ISI62" si="3292">ISI59-ISI61</f>
        <v>0</v>
      </c>
      <c r="ISK62" s="1683">
        <f t="shared" ref="ISK62" si="3293">ISK59-ISK61</f>
        <v>0</v>
      </c>
      <c r="ISM62" s="1683">
        <f t="shared" ref="ISM62" si="3294">ISM59-ISM61</f>
        <v>0</v>
      </c>
      <c r="ISO62" s="1683">
        <f t="shared" ref="ISO62" si="3295">ISO59-ISO61</f>
        <v>0</v>
      </c>
      <c r="ISQ62" s="1683">
        <f t="shared" ref="ISQ62" si="3296">ISQ59-ISQ61</f>
        <v>0</v>
      </c>
      <c r="ISS62" s="1683">
        <f t="shared" ref="ISS62" si="3297">ISS59-ISS61</f>
        <v>0</v>
      </c>
      <c r="ISU62" s="1683">
        <f t="shared" ref="ISU62" si="3298">ISU59-ISU61</f>
        <v>0</v>
      </c>
      <c r="ISW62" s="1683">
        <f t="shared" ref="ISW62" si="3299">ISW59-ISW61</f>
        <v>0</v>
      </c>
      <c r="ISY62" s="1683">
        <f t="shared" ref="ISY62" si="3300">ISY59-ISY61</f>
        <v>0</v>
      </c>
      <c r="ITA62" s="1683">
        <f t="shared" ref="ITA62" si="3301">ITA59-ITA61</f>
        <v>0</v>
      </c>
      <c r="ITC62" s="1683">
        <f t="shared" ref="ITC62" si="3302">ITC59-ITC61</f>
        <v>0</v>
      </c>
      <c r="ITE62" s="1683">
        <f t="shared" ref="ITE62" si="3303">ITE59-ITE61</f>
        <v>0</v>
      </c>
      <c r="ITG62" s="1683">
        <f t="shared" ref="ITG62" si="3304">ITG59-ITG61</f>
        <v>0</v>
      </c>
      <c r="ITI62" s="1683">
        <f t="shared" ref="ITI62" si="3305">ITI59-ITI61</f>
        <v>0</v>
      </c>
      <c r="ITK62" s="1683">
        <f t="shared" ref="ITK62" si="3306">ITK59-ITK61</f>
        <v>0</v>
      </c>
      <c r="ITM62" s="1683">
        <f t="shared" ref="ITM62" si="3307">ITM59-ITM61</f>
        <v>0</v>
      </c>
      <c r="ITO62" s="1683">
        <f t="shared" ref="ITO62" si="3308">ITO59-ITO61</f>
        <v>0</v>
      </c>
      <c r="ITQ62" s="1683">
        <f t="shared" ref="ITQ62" si="3309">ITQ59-ITQ61</f>
        <v>0</v>
      </c>
      <c r="ITS62" s="1683">
        <f t="shared" ref="ITS62" si="3310">ITS59-ITS61</f>
        <v>0</v>
      </c>
      <c r="ITU62" s="1683">
        <f t="shared" ref="ITU62" si="3311">ITU59-ITU61</f>
        <v>0</v>
      </c>
      <c r="ITW62" s="1683">
        <f t="shared" ref="ITW62" si="3312">ITW59-ITW61</f>
        <v>0</v>
      </c>
      <c r="ITY62" s="1683">
        <f t="shared" ref="ITY62" si="3313">ITY59-ITY61</f>
        <v>0</v>
      </c>
      <c r="IUA62" s="1683">
        <f t="shared" ref="IUA62" si="3314">IUA59-IUA61</f>
        <v>0</v>
      </c>
      <c r="IUC62" s="1683">
        <f t="shared" ref="IUC62" si="3315">IUC59-IUC61</f>
        <v>0</v>
      </c>
      <c r="IUE62" s="1683">
        <f t="shared" ref="IUE62" si="3316">IUE59-IUE61</f>
        <v>0</v>
      </c>
      <c r="IUG62" s="1683">
        <f t="shared" ref="IUG62" si="3317">IUG59-IUG61</f>
        <v>0</v>
      </c>
      <c r="IUI62" s="1683">
        <f t="shared" ref="IUI62" si="3318">IUI59-IUI61</f>
        <v>0</v>
      </c>
      <c r="IUK62" s="1683">
        <f t="shared" ref="IUK62" si="3319">IUK59-IUK61</f>
        <v>0</v>
      </c>
      <c r="IUM62" s="1683">
        <f t="shared" ref="IUM62" si="3320">IUM59-IUM61</f>
        <v>0</v>
      </c>
      <c r="IUO62" s="1683">
        <f t="shared" ref="IUO62" si="3321">IUO59-IUO61</f>
        <v>0</v>
      </c>
      <c r="IUQ62" s="1683">
        <f t="shared" ref="IUQ62" si="3322">IUQ59-IUQ61</f>
        <v>0</v>
      </c>
      <c r="IUS62" s="1683">
        <f t="shared" ref="IUS62" si="3323">IUS59-IUS61</f>
        <v>0</v>
      </c>
      <c r="IUU62" s="1683">
        <f t="shared" ref="IUU62" si="3324">IUU59-IUU61</f>
        <v>0</v>
      </c>
      <c r="IUW62" s="1683">
        <f t="shared" ref="IUW62" si="3325">IUW59-IUW61</f>
        <v>0</v>
      </c>
      <c r="IUY62" s="1683">
        <f t="shared" ref="IUY62" si="3326">IUY59-IUY61</f>
        <v>0</v>
      </c>
      <c r="IVA62" s="1683">
        <f t="shared" ref="IVA62" si="3327">IVA59-IVA61</f>
        <v>0</v>
      </c>
      <c r="IVC62" s="1683">
        <f t="shared" ref="IVC62" si="3328">IVC59-IVC61</f>
        <v>0</v>
      </c>
      <c r="IVE62" s="1683">
        <f t="shared" ref="IVE62" si="3329">IVE59-IVE61</f>
        <v>0</v>
      </c>
      <c r="IVG62" s="1683">
        <f t="shared" ref="IVG62" si="3330">IVG59-IVG61</f>
        <v>0</v>
      </c>
      <c r="IVI62" s="1683">
        <f t="shared" ref="IVI62" si="3331">IVI59-IVI61</f>
        <v>0</v>
      </c>
      <c r="IVK62" s="1683">
        <f t="shared" ref="IVK62" si="3332">IVK59-IVK61</f>
        <v>0</v>
      </c>
      <c r="IVM62" s="1683">
        <f t="shared" ref="IVM62" si="3333">IVM59-IVM61</f>
        <v>0</v>
      </c>
      <c r="IVO62" s="1683">
        <f t="shared" ref="IVO62" si="3334">IVO59-IVO61</f>
        <v>0</v>
      </c>
      <c r="IVQ62" s="1683">
        <f t="shared" ref="IVQ62" si="3335">IVQ59-IVQ61</f>
        <v>0</v>
      </c>
      <c r="IVS62" s="1683">
        <f t="shared" ref="IVS62" si="3336">IVS59-IVS61</f>
        <v>0</v>
      </c>
      <c r="IVU62" s="1683">
        <f t="shared" ref="IVU62" si="3337">IVU59-IVU61</f>
        <v>0</v>
      </c>
      <c r="IVW62" s="1683">
        <f t="shared" ref="IVW62" si="3338">IVW59-IVW61</f>
        <v>0</v>
      </c>
      <c r="IVY62" s="1683">
        <f t="shared" ref="IVY62" si="3339">IVY59-IVY61</f>
        <v>0</v>
      </c>
      <c r="IWA62" s="1683">
        <f t="shared" ref="IWA62" si="3340">IWA59-IWA61</f>
        <v>0</v>
      </c>
      <c r="IWC62" s="1683">
        <f t="shared" ref="IWC62" si="3341">IWC59-IWC61</f>
        <v>0</v>
      </c>
      <c r="IWE62" s="1683">
        <f t="shared" ref="IWE62" si="3342">IWE59-IWE61</f>
        <v>0</v>
      </c>
      <c r="IWG62" s="1683">
        <f t="shared" ref="IWG62" si="3343">IWG59-IWG61</f>
        <v>0</v>
      </c>
      <c r="IWI62" s="1683">
        <f t="shared" ref="IWI62" si="3344">IWI59-IWI61</f>
        <v>0</v>
      </c>
      <c r="IWK62" s="1683">
        <f t="shared" ref="IWK62" si="3345">IWK59-IWK61</f>
        <v>0</v>
      </c>
      <c r="IWM62" s="1683">
        <f t="shared" ref="IWM62" si="3346">IWM59-IWM61</f>
        <v>0</v>
      </c>
      <c r="IWO62" s="1683">
        <f t="shared" ref="IWO62" si="3347">IWO59-IWO61</f>
        <v>0</v>
      </c>
      <c r="IWQ62" s="1683">
        <f t="shared" ref="IWQ62" si="3348">IWQ59-IWQ61</f>
        <v>0</v>
      </c>
      <c r="IWS62" s="1683">
        <f t="shared" ref="IWS62" si="3349">IWS59-IWS61</f>
        <v>0</v>
      </c>
      <c r="IWU62" s="1683">
        <f t="shared" ref="IWU62" si="3350">IWU59-IWU61</f>
        <v>0</v>
      </c>
      <c r="IWW62" s="1683">
        <f t="shared" ref="IWW62" si="3351">IWW59-IWW61</f>
        <v>0</v>
      </c>
      <c r="IWY62" s="1683">
        <f t="shared" ref="IWY62" si="3352">IWY59-IWY61</f>
        <v>0</v>
      </c>
      <c r="IXA62" s="1683">
        <f t="shared" ref="IXA62" si="3353">IXA59-IXA61</f>
        <v>0</v>
      </c>
      <c r="IXC62" s="1683">
        <f t="shared" ref="IXC62" si="3354">IXC59-IXC61</f>
        <v>0</v>
      </c>
      <c r="IXE62" s="1683">
        <f t="shared" ref="IXE62" si="3355">IXE59-IXE61</f>
        <v>0</v>
      </c>
      <c r="IXG62" s="1683">
        <f t="shared" ref="IXG62" si="3356">IXG59-IXG61</f>
        <v>0</v>
      </c>
      <c r="IXI62" s="1683">
        <f t="shared" ref="IXI62" si="3357">IXI59-IXI61</f>
        <v>0</v>
      </c>
      <c r="IXK62" s="1683">
        <f t="shared" ref="IXK62" si="3358">IXK59-IXK61</f>
        <v>0</v>
      </c>
      <c r="IXM62" s="1683">
        <f t="shared" ref="IXM62" si="3359">IXM59-IXM61</f>
        <v>0</v>
      </c>
      <c r="IXO62" s="1683">
        <f t="shared" ref="IXO62" si="3360">IXO59-IXO61</f>
        <v>0</v>
      </c>
      <c r="IXQ62" s="1683">
        <f t="shared" ref="IXQ62" si="3361">IXQ59-IXQ61</f>
        <v>0</v>
      </c>
      <c r="IXS62" s="1683">
        <f t="shared" ref="IXS62" si="3362">IXS59-IXS61</f>
        <v>0</v>
      </c>
      <c r="IXU62" s="1683">
        <f t="shared" ref="IXU62" si="3363">IXU59-IXU61</f>
        <v>0</v>
      </c>
      <c r="IXW62" s="1683">
        <f t="shared" ref="IXW62" si="3364">IXW59-IXW61</f>
        <v>0</v>
      </c>
      <c r="IXY62" s="1683">
        <f t="shared" ref="IXY62" si="3365">IXY59-IXY61</f>
        <v>0</v>
      </c>
      <c r="IYA62" s="1683">
        <f t="shared" ref="IYA62" si="3366">IYA59-IYA61</f>
        <v>0</v>
      </c>
      <c r="IYC62" s="1683">
        <f t="shared" ref="IYC62" si="3367">IYC59-IYC61</f>
        <v>0</v>
      </c>
      <c r="IYE62" s="1683">
        <f t="shared" ref="IYE62" si="3368">IYE59-IYE61</f>
        <v>0</v>
      </c>
      <c r="IYG62" s="1683">
        <f t="shared" ref="IYG62" si="3369">IYG59-IYG61</f>
        <v>0</v>
      </c>
      <c r="IYI62" s="1683">
        <f t="shared" ref="IYI62" si="3370">IYI59-IYI61</f>
        <v>0</v>
      </c>
      <c r="IYK62" s="1683">
        <f t="shared" ref="IYK62" si="3371">IYK59-IYK61</f>
        <v>0</v>
      </c>
      <c r="IYM62" s="1683">
        <f t="shared" ref="IYM62" si="3372">IYM59-IYM61</f>
        <v>0</v>
      </c>
      <c r="IYO62" s="1683">
        <f t="shared" ref="IYO62" si="3373">IYO59-IYO61</f>
        <v>0</v>
      </c>
      <c r="IYQ62" s="1683">
        <f t="shared" ref="IYQ62" si="3374">IYQ59-IYQ61</f>
        <v>0</v>
      </c>
      <c r="IYS62" s="1683">
        <f t="shared" ref="IYS62" si="3375">IYS59-IYS61</f>
        <v>0</v>
      </c>
      <c r="IYU62" s="1683">
        <f t="shared" ref="IYU62" si="3376">IYU59-IYU61</f>
        <v>0</v>
      </c>
      <c r="IYW62" s="1683">
        <f t="shared" ref="IYW62" si="3377">IYW59-IYW61</f>
        <v>0</v>
      </c>
      <c r="IYY62" s="1683">
        <f t="shared" ref="IYY62" si="3378">IYY59-IYY61</f>
        <v>0</v>
      </c>
      <c r="IZA62" s="1683">
        <f t="shared" ref="IZA62" si="3379">IZA59-IZA61</f>
        <v>0</v>
      </c>
      <c r="IZC62" s="1683">
        <f t="shared" ref="IZC62" si="3380">IZC59-IZC61</f>
        <v>0</v>
      </c>
      <c r="IZE62" s="1683">
        <f t="shared" ref="IZE62" si="3381">IZE59-IZE61</f>
        <v>0</v>
      </c>
      <c r="IZG62" s="1683">
        <f t="shared" ref="IZG62" si="3382">IZG59-IZG61</f>
        <v>0</v>
      </c>
      <c r="IZI62" s="1683">
        <f t="shared" ref="IZI62" si="3383">IZI59-IZI61</f>
        <v>0</v>
      </c>
      <c r="IZK62" s="1683">
        <f t="shared" ref="IZK62" si="3384">IZK59-IZK61</f>
        <v>0</v>
      </c>
      <c r="IZM62" s="1683">
        <f t="shared" ref="IZM62" si="3385">IZM59-IZM61</f>
        <v>0</v>
      </c>
      <c r="IZO62" s="1683">
        <f t="shared" ref="IZO62" si="3386">IZO59-IZO61</f>
        <v>0</v>
      </c>
      <c r="IZQ62" s="1683">
        <f t="shared" ref="IZQ62" si="3387">IZQ59-IZQ61</f>
        <v>0</v>
      </c>
      <c r="IZS62" s="1683">
        <f t="shared" ref="IZS62" si="3388">IZS59-IZS61</f>
        <v>0</v>
      </c>
      <c r="IZU62" s="1683">
        <f t="shared" ref="IZU62" si="3389">IZU59-IZU61</f>
        <v>0</v>
      </c>
      <c r="IZW62" s="1683">
        <f t="shared" ref="IZW62" si="3390">IZW59-IZW61</f>
        <v>0</v>
      </c>
      <c r="IZY62" s="1683">
        <f t="shared" ref="IZY62" si="3391">IZY59-IZY61</f>
        <v>0</v>
      </c>
      <c r="JAA62" s="1683">
        <f t="shared" ref="JAA62" si="3392">JAA59-JAA61</f>
        <v>0</v>
      </c>
      <c r="JAC62" s="1683">
        <f t="shared" ref="JAC62" si="3393">JAC59-JAC61</f>
        <v>0</v>
      </c>
      <c r="JAE62" s="1683">
        <f t="shared" ref="JAE62" si="3394">JAE59-JAE61</f>
        <v>0</v>
      </c>
      <c r="JAG62" s="1683">
        <f t="shared" ref="JAG62" si="3395">JAG59-JAG61</f>
        <v>0</v>
      </c>
      <c r="JAI62" s="1683">
        <f t="shared" ref="JAI62" si="3396">JAI59-JAI61</f>
        <v>0</v>
      </c>
      <c r="JAK62" s="1683">
        <f t="shared" ref="JAK62" si="3397">JAK59-JAK61</f>
        <v>0</v>
      </c>
      <c r="JAM62" s="1683">
        <f t="shared" ref="JAM62" si="3398">JAM59-JAM61</f>
        <v>0</v>
      </c>
      <c r="JAO62" s="1683">
        <f t="shared" ref="JAO62" si="3399">JAO59-JAO61</f>
        <v>0</v>
      </c>
      <c r="JAQ62" s="1683">
        <f t="shared" ref="JAQ62" si="3400">JAQ59-JAQ61</f>
        <v>0</v>
      </c>
      <c r="JAS62" s="1683">
        <f t="shared" ref="JAS62" si="3401">JAS59-JAS61</f>
        <v>0</v>
      </c>
      <c r="JAU62" s="1683">
        <f t="shared" ref="JAU62" si="3402">JAU59-JAU61</f>
        <v>0</v>
      </c>
      <c r="JAW62" s="1683">
        <f t="shared" ref="JAW62" si="3403">JAW59-JAW61</f>
        <v>0</v>
      </c>
      <c r="JAY62" s="1683">
        <f t="shared" ref="JAY62" si="3404">JAY59-JAY61</f>
        <v>0</v>
      </c>
      <c r="JBA62" s="1683">
        <f t="shared" ref="JBA62" si="3405">JBA59-JBA61</f>
        <v>0</v>
      </c>
      <c r="JBC62" s="1683">
        <f t="shared" ref="JBC62" si="3406">JBC59-JBC61</f>
        <v>0</v>
      </c>
      <c r="JBE62" s="1683">
        <f t="shared" ref="JBE62" si="3407">JBE59-JBE61</f>
        <v>0</v>
      </c>
      <c r="JBG62" s="1683">
        <f t="shared" ref="JBG62" si="3408">JBG59-JBG61</f>
        <v>0</v>
      </c>
      <c r="JBI62" s="1683">
        <f t="shared" ref="JBI62" si="3409">JBI59-JBI61</f>
        <v>0</v>
      </c>
      <c r="JBK62" s="1683">
        <f t="shared" ref="JBK62" si="3410">JBK59-JBK61</f>
        <v>0</v>
      </c>
      <c r="JBM62" s="1683">
        <f t="shared" ref="JBM62" si="3411">JBM59-JBM61</f>
        <v>0</v>
      </c>
      <c r="JBO62" s="1683">
        <f t="shared" ref="JBO62" si="3412">JBO59-JBO61</f>
        <v>0</v>
      </c>
      <c r="JBQ62" s="1683">
        <f t="shared" ref="JBQ62" si="3413">JBQ59-JBQ61</f>
        <v>0</v>
      </c>
      <c r="JBS62" s="1683">
        <f t="shared" ref="JBS62" si="3414">JBS59-JBS61</f>
        <v>0</v>
      </c>
      <c r="JBU62" s="1683">
        <f t="shared" ref="JBU62" si="3415">JBU59-JBU61</f>
        <v>0</v>
      </c>
      <c r="JBW62" s="1683">
        <f t="shared" ref="JBW62" si="3416">JBW59-JBW61</f>
        <v>0</v>
      </c>
      <c r="JBY62" s="1683">
        <f t="shared" ref="JBY62" si="3417">JBY59-JBY61</f>
        <v>0</v>
      </c>
      <c r="JCA62" s="1683">
        <f t="shared" ref="JCA62" si="3418">JCA59-JCA61</f>
        <v>0</v>
      </c>
      <c r="JCC62" s="1683">
        <f t="shared" ref="JCC62" si="3419">JCC59-JCC61</f>
        <v>0</v>
      </c>
      <c r="JCE62" s="1683">
        <f t="shared" ref="JCE62" si="3420">JCE59-JCE61</f>
        <v>0</v>
      </c>
      <c r="JCG62" s="1683">
        <f t="shared" ref="JCG62" si="3421">JCG59-JCG61</f>
        <v>0</v>
      </c>
      <c r="JCI62" s="1683">
        <f t="shared" ref="JCI62" si="3422">JCI59-JCI61</f>
        <v>0</v>
      </c>
      <c r="JCK62" s="1683">
        <f t="shared" ref="JCK62" si="3423">JCK59-JCK61</f>
        <v>0</v>
      </c>
      <c r="JCM62" s="1683">
        <f t="shared" ref="JCM62" si="3424">JCM59-JCM61</f>
        <v>0</v>
      </c>
      <c r="JCO62" s="1683">
        <f t="shared" ref="JCO62" si="3425">JCO59-JCO61</f>
        <v>0</v>
      </c>
      <c r="JCQ62" s="1683">
        <f t="shared" ref="JCQ62" si="3426">JCQ59-JCQ61</f>
        <v>0</v>
      </c>
      <c r="JCS62" s="1683">
        <f t="shared" ref="JCS62" si="3427">JCS59-JCS61</f>
        <v>0</v>
      </c>
      <c r="JCU62" s="1683">
        <f t="shared" ref="JCU62" si="3428">JCU59-JCU61</f>
        <v>0</v>
      </c>
      <c r="JCW62" s="1683">
        <f t="shared" ref="JCW62" si="3429">JCW59-JCW61</f>
        <v>0</v>
      </c>
      <c r="JCY62" s="1683">
        <f t="shared" ref="JCY62" si="3430">JCY59-JCY61</f>
        <v>0</v>
      </c>
      <c r="JDA62" s="1683">
        <f t="shared" ref="JDA62" si="3431">JDA59-JDA61</f>
        <v>0</v>
      </c>
      <c r="JDC62" s="1683">
        <f t="shared" ref="JDC62" si="3432">JDC59-JDC61</f>
        <v>0</v>
      </c>
      <c r="JDE62" s="1683">
        <f t="shared" ref="JDE62" si="3433">JDE59-JDE61</f>
        <v>0</v>
      </c>
      <c r="JDG62" s="1683">
        <f t="shared" ref="JDG62" si="3434">JDG59-JDG61</f>
        <v>0</v>
      </c>
      <c r="JDI62" s="1683">
        <f t="shared" ref="JDI62" si="3435">JDI59-JDI61</f>
        <v>0</v>
      </c>
      <c r="JDK62" s="1683">
        <f t="shared" ref="JDK62" si="3436">JDK59-JDK61</f>
        <v>0</v>
      </c>
      <c r="JDM62" s="1683">
        <f t="shared" ref="JDM62" si="3437">JDM59-JDM61</f>
        <v>0</v>
      </c>
      <c r="JDO62" s="1683">
        <f t="shared" ref="JDO62" si="3438">JDO59-JDO61</f>
        <v>0</v>
      </c>
      <c r="JDQ62" s="1683">
        <f t="shared" ref="JDQ62" si="3439">JDQ59-JDQ61</f>
        <v>0</v>
      </c>
      <c r="JDS62" s="1683">
        <f t="shared" ref="JDS62" si="3440">JDS59-JDS61</f>
        <v>0</v>
      </c>
      <c r="JDU62" s="1683">
        <f t="shared" ref="JDU62" si="3441">JDU59-JDU61</f>
        <v>0</v>
      </c>
      <c r="JDW62" s="1683">
        <f t="shared" ref="JDW62" si="3442">JDW59-JDW61</f>
        <v>0</v>
      </c>
      <c r="JDY62" s="1683">
        <f t="shared" ref="JDY62" si="3443">JDY59-JDY61</f>
        <v>0</v>
      </c>
      <c r="JEA62" s="1683">
        <f t="shared" ref="JEA62" si="3444">JEA59-JEA61</f>
        <v>0</v>
      </c>
      <c r="JEC62" s="1683">
        <f t="shared" ref="JEC62" si="3445">JEC59-JEC61</f>
        <v>0</v>
      </c>
      <c r="JEE62" s="1683">
        <f t="shared" ref="JEE62" si="3446">JEE59-JEE61</f>
        <v>0</v>
      </c>
      <c r="JEG62" s="1683">
        <f t="shared" ref="JEG62" si="3447">JEG59-JEG61</f>
        <v>0</v>
      </c>
      <c r="JEI62" s="1683">
        <f t="shared" ref="JEI62" si="3448">JEI59-JEI61</f>
        <v>0</v>
      </c>
      <c r="JEK62" s="1683">
        <f t="shared" ref="JEK62" si="3449">JEK59-JEK61</f>
        <v>0</v>
      </c>
      <c r="JEM62" s="1683">
        <f t="shared" ref="JEM62" si="3450">JEM59-JEM61</f>
        <v>0</v>
      </c>
      <c r="JEO62" s="1683">
        <f t="shared" ref="JEO62" si="3451">JEO59-JEO61</f>
        <v>0</v>
      </c>
      <c r="JEQ62" s="1683">
        <f t="shared" ref="JEQ62" si="3452">JEQ59-JEQ61</f>
        <v>0</v>
      </c>
      <c r="JES62" s="1683">
        <f t="shared" ref="JES62" si="3453">JES59-JES61</f>
        <v>0</v>
      </c>
      <c r="JEU62" s="1683">
        <f t="shared" ref="JEU62" si="3454">JEU59-JEU61</f>
        <v>0</v>
      </c>
      <c r="JEW62" s="1683">
        <f t="shared" ref="JEW62" si="3455">JEW59-JEW61</f>
        <v>0</v>
      </c>
      <c r="JEY62" s="1683">
        <f t="shared" ref="JEY62" si="3456">JEY59-JEY61</f>
        <v>0</v>
      </c>
      <c r="JFA62" s="1683">
        <f t="shared" ref="JFA62" si="3457">JFA59-JFA61</f>
        <v>0</v>
      </c>
      <c r="JFC62" s="1683">
        <f t="shared" ref="JFC62" si="3458">JFC59-JFC61</f>
        <v>0</v>
      </c>
      <c r="JFE62" s="1683">
        <f t="shared" ref="JFE62" si="3459">JFE59-JFE61</f>
        <v>0</v>
      </c>
      <c r="JFG62" s="1683">
        <f t="shared" ref="JFG62" si="3460">JFG59-JFG61</f>
        <v>0</v>
      </c>
      <c r="JFI62" s="1683">
        <f t="shared" ref="JFI62" si="3461">JFI59-JFI61</f>
        <v>0</v>
      </c>
      <c r="JFK62" s="1683">
        <f t="shared" ref="JFK62" si="3462">JFK59-JFK61</f>
        <v>0</v>
      </c>
      <c r="JFM62" s="1683">
        <f t="shared" ref="JFM62" si="3463">JFM59-JFM61</f>
        <v>0</v>
      </c>
      <c r="JFO62" s="1683">
        <f t="shared" ref="JFO62" si="3464">JFO59-JFO61</f>
        <v>0</v>
      </c>
      <c r="JFQ62" s="1683">
        <f t="shared" ref="JFQ62" si="3465">JFQ59-JFQ61</f>
        <v>0</v>
      </c>
      <c r="JFS62" s="1683">
        <f t="shared" ref="JFS62" si="3466">JFS59-JFS61</f>
        <v>0</v>
      </c>
      <c r="JFU62" s="1683">
        <f t="shared" ref="JFU62" si="3467">JFU59-JFU61</f>
        <v>0</v>
      </c>
      <c r="JFW62" s="1683">
        <f t="shared" ref="JFW62" si="3468">JFW59-JFW61</f>
        <v>0</v>
      </c>
      <c r="JFY62" s="1683">
        <f t="shared" ref="JFY62" si="3469">JFY59-JFY61</f>
        <v>0</v>
      </c>
      <c r="JGA62" s="1683">
        <f t="shared" ref="JGA62" si="3470">JGA59-JGA61</f>
        <v>0</v>
      </c>
      <c r="JGC62" s="1683">
        <f t="shared" ref="JGC62" si="3471">JGC59-JGC61</f>
        <v>0</v>
      </c>
      <c r="JGE62" s="1683">
        <f t="shared" ref="JGE62" si="3472">JGE59-JGE61</f>
        <v>0</v>
      </c>
      <c r="JGG62" s="1683">
        <f t="shared" ref="JGG62" si="3473">JGG59-JGG61</f>
        <v>0</v>
      </c>
      <c r="JGI62" s="1683">
        <f t="shared" ref="JGI62" si="3474">JGI59-JGI61</f>
        <v>0</v>
      </c>
      <c r="JGK62" s="1683">
        <f t="shared" ref="JGK62" si="3475">JGK59-JGK61</f>
        <v>0</v>
      </c>
      <c r="JGM62" s="1683">
        <f t="shared" ref="JGM62" si="3476">JGM59-JGM61</f>
        <v>0</v>
      </c>
      <c r="JGO62" s="1683">
        <f t="shared" ref="JGO62" si="3477">JGO59-JGO61</f>
        <v>0</v>
      </c>
      <c r="JGQ62" s="1683">
        <f t="shared" ref="JGQ62" si="3478">JGQ59-JGQ61</f>
        <v>0</v>
      </c>
      <c r="JGS62" s="1683">
        <f t="shared" ref="JGS62" si="3479">JGS59-JGS61</f>
        <v>0</v>
      </c>
      <c r="JGU62" s="1683">
        <f t="shared" ref="JGU62" si="3480">JGU59-JGU61</f>
        <v>0</v>
      </c>
      <c r="JGW62" s="1683">
        <f t="shared" ref="JGW62" si="3481">JGW59-JGW61</f>
        <v>0</v>
      </c>
      <c r="JGY62" s="1683">
        <f t="shared" ref="JGY62" si="3482">JGY59-JGY61</f>
        <v>0</v>
      </c>
      <c r="JHA62" s="1683">
        <f t="shared" ref="JHA62" si="3483">JHA59-JHA61</f>
        <v>0</v>
      </c>
      <c r="JHC62" s="1683">
        <f t="shared" ref="JHC62" si="3484">JHC59-JHC61</f>
        <v>0</v>
      </c>
      <c r="JHE62" s="1683">
        <f t="shared" ref="JHE62" si="3485">JHE59-JHE61</f>
        <v>0</v>
      </c>
      <c r="JHG62" s="1683">
        <f t="shared" ref="JHG62" si="3486">JHG59-JHG61</f>
        <v>0</v>
      </c>
      <c r="JHI62" s="1683">
        <f t="shared" ref="JHI62" si="3487">JHI59-JHI61</f>
        <v>0</v>
      </c>
      <c r="JHK62" s="1683">
        <f t="shared" ref="JHK62" si="3488">JHK59-JHK61</f>
        <v>0</v>
      </c>
      <c r="JHM62" s="1683">
        <f t="shared" ref="JHM62" si="3489">JHM59-JHM61</f>
        <v>0</v>
      </c>
      <c r="JHO62" s="1683">
        <f t="shared" ref="JHO62" si="3490">JHO59-JHO61</f>
        <v>0</v>
      </c>
      <c r="JHQ62" s="1683">
        <f t="shared" ref="JHQ62" si="3491">JHQ59-JHQ61</f>
        <v>0</v>
      </c>
      <c r="JHS62" s="1683">
        <f t="shared" ref="JHS62" si="3492">JHS59-JHS61</f>
        <v>0</v>
      </c>
      <c r="JHU62" s="1683">
        <f t="shared" ref="JHU62" si="3493">JHU59-JHU61</f>
        <v>0</v>
      </c>
      <c r="JHW62" s="1683">
        <f t="shared" ref="JHW62" si="3494">JHW59-JHW61</f>
        <v>0</v>
      </c>
      <c r="JHY62" s="1683">
        <f t="shared" ref="JHY62" si="3495">JHY59-JHY61</f>
        <v>0</v>
      </c>
      <c r="JIA62" s="1683">
        <f t="shared" ref="JIA62" si="3496">JIA59-JIA61</f>
        <v>0</v>
      </c>
      <c r="JIC62" s="1683">
        <f t="shared" ref="JIC62" si="3497">JIC59-JIC61</f>
        <v>0</v>
      </c>
      <c r="JIE62" s="1683">
        <f t="shared" ref="JIE62" si="3498">JIE59-JIE61</f>
        <v>0</v>
      </c>
      <c r="JIG62" s="1683">
        <f t="shared" ref="JIG62" si="3499">JIG59-JIG61</f>
        <v>0</v>
      </c>
      <c r="JII62" s="1683">
        <f t="shared" ref="JII62" si="3500">JII59-JII61</f>
        <v>0</v>
      </c>
      <c r="JIK62" s="1683">
        <f t="shared" ref="JIK62" si="3501">JIK59-JIK61</f>
        <v>0</v>
      </c>
      <c r="JIM62" s="1683">
        <f t="shared" ref="JIM62" si="3502">JIM59-JIM61</f>
        <v>0</v>
      </c>
      <c r="JIO62" s="1683">
        <f t="shared" ref="JIO62" si="3503">JIO59-JIO61</f>
        <v>0</v>
      </c>
      <c r="JIQ62" s="1683">
        <f t="shared" ref="JIQ62" si="3504">JIQ59-JIQ61</f>
        <v>0</v>
      </c>
      <c r="JIS62" s="1683">
        <f t="shared" ref="JIS62" si="3505">JIS59-JIS61</f>
        <v>0</v>
      </c>
      <c r="JIU62" s="1683">
        <f t="shared" ref="JIU62" si="3506">JIU59-JIU61</f>
        <v>0</v>
      </c>
      <c r="JIW62" s="1683">
        <f t="shared" ref="JIW62" si="3507">JIW59-JIW61</f>
        <v>0</v>
      </c>
      <c r="JIY62" s="1683">
        <f t="shared" ref="JIY62" si="3508">JIY59-JIY61</f>
        <v>0</v>
      </c>
      <c r="JJA62" s="1683">
        <f t="shared" ref="JJA62" si="3509">JJA59-JJA61</f>
        <v>0</v>
      </c>
      <c r="JJC62" s="1683">
        <f t="shared" ref="JJC62" si="3510">JJC59-JJC61</f>
        <v>0</v>
      </c>
      <c r="JJE62" s="1683">
        <f t="shared" ref="JJE62" si="3511">JJE59-JJE61</f>
        <v>0</v>
      </c>
      <c r="JJG62" s="1683">
        <f t="shared" ref="JJG62" si="3512">JJG59-JJG61</f>
        <v>0</v>
      </c>
      <c r="JJI62" s="1683">
        <f t="shared" ref="JJI62" si="3513">JJI59-JJI61</f>
        <v>0</v>
      </c>
      <c r="JJK62" s="1683">
        <f t="shared" ref="JJK62" si="3514">JJK59-JJK61</f>
        <v>0</v>
      </c>
      <c r="JJM62" s="1683">
        <f t="shared" ref="JJM62" si="3515">JJM59-JJM61</f>
        <v>0</v>
      </c>
      <c r="JJO62" s="1683">
        <f t="shared" ref="JJO62" si="3516">JJO59-JJO61</f>
        <v>0</v>
      </c>
      <c r="JJQ62" s="1683">
        <f t="shared" ref="JJQ62" si="3517">JJQ59-JJQ61</f>
        <v>0</v>
      </c>
      <c r="JJS62" s="1683">
        <f t="shared" ref="JJS62" si="3518">JJS59-JJS61</f>
        <v>0</v>
      </c>
      <c r="JJU62" s="1683">
        <f t="shared" ref="JJU62" si="3519">JJU59-JJU61</f>
        <v>0</v>
      </c>
      <c r="JJW62" s="1683">
        <f t="shared" ref="JJW62" si="3520">JJW59-JJW61</f>
        <v>0</v>
      </c>
      <c r="JJY62" s="1683">
        <f t="shared" ref="JJY62" si="3521">JJY59-JJY61</f>
        <v>0</v>
      </c>
      <c r="JKA62" s="1683">
        <f t="shared" ref="JKA62" si="3522">JKA59-JKA61</f>
        <v>0</v>
      </c>
      <c r="JKC62" s="1683">
        <f t="shared" ref="JKC62" si="3523">JKC59-JKC61</f>
        <v>0</v>
      </c>
      <c r="JKE62" s="1683">
        <f t="shared" ref="JKE62" si="3524">JKE59-JKE61</f>
        <v>0</v>
      </c>
      <c r="JKG62" s="1683">
        <f t="shared" ref="JKG62" si="3525">JKG59-JKG61</f>
        <v>0</v>
      </c>
      <c r="JKI62" s="1683">
        <f t="shared" ref="JKI62" si="3526">JKI59-JKI61</f>
        <v>0</v>
      </c>
      <c r="JKK62" s="1683">
        <f t="shared" ref="JKK62" si="3527">JKK59-JKK61</f>
        <v>0</v>
      </c>
      <c r="JKM62" s="1683">
        <f t="shared" ref="JKM62" si="3528">JKM59-JKM61</f>
        <v>0</v>
      </c>
      <c r="JKO62" s="1683">
        <f t="shared" ref="JKO62" si="3529">JKO59-JKO61</f>
        <v>0</v>
      </c>
      <c r="JKQ62" s="1683">
        <f t="shared" ref="JKQ62" si="3530">JKQ59-JKQ61</f>
        <v>0</v>
      </c>
      <c r="JKS62" s="1683">
        <f t="shared" ref="JKS62" si="3531">JKS59-JKS61</f>
        <v>0</v>
      </c>
      <c r="JKU62" s="1683">
        <f t="shared" ref="JKU62" si="3532">JKU59-JKU61</f>
        <v>0</v>
      </c>
      <c r="JKW62" s="1683">
        <f t="shared" ref="JKW62" si="3533">JKW59-JKW61</f>
        <v>0</v>
      </c>
      <c r="JKY62" s="1683">
        <f t="shared" ref="JKY62" si="3534">JKY59-JKY61</f>
        <v>0</v>
      </c>
      <c r="JLA62" s="1683">
        <f t="shared" ref="JLA62" si="3535">JLA59-JLA61</f>
        <v>0</v>
      </c>
      <c r="JLC62" s="1683">
        <f t="shared" ref="JLC62" si="3536">JLC59-JLC61</f>
        <v>0</v>
      </c>
      <c r="JLE62" s="1683">
        <f t="shared" ref="JLE62" si="3537">JLE59-JLE61</f>
        <v>0</v>
      </c>
      <c r="JLG62" s="1683">
        <f t="shared" ref="JLG62" si="3538">JLG59-JLG61</f>
        <v>0</v>
      </c>
      <c r="JLI62" s="1683">
        <f t="shared" ref="JLI62" si="3539">JLI59-JLI61</f>
        <v>0</v>
      </c>
      <c r="JLK62" s="1683">
        <f t="shared" ref="JLK62" si="3540">JLK59-JLK61</f>
        <v>0</v>
      </c>
      <c r="JLM62" s="1683">
        <f t="shared" ref="JLM62" si="3541">JLM59-JLM61</f>
        <v>0</v>
      </c>
      <c r="JLO62" s="1683">
        <f t="shared" ref="JLO62" si="3542">JLO59-JLO61</f>
        <v>0</v>
      </c>
      <c r="JLQ62" s="1683">
        <f t="shared" ref="JLQ62" si="3543">JLQ59-JLQ61</f>
        <v>0</v>
      </c>
      <c r="JLS62" s="1683">
        <f t="shared" ref="JLS62" si="3544">JLS59-JLS61</f>
        <v>0</v>
      </c>
      <c r="JLU62" s="1683">
        <f t="shared" ref="JLU62" si="3545">JLU59-JLU61</f>
        <v>0</v>
      </c>
      <c r="JLW62" s="1683">
        <f t="shared" ref="JLW62" si="3546">JLW59-JLW61</f>
        <v>0</v>
      </c>
      <c r="JLY62" s="1683">
        <f t="shared" ref="JLY62" si="3547">JLY59-JLY61</f>
        <v>0</v>
      </c>
      <c r="JMA62" s="1683">
        <f t="shared" ref="JMA62" si="3548">JMA59-JMA61</f>
        <v>0</v>
      </c>
      <c r="JMC62" s="1683">
        <f t="shared" ref="JMC62" si="3549">JMC59-JMC61</f>
        <v>0</v>
      </c>
      <c r="JME62" s="1683">
        <f t="shared" ref="JME62" si="3550">JME59-JME61</f>
        <v>0</v>
      </c>
      <c r="JMG62" s="1683">
        <f t="shared" ref="JMG62" si="3551">JMG59-JMG61</f>
        <v>0</v>
      </c>
      <c r="JMI62" s="1683">
        <f t="shared" ref="JMI62" si="3552">JMI59-JMI61</f>
        <v>0</v>
      </c>
      <c r="JMK62" s="1683">
        <f t="shared" ref="JMK62" si="3553">JMK59-JMK61</f>
        <v>0</v>
      </c>
      <c r="JMM62" s="1683">
        <f t="shared" ref="JMM62" si="3554">JMM59-JMM61</f>
        <v>0</v>
      </c>
      <c r="JMO62" s="1683">
        <f t="shared" ref="JMO62" si="3555">JMO59-JMO61</f>
        <v>0</v>
      </c>
      <c r="JMQ62" s="1683">
        <f t="shared" ref="JMQ62" si="3556">JMQ59-JMQ61</f>
        <v>0</v>
      </c>
      <c r="JMS62" s="1683">
        <f t="shared" ref="JMS62" si="3557">JMS59-JMS61</f>
        <v>0</v>
      </c>
      <c r="JMU62" s="1683">
        <f t="shared" ref="JMU62" si="3558">JMU59-JMU61</f>
        <v>0</v>
      </c>
      <c r="JMW62" s="1683">
        <f t="shared" ref="JMW62" si="3559">JMW59-JMW61</f>
        <v>0</v>
      </c>
      <c r="JMY62" s="1683">
        <f t="shared" ref="JMY62" si="3560">JMY59-JMY61</f>
        <v>0</v>
      </c>
      <c r="JNA62" s="1683">
        <f t="shared" ref="JNA62" si="3561">JNA59-JNA61</f>
        <v>0</v>
      </c>
      <c r="JNC62" s="1683">
        <f t="shared" ref="JNC62" si="3562">JNC59-JNC61</f>
        <v>0</v>
      </c>
      <c r="JNE62" s="1683">
        <f t="shared" ref="JNE62" si="3563">JNE59-JNE61</f>
        <v>0</v>
      </c>
      <c r="JNG62" s="1683">
        <f t="shared" ref="JNG62" si="3564">JNG59-JNG61</f>
        <v>0</v>
      </c>
      <c r="JNI62" s="1683">
        <f t="shared" ref="JNI62" si="3565">JNI59-JNI61</f>
        <v>0</v>
      </c>
      <c r="JNK62" s="1683">
        <f t="shared" ref="JNK62" si="3566">JNK59-JNK61</f>
        <v>0</v>
      </c>
      <c r="JNM62" s="1683">
        <f t="shared" ref="JNM62" si="3567">JNM59-JNM61</f>
        <v>0</v>
      </c>
      <c r="JNO62" s="1683">
        <f t="shared" ref="JNO62" si="3568">JNO59-JNO61</f>
        <v>0</v>
      </c>
      <c r="JNQ62" s="1683">
        <f t="shared" ref="JNQ62" si="3569">JNQ59-JNQ61</f>
        <v>0</v>
      </c>
      <c r="JNS62" s="1683">
        <f t="shared" ref="JNS62" si="3570">JNS59-JNS61</f>
        <v>0</v>
      </c>
      <c r="JNU62" s="1683">
        <f t="shared" ref="JNU62" si="3571">JNU59-JNU61</f>
        <v>0</v>
      </c>
      <c r="JNW62" s="1683">
        <f t="shared" ref="JNW62" si="3572">JNW59-JNW61</f>
        <v>0</v>
      </c>
      <c r="JNY62" s="1683">
        <f t="shared" ref="JNY62" si="3573">JNY59-JNY61</f>
        <v>0</v>
      </c>
      <c r="JOA62" s="1683">
        <f t="shared" ref="JOA62" si="3574">JOA59-JOA61</f>
        <v>0</v>
      </c>
      <c r="JOC62" s="1683">
        <f t="shared" ref="JOC62" si="3575">JOC59-JOC61</f>
        <v>0</v>
      </c>
      <c r="JOE62" s="1683">
        <f t="shared" ref="JOE62" si="3576">JOE59-JOE61</f>
        <v>0</v>
      </c>
      <c r="JOG62" s="1683">
        <f t="shared" ref="JOG62" si="3577">JOG59-JOG61</f>
        <v>0</v>
      </c>
      <c r="JOI62" s="1683">
        <f t="shared" ref="JOI62" si="3578">JOI59-JOI61</f>
        <v>0</v>
      </c>
      <c r="JOK62" s="1683">
        <f t="shared" ref="JOK62" si="3579">JOK59-JOK61</f>
        <v>0</v>
      </c>
      <c r="JOM62" s="1683">
        <f t="shared" ref="JOM62" si="3580">JOM59-JOM61</f>
        <v>0</v>
      </c>
      <c r="JOO62" s="1683">
        <f t="shared" ref="JOO62" si="3581">JOO59-JOO61</f>
        <v>0</v>
      </c>
      <c r="JOQ62" s="1683">
        <f t="shared" ref="JOQ62" si="3582">JOQ59-JOQ61</f>
        <v>0</v>
      </c>
      <c r="JOS62" s="1683">
        <f t="shared" ref="JOS62" si="3583">JOS59-JOS61</f>
        <v>0</v>
      </c>
      <c r="JOU62" s="1683">
        <f t="shared" ref="JOU62" si="3584">JOU59-JOU61</f>
        <v>0</v>
      </c>
      <c r="JOW62" s="1683">
        <f t="shared" ref="JOW62" si="3585">JOW59-JOW61</f>
        <v>0</v>
      </c>
      <c r="JOY62" s="1683">
        <f t="shared" ref="JOY62" si="3586">JOY59-JOY61</f>
        <v>0</v>
      </c>
      <c r="JPA62" s="1683">
        <f t="shared" ref="JPA62" si="3587">JPA59-JPA61</f>
        <v>0</v>
      </c>
      <c r="JPC62" s="1683">
        <f t="shared" ref="JPC62" si="3588">JPC59-JPC61</f>
        <v>0</v>
      </c>
      <c r="JPE62" s="1683">
        <f t="shared" ref="JPE62" si="3589">JPE59-JPE61</f>
        <v>0</v>
      </c>
      <c r="JPG62" s="1683">
        <f t="shared" ref="JPG62" si="3590">JPG59-JPG61</f>
        <v>0</v>
      </c>
      <c r="JPI62" s="1683">
        <f t="shared" ref="JPI62" si="3591">JPI59-JPI61</f>
        <v>0</v>
      </c>
      <c r="JPK62" s="1683">
        <f t="shared" ref="JPK62" si="3592">JPK59-JPK61</f>
        <v>0</v>
      </c>
      <c r="JPM62" s="1683">
        <f t="shared" ref="JPM62" si="3593">JPM59-JPM61</f>
        <v>0</v>
      </c>
      <c r="JPO62" s="1683">
        <f t="shared" ref="JPO62" si="3594">JPO59-JPO61</f>
        <v>0</v>
      </c>
      <c r="JPQ62" s="1683">
        <f t="shared" ref="JPQ62" si="3595">JPQ59-JPQ61</f>
        <v>0</v>
      </c>
      <c r="JPS62" s="1683">
        <f t="shared" ref="JPS62" si="3596">JPS59-JPS61</f>
        <v>0</v>
      </c>
      <c r="JPU62" s="1683">
        <f t="shared" ref="JPU62" si="3597">JPU59-JPU61</f>
        <v>0</v>
      </c>
      <c r="JPW62" s="1683">
        <f t="shared" ref="JPW62" si="3598">JPW59-JPW61</f>
        <v>0</v>
      </c>
      <c r="JPY62" s="1683">
        <f t="shared" ref="JPY62" si="3599">JPY59-JPY61</f>
        <v>0</v>
      </c>
      <c r="JQA62" s="1683">
        <f t="shared" ref="JQA62" si="3600">JQA59-JQA61</f>
        <v>0</v>
      </c>
      <c r="JQC62" s="1683">
        <f t="shared" ref="JQC62" si="3601">JQC59-JQC61</f>
        <v>0</v>
      </c>
      <c r="JQE62" s="1683">
        <f t="shared" ref="JQE62" si="3602">JQE59-JQE61</f>
        <v>0</v>
      </c>
      <c r="JQG62" s="1683">
        <f t="shared" ref="JQG62" si="3603">JQG59-JQG61</f>
        <v>0</v>
      </c>
      <c r="JQI62" s="1683">
        <f t="shared" ref="JQI62" si="3604">JQI59-JQI61</f>
        <v>0</v>
      </c>
      <c r="JQK62" s="1683">
        <f t="shared" ref="JQK62" si="3605">JQK59-JQK61</f>
        <v>0</v>
      </c>
      <c r="JQM62" s="1683">
        <f t="shared" ref="JQM62" si="3606">JQM59-JQM61</f>
        <v>0</v>
      </c>
      <c r="JQO62" s="1683">
        <f t="shared" ref="JQO62" si="3607">JQO59-JQO61</f>
        <v>0</v>
      </c>
      <c r="JQQ62" s="1683">
        <f t="shared" ref="JQQ62" si="3608">JQQ59-JQQ61</f>
        <v>0</v>
      </c>
      <c r="JQS62" s="1683">
        <f t="shared" ref="JQS62" si="3609">JQS59-JQS61</f>
        <v>0</v>
      </c>
      <c r="JQU62" s="1683">
        <f t="shared" ref="JQU62" si="3610">JQU59-JQU61</f>
        <v>0</v>
      </c>
      <c r="JQW62" s="1683">
        <f t="shared" ref="JQW62" si="3611">JQW59-JQW61</f>
        <v>0</v>
      </c>
      <c r="JQY62" s="1683">
        <f t="shared" ref="JQY62" si="3612">JQY59-JQY61</f>
        <v>0</v>
      </c>
      <c r="JRA62" s="1683">
        <f t="shared" ref="JRA62" si="3613">JRA59-JRA61</f>
        <v>0</v>
      </c>
      <c r="JRC62" s="1683">
        <f t="shared" ref="JRC62" si="3614">JRC59-JRC61</f>
        <v>0</v>
      </c>
      <c r="JRE62" s="1683">
        <f t="shared" ref="JRE62" si="3615">JRE59-JRE61</f>
        <v>0</v>
      </c>
      <c r="JRG62" s="1683">
        <f t="shared" ref="JRG62" si="3616">JRG59-JRG61</f>
        <v>0</v>
      </c>
      <c r="JRI62" s="1683">
        <f t="shared" ref="JRI62" si="3617">JRI59-JRI61</f>
        <v>0</v>
      </c>
      <c r="JRK62" s="1683">
        <f t="shared" ref="JRK62" si="3618">JRK59-JRK61</f>
        <v>0</v>
      </c>
      <c r="JRM62" s="1683">
        <f t="shared" ref="JRM62" si="3619">JRM59-JRM61</f>
        <v>0</v>
      </c>
      <c r="JRO62" s="1683">
        <f t="shared" ref="JRO62" si="3620">JRO59-JRO61</f>
        <v>0</v>
      </c>
      <c r="JRQ62" s="1683">
        <f t="shared" ref="JRQ62" si="3621">JRQ59-JRQ61</f>
        <v>0</v>
      </c>
      <c r="JRS62" s="1683">
        <f t="shared" ref="JRS62" si="3622">JRS59-JRS61</f>
        <v>0</v>
      </c>
      <c r="JRU62" s="1683">
        <f t="shared" ref="JRU62" si="3623">JRU59-JRU61</f>
        <v>0</v>
      </c>
      <c r="JRW62" s="1683">
        <f t="shared" ref="JRW62" si="3624">JRW59-JRW61</f>
        <v>0</v>
      </c>
      <c r="JRY62" s="1683">
        <f t="shared" ref="JRY62" si="3625">JRY59-JRY61</f>
        <v>0</v>
      </c>
      <c r="JSA62" s="1683">
        <f t="shared" ref="JSA62" si="3626">JSA59-JSA61</f>
        <v>0</v>
      </c>
      <c r="JSC62" s="1683">
        <f t="shared" ref="JSC62" si="3627">JSC59-JSC61</f>
        <v>0</v>
      </c>
      <c r="JSE62" s="1683">
        <f t="shared" ref="JSE62" si="3628">JSE59-JSE61</f>
        <v>0</v>
      </c>
      <c r="JSG62" s="1683">
        <f t="shared" ref="JSG62" si="3629">JSG59-JSG61</f>
        <v>0</v>
      </c>
      <c r="JSI62" s="1683">
        <f t="shared" ref="JSI62" si="3630">JSI59-JSI61</f>
        <v>0</v>
      </c>
      <c r="JSK62" s="1683">
        <f t="shared" ref="JSK62" si="3631">JSK59-JSK61</f>
        <v>0</v>
      </c>
      <c r="JSM62" s="1683">
        <f t="shared" ref="JSM62" si="3632">JSM59-JSM61</f>
        <v>0</v>
      </c>
      <c r="JSO62" s="1683">
        <f t="shared" ref="JSO62" si="3633">JSO59-JSO61</f>
        <v>0</v>
      </c>
      <c r="JSQ62" s="1683">
        <f t="shared" ref="JSQ62" si="3634">JSQ59-JSQ61</f>
        <v>0</v>
      </c>
      <c r="JSS62" s="1683">
        <f t="shared" ref="JSS62" si="3635">JSS59-JSS61</f>
        <v>0</v>
      </c>
      <c r="JSU62" s="1683">
        <f t="shared" ref="JSU62" si="3636">JSU59-JSU61</f>
        <v>0</v>
      </c>
      <c r="JSW62" s="1683">
        <f t="shared" ref="JSW62" si="3637">JSW59-JSW61</f>
        <v>0</v>
      </c>
      <c r="JSY62" s="1683">
        <f t="shared" ref="JSY62" si="3638">JSY59-JSY61</f>
        <v>0</v>
      </c>
      <c r="JTA62" s="1683">
        <f t="shared" ref="JTA62" si="3639">JTA59-JTA61</f>
        <v>0</v>
      </c>
      <c r="JTC62" s="1683">
        <f t="shared" ref="JTC62" si="3640">JTC59-JTC61</f>
        <v>0</v>
      </c>
      <c r="JTE62" s="1683">
        <f t="shared" ref="JTE62" si="3641">JTE59-JTE61</f>
        <v>0</v>
      </c>
      <c r="JTG62" s="1683">
        <f t="shared" ref="JTG62" si="3642">JTG59-JTG61</f>
        <v>0</v>
      </c>
      <c r="JTI62" s="1683">
        <f t="shared" ref="JTI62" si="3643">JTI59-JTI61</f>
        <v>0</v>
      </c>
      <c r="JTK62" s="1683">
        <f t="shared" ref="JTK62" si="3644">JTK59-JTK61</f>
        <v>0</v>
      </c>
      <c r="JTM62" s="1683">
        <f t="shared" ref="JTM62" si="3645">JTM59-JTM61</f>
        <v>0</v>
      </c>
      <c r="JTO62" s="1683">
        <f t="shared" ref="JTO62" si="3646">JTO59-JTO61</f>
        <v>0</v>
      </c>
      <c r="JTQ62" s="1683">
        <f t="shared" ref="JTQ62" si="3647">JTQ59-JTQ61</f>
        <v>0</v>
      </c>
      <c r="JTS62" s="1683">
        <f t="shared" ref="JTS62" si="3648">JTS59-JTS61</f>
        <v>0</v>
      </c>
      <c r="JTU62" s="1683">
        <f t="shared" ref="JTU62" si="3649">JTU59-JTU61</f>
        <v>0</v>
      </c>
      <c r="JTW62" s="1683">
        <f t="shared" ref="JTW62" si="3650">JTW59-JTW61</f>
        <v>0</v>
      </c>
      <c r="JTY62" s="1683">
        <f t="shared" ref="JTY62" si="3651">JTY59-JTY61</f>
        <v>0</v>
      </c>
      <c r="JUA62" s="1683">
        <f t="shared" ref="JUA62" si="3652">JUA59-JUA61</f>
        <v>0</v>
      </c>
      <c r="JUC62" s="1683">
        <f t="shared" ref="JUC62" si="3653">JUC59-JUC61</f>
        <v>0</v>
      </c>
      <c r="JUE62" s="1683">
        <f t="shared" ref="JUE62" si="3654">JUE59-JUE61</f>
        <v>0</v>
      </c>
      <c r="JUG62" s="1683">
        <f t="shared" ref="JUG62" si="3655">JUG59-JUG61</f>
        <v>0</v>
      </c>
      <c r="JUI62" s="1683">
        <f t="shared" ref="JUI62" si="3656">JUI59-JUI61</f>
        <v>0</v>
      </c>
      <c r="JUK62" s="1683">
        <f t="shared" ref="JUK62" si="3657">JUK59-JUK61</f>
        <v>0</v>
      </c>
      <c r="JUM62" s="1683">
        <f t="shared" ref="JUM62" si="3658">JUM59-JUM61</f>
        <v>0</v>
      </c>
      <c r="JUO62" s="1683">
        <f t="shared" ref="JUO62" si="3659">JUO59-JUO61</f>
        <v>0</v>
      </c>
      <c r="JUQ62" s="1683">
        <f t="shared" ref="JUQ62" si="3660">JUQ59-JUQ61</f>
        <v>0</v>
      </c>
      <c r="JUS62" s="1683">
        <f t="shared" ref="JUS62" si="3661">JUS59-JUS61</f>
        <v>0</v>
      </c>
      <c r="JUU62" s="1683">
        <f t="shared" ref="JUU62" si="3662">JUU59-JUU61</f>
        <v>0</v>
      </c>
      <c r="JUW62" s="1683">
        <f t="shared" ref="JUW62" si="3663">JUW59-JUW61</f>
        <v>0</v>
      </c>
      <c r="JUY62" s="1683">
        <f t="shared" ref="JUY62" si="3664">JUY59-JUY61</f>
        <v>0</v>
      </c>
      <c r="JVA62" s="1683">
        <f t="shared" ref="JVA62" si="3665">JVA59-JVA61</f>
        <v>0</v>
      </c>
      <c r="JVC62" s="1683">
        <f t="shared" ref="JVC62" si="3666">JVC59-JVC61</f>
        <v>0</v>
      </c>
      <c r="JVE62" s="1683">
        <f t="shared" ref="JVE62" si="3667">JVE59-JVE61</f>
        <v>0</v>
      </c>
      <c r="JVG62" s="1683">
        <f t="shared" ref="JVG62" si="3668">JVG59-JVG61</f>
        <v>0</v>
      </c>
      <c r="JVI62" s="1683">
        <f t="shared" ref="JVI62" si="3669">JVI59-JVI61</f>
        <v>0</v>
      </c>
      <c r="JVK62" s="1683">
        <f t="shared" ref="JVK62" si="3670">JVK59-JVK61</f>
        <v>0</v>
      </c>
      <c r="JVM62" s="1683">
        <f t="shared" ref="JVM62" si="3671">JVM59-JVM61</f>
        <v>0</v>
      </c>
      <c r="JVO62" s="1683">
        <f t="shared" ref="JVO62" si="3672">JVO59-JVO61</f>
        <v>0</v>
      </c>
      <c r="JVQ62" s="1683">
        <f t="shared" ref="JVQ62" si="3673">JVQ59-JVQ61</f>
        <v>0</v>
      </c>
      <c r="JVS62" s="1683">
        <f t="shared" ref="JVS62" si="3674">JVS59-JVS61</f>
        <v>0</v>
      </c>
      <c r="JVU62" s="1683">
        <f t="shared" ref="JVU62" si="3675">JVU59-JVU61</f>
        <v>0</v>
      </c>
      <c r="JVW62" s="1683">
        <f t="shared" ref="JVW62" si="3676">JVW59-JVW61</f>
        <v>0</v>
      </c>
      <c r="JVY62" s="1683">
        <f t="shared" ref="JVY62" si="3677">JVY59-JVY61</f>
        <v>0</v>
      </c>
      <c r="JWA62" s="1683">
        <f t="shared" ref="JWA62" si="3678">JWA59-JWA61</f>
        <v>0</v>
      </c>
      <c r="JWC62" s="1683">
        <f t="shared" ref="JWC62" si="3679">JWC59-JWC61</f>
        <v>0</v>
      </c>
      <c r="JWE62" s="1683">
        <f t="shared" ref="JWE62" si="3680">JWE59-JWE61</f>
        <v>0</v>
      </c>
      <c r="JWG62" s="1683">
        <f t="shared" ref="JWG62" si="3681">JWG59-JWG61</f>
        <v>0</v>
      </c>
      <c r="JWI62" s="1683">
        <f t="shared" ref="JWI62" si="3682">JWI59-JWI61</f>
        <v>0</v>
      </c>
      <c r="JWK62" s="1683">
        <f t="shared" ref="JWK62" si="3683">JWK59-JWK61</f>
        <v>0</v>
      </c>
      <c r="JWM62" s="1683">
        <f t="shared" ref="JWM62" si="3684">JWM59-JWM61</f>
        <v>0</v>
      </c>
      <c r="JWO62" s="1683">
        <f t="shared" ref="JWO62" si="3685">JWO59-JWO61</f>
        <v>0</v>
      </c>
      <c r="JWQ62" s="1683">
        <f t="shared" ref="JWQ62" si="3686">JWQ59-JWQ61</f>
        <v>0</v>
      </c>
      <c r="JWS62" s="1683">
        <f t="shared" ref="JWS62" si="3687">JWS59-JWS61</f>
        <v>0</v>
      </c>
      <c r="JWU62" s="1683">
        <f t="shared" ref="JWU62" si="3688">JWU59-JWU61</f>
        <v>0</v>
      </c>
      <c r="JWW62" s="1683">
        <f t="shared" ref="JWW62" si="3689">JWW59-JWW61</f>
        <v>0</v>
      </c>
      <c r="JWY62" s="1683">
        <f t="shared" ref="JWY62" si="3690">JWY59-JWY61</f>
        <v>0</v>
      </c>
      <c r="JXA62" s="1683">
        <f t="shared" ref="JXA62" si="3691">JXA59-JXA61</f>
        <v>0</v>
      </c>
      <c r="JXC62" s="1683">
        <f t="shared" ref="JXC62" si="3692">JXC59-JXC61</f>
        <v>0</v>
      </c>
      <c r="JXE62" s="1683">
        <f t="shared" ref="JXE62" si="3693">JXE59-JXE61</f>
        <v>0</v>
      </c>
      <c r="JXG62" s="1683">
        <f t="shared" ref="JXG62" si="3694">JXG59-JXG61</f>
        <v>0</v>
      </c>
      <c r="JXI62" s="1683">
        <f t="shared" ref="JXI62" si="3695">JXI59-JXI61</f>
        <v>0</v>
      </c>
      <c r="JXK62" s="1683">
        <f t="shared" ref="JXK62" si="3696">JXK59-JXK61</f>
        <v>0</v>
      </c>
      <c r="JXM62" s="1683">
        <f t="shared" ref="JXM62" si="3697">JXM59-JXM61</f>
        <v>0</v>
      </c>
      <c r="JXO62" s="1683">
        <f t="shared" ref="JXO62" si="3698">JXO59-JXO61</f>
        <v>0</v>
      </c>
      <c r="JXQ62" s="1683">
        <f t="shared" ref="JXQ62" si="3699">JXQ59-JXQ61</f>
        <v>0</v>
      </c>
      <c r="JXS62" s="1683">
        <f t="shared" ref="JXS62" si="3700">JXS59-JXS61</f>
        <v>0</v>
      </c>
      <c r="JXU62" s="1683">
        <f t="shared" ref="JXU62" si="3701">JXU59-JXU61</f>
        <v>0</v>
      </c>
      <c r="JXW62" s="1683">
        <f t="shared" ref="JXW62" si="3702">JXW59-JXW61</f>
        <v>0</v>
      </c>
      <c r="JXY62" s="1683">
        <f t="shared" ref="JXY62" si="3703">JXY59-JXY61</f>
        <v>0</v>
      </c>
      <c r="JYA62" s="1683">
        <f t="shared" ref="JYA62" si="3704">JYA59-JYA61</f>
        <v>0</v>
      </c>
      <c r="JYC62" s="1683">
        <f t="shared" ref="JYC62" si="3705">JYC59-JYC61</f>
        <v>0</v>
      </c>
      <c r="JYE62" s="1683">
        <f t="shared" ref="JYE62" si="3706">JYE59-JYE61</f>
        <v>0</v>
      </c>
      <c r="JYG62" s="1683">
        <f t="shared" ref="JYG62" si="3707">JYG59-JYG61</f>
        <v>0</v>
      </c>
      <c r="JYI62" s="1683">
        <f t="shared" ref="JYI62" si="3708">JYI59-JYI61</f>
        <v>0</v>
      </c>
      <c r="JYK62" s="1683">
        <f t="shared" ref="JYK62" si="3709">JYK59-JYK61</f>
        <v>0</v>
      </c>
      <c r="JYM62" s="1683">
        <f t="shared" ref="JYM62" si="3710">JYM59-JYM61</f>
        <v>0</v>
      </c>
      <c r="JYO62" s="1683">
        <f t="shared" ref="JYO62" si="3711">JYO59-JYO61</f>
        <v>0</v>
      </c>
      <c r="JYQ62" s="1683">
        <f t="shared" ref="JYQ62" si="3712">JYQ59-JYQ61</f>
        <v>0</v>
      </c>
      <c r="JYS62" s="1683">
        <f t="shared" ref="JYS62" si="3713">JYS59-JYS61</f>
        <v>0</v>
      </c>
      <c r="JYU62" s="1683">
        <f t="shared" ref="JYU62" si="3714">JYU59-JYU61</f>
        <v>0</v>
      </c>
      <c r="JYW62" s="1683">
        <f t="shared" ref="JYW62" si="3715">JYW59-JYW61</f>
        <v>0</v>
      </c>
      <c r="JYY62" s="1683">
        <f t="shared" ref="JYY62" si="3716">JYY59-JYY61</f>
        <v>0</v>
      </c>
      <c r="JZA62" s="1683">
        <f t="shared" ref="JZA62" si="3717">JZA59-JZA61</f>
        <v>0</v>
      </c>
      <c r="JZC62" s="1683">
        <f t="shared" ref="JZC62" si="3718">JZC59-JZC61</f>
        <v>0</v>
      </c>
      <c r="JZE62" s="1683">
        <f t="shared" ref="JZE62" si="3719">JZE59-JZE61</f>
        <v>0</v>
      </c>
      <c r="JZG62" s="1683">
        <f t="shared" ref="JZG62" si="3720">JZG59-JZG61</f>
        <v>0</v>
      </c>
      <c r="JZI62" s="1683">
        <f t="shared" ref="JZI62" si="3721">JZI59-JZI61</f>
        <v>0</v>
      </c>
      <c r="JZK62" s="1683">
        <f t="shared" ref="JZK62" si="3722">JZK59-JZK61</f>
        <v>0</v>
      </c>
      <c r="JZM62" s="1683">
        <f t="shared" ref="JZM62" si="3723">JZM59-JZM61</f>
        <v>0</v>
      </c>
      <c r="JZO62" s="1683">
        <f t="shared" ref="JZO62" si="3724">JZO59-JZO61</f>
        <v>0</v>
      </c>
      <c r="JZQ62" s="1683">
        <f t="shared" ref="JZQ62" si="3725">JZQ59-JZQ61</f>
        <v>0</v>
      </c>
      <c r="JZS62" s="1683">
        <f t="shared" ref="JZS62" si="3726">JZS59-JZS61</f>
        <v>0</v>
      </c>
      <c r="JZU62" s="1683">
        <f t="shared" ref="JZU62" si="3727">JZU59-JZU61</f>
        <v>0</v>
      </c>
      <c r="JZW62" s="1683">
        <f t="shared" ref="JZW62" si="3728">JZW59-JZW61</f>
        <v>0</v>
      </c>
      <c r="JZY62" s="1683">
        <f t="shared" ref="JZY62" si="3729">JZY59-JZY61</f>
        <v>0</v>
      </c>
      <c r="KAA62" s="1683">
        <f t="shared" ref="KAA62" si="3730">KAA59-KAA61</f>
        <v>0</v>
      </c>
      <c r="KAC62" s="1683">
        <f t="shared" ref="KAC62" si="3731">KAC59-KAC61</f>
        <v>0</v>
      </c>
      <c r="KAE62" s="1683">
        <f t="shared" ref="KAE62" si="3732">KAE59-KAE61</f>
        <v>0</v>
      </c>
      <c r="KAG62" s="1683">
        <f t="shared" ref="KAG62" si="3733">KAG59-KAG61</f>
        <v>0</v>
      </c>
      <c r="KAI62" s="1683">
        <f t="shared" ref="KAI62" si="3734">KAI59-KAI61</f>
        <v>0</v>
      </c>
      <c r="KAK62" s="1683">
        <f t="shared" ref="KAK62" si="3735">KAK59-KAK61</f>
        <v>0</v>
      </c>
      <c r="KAM62" s="1683">
        <f t="shared" ref="KAM62" si="3736">KAM59-KAM61</f>
        <v>0</v>
      </c>
      <c r="KAO62" s="1683">
        <f t="shared" ref="KAO62" si="3737">KAO59-KAO61</f>
        <v>0</v>
      </c>
      <c r="KAQ62" s="1683">
        <f t="shared" ref="KAQ62" si="3738">KAQ59-KAQ61</f>
        <v>0</v>
      </c>
      <c r="KAS62" s="1683">
        <f t="shared" ref="KAS62" si="3739">KAS59-KAS61</f>
        <v>0</v>
      </c>
      <c r="KAU62" s="1683">
        <f t="shared" ref="KAU62" si="3740">KAU59-KAU61</f>
        <v>0</v>
      </c>
      <c r="KAW62" s="1683">
        <f t="shared" ref="KAW62" si="3741">KAW59-KAW61</f>
        <v>0</v>
      </c>
      <c r="KAY62" s="1683">
        <f t="shared" ref="KAY62" si="3742">KAY59-KAY61</f>
        <v>0</v>
      </c>
      <c r="KBA62" s="1683">
        <f t="shared" ref="KBA62" si="3743">KBA59-KBA61</f>
        <v>0</v>
      </c>
      <c r="KBC62" s="1683">
        <f t="shared" ref="KBC62" si="3744">KBC59-KBC61</f>
        <v>0</v>
      </c>
      <c r="KBE62" s="1683">
        <f t="shared" ref="KBE62" si="3745">KBE59-KBE61</f>
        <v>0</v>
      </c>
      <c r="KBG62" s="1683">
        <f t="shared" ref="KBG62" si="3746">KBG59-KBG61</f>
        <v>0</v>
      </c>
      <c r="KBI62" s="1683">
        <f t="shared" ref="KBI62" si="3747">KBI59-KBI61</f>
        <v>0</v>
      </c>
      <c r="KBK62" s="1683">
        <f t="shared" ref="KBK62" si="3748">KBK59-KBK61</f>
        <v>0</v>
      </c>
      <c r="KBM62" s="1683">
        <f t="shared" ref="KBM62" si="3749">KBM59-KBM61</f>
        <v>0</v>
      </c>
      <c r="KBO62" s="1683">
        <f t="shared" ref="KBO62" si="3750">KBO59-KBO61</f>
        <v>0</v>
      </c>
      <c r="KBQ62" s="1683">
        <f t="shared" ref="KBQ62" si="3751">KBQ59-KBQ61</f>
        <v>0</v>
      </c>
      <c r="KBS62" s="1683">
        <f t="shared" ref="KBS62" si="3752">KBS59-KBS61</f>
        <v>0</v>
      </c>
      <c r="KBU62" s="1683">
        <f t="shared" ref="KBU62" si="3753">KBU59-KBU61</f>
        <v>0</v>
      </c>
      <c r="KBW62" s="1683">
        <f t="shared" ref="KBW62" si="3754">KBW59-KBW61</f>
        <v>0</v>
      </c>
      <c r="KBY62" s="1683">
        <f t="shared" ref="KBY62" si="3755">KBY59-KBY61</f>
        <v>0</v>
      </c>
      <c r="KCA62" s="1683">
        <f t="shared" ref="KCA62" si="3756">KCA59-KCA61</f>
        <v>0</v>
      </c>
      <c r="KCC62" s="1683">
        <f t="shared" ref="KCC62" si="3757">KCC59-KCC61</f>
        <v>0</v>
      </c>
      <c r="KCE62" s="1683">
        <f t="shared" ref="KCE62" si="3758">KCE59-KCE61</f>
        <v>0</v>
      </c>
      <c r="KCG62" s="1683">
        <f t="shared" ref="KCG62" si="3759">KCG59-KCG61</f>
        <v>0</v>
      </c>
      <c r="KCI62" s="1683">
        <f t="shared" ref="KCI62" si="3760">KCI59-KCI61</f>
        <v>0</v>
      </c>
      <c r="KCK62" s="1683">
        <f t="shared" ref="KCK62" si="3761">KCK59-KCK61</f>
        <v>0</v>
      </c>
      <c r="KCM62" s="1683">
        <f t="shared" ref="KCM62" si="3762">KCM59-KCM61</f>
        <v>0</v>
      </c>
      <c r="KCO62" s="1683">
        <f t="shared" ref="KCO62" si="3763">KCO59-KCO61</f>
        <v>0</v>
      </c>
      <c r="KCQ62" s="1683">
        <f t="shared" ref="KCQ62" si="3764">KCQ59-KCQ61</f>
        <v>0</v>
      </c>
      <c r="KCS62" s="1683">
        <f t="shared" ref="KCS62" si="3765">KCS59-KCS61</f>
        <v>0</v>
      </c>
      <c r="KCU62" s="1683">
        <f t="shared" ref="KCU62" si="3766">KCU59-KCU61</f>
        <v>0</v>
      </c>
      <c r="KCW62" s="1683">
        <f t="shared" ref="KCW62" si="3767">KCW59-KCW61</f>
        <v>0</v>
      </c>
      <c r="KCY62" s="1683">
        <f t="shared" ref="KCY62" si="3768">KCY59-KCY61</f>
        <v>0</v>
      </c>
      <c r="KDA62" s="1683">
        <f t="shared" ref="KDA62" si="3769">KDA59-KDA61</f>
        <v>0</v>
      </c>
      <c r="KDC62" s="1683">
        <f t="shared" ref="KDC62" si="3770">KDC59-KDC61</f>
        <v>0</v>
      </c>
      <c r="KDE62" s="1683">
        <f t="shared" ref="KDE62" si="3771">KDE59-KDE61</f>
        <v>0</v>
      </c>
      <c r="KDG62" s="1683">
        <f t="shared" ref="KDG62" si="3772">KDG59-KDG61</f>
        <v>0</v>
      </c>
      <c r="KDI62" s="1683">
        <f t="shared" ref="KDI62" si="3773">KDI59-KDI61</f>
        <v>0</v>
      </c>
      <c r="KDK62" s="1683">
        <f t="shared" ref="KDK62" si="3774">KDK59-KDK61</f>
        <v>0</v>
      </c>
      <c r="KDM62" s="1683">
        <f t="shared" ref="KDM62" si="3775">KDM59-KDM61</f>
        <v>0</v>
      </c>
      <c r="KDO62" s="1683">
        <f t="shared" ref="KDO62" si="3776">KDO59-KDO61</f>
        <v>0</v>
      </c>
      <c r="KDQ62" s="1683">
        <f t="shared" ref="KDQ62" si="3777">KDQ59-KDQ61</f>
        <v>0</v>
      </c>
      <c r="KDS62" s="1683">
        <f t="shared" ref="KDS62" si="3778">KDS59-KDS61</f>
        <v>0</v>
      </c>
      <c r="KDU62" s="1683">
        <f t="shared" ref="KDU62" si="3779">KDU59-KDU61</f>
        <v>0</v>
      </c>
      <c r="KDW62" s="1683">
        <f t="shared" ref="KDW62" si="3780">KDW59-KDW61</f>
        <v>0</v>
      </c>
      <c r="KDY62" s="1683">
        <f t="shared" ref="KDY62" si="3781">KDY59-KDY61</f>
        <v>0</v>
      </c>
      <c r="KEA62" s="1683">
        <f t="shared" ref="KEA62" si="3782">KEA59-KEA61</f>
        <v>0</v>
      </c>
      <c r="KEC62" s="1683">
        <f t="shared" ref="KEC62" si="3783">KEC59-KEC61</f>
        <v>0</v>
      </c>
      <c r="KEE62" s="1683">
        <f t="shared" ref="KEE62" si="3784">KEE59-KEE61</f>
        <v>0</v>
      </c>
      <c r="KEG62" s="1683">
        <f t="shared" ref="KEG62" si="3785">KEG59-KEG61</f>
        <v>0</v>
      </c>
      <c r="KEI62" s="1683">
        <f t="shared" ref="KEI62" si="3786">KEI59-KEI61</f>
        <v>0</v>
      </c>
      <c r="KEK62" s="1683">
        <f t="shared" ref="KEK62" si="3787">KEK59-KEK61</f>
        <v>0</v>
      </c>
      <c r="KEM62" s="1683">
        <f t="shared" ref="KEM62" si="3788">KEM59-KEM61</f>
        <v>0</v>
      </c>
      <c r="KEO62" s="1683">
        <f t="shared" ref="KEO62" si="3789">KEO59-KEO61</f>
        <v>0</v>
      </c>
      <c r="KEQ62" s="1683">
        <f t="shared" ref="KEQ62" si="3790">KEQ59-KEQ61</f>
        <v>0</v>
      </c>
      <c r="KES62" s="1683">
        <f t="shared" ref="KES62" si="3791">KES59-KES61</f>
        <v>0</v>
      </c>
      <c r="KEU62" s="1683">
        <f t="shared" ref="KEU62" si="3792">KEU59-KEU61</f>
        <v>0</v>
      </c>
      <c r="KEW62" s="1683">
        <f t="shared" ref="KEW62" si="3793">KEW59-KEW61</f>
        <v>0</v>
      </c>
      <c r="KEY62" s="1683">
        <f t="shared" ref="KEY62" si="3794">KEY59-KEY61</f>
        <v>0</v>
      </c>
      <c r="KFA62" s="1683">
        <f t="shared" ref="KFA62" si="3795">KFA59-KFA61</f>
        <v>0</v>
      </c>
      <c r="KFC62" s="1683">
        <f t="shared" ref="KFC62" si="3796">KFC59-KFC61</f>
        <v>0</v>
      </c>
      <c r="KFE62" s="1683">
        <f t="shared" ref="KFE62" si="3797">KFE59-KFE61</f>
        <v>0</v>
      </c>
      <c r="KFG62" s="1683">
        <f t="shared" ref="KFG62" si="3798">KFG59-KFG61</f>
        <v>0</v>
      </c>
      <c r="KFI62" s="1683">
        <f t="shared" ref="KFI62" si="3799">KFI59-KFI61</f>
        <v>0</v>
      </c>
      <c r="KFK62" s="1683">
        <f t="shared" ref="KFK62" si="3800">KFK59-KFK61</f>
        <v>0</v>
      </c>
      <c r="KFM62" s="1683">
        <f t="shared" ref="KFM62" si="3801">KFM59-KFM61</f>
        <v>0</v>
      </c>
      <c r="KFO62" s="1683">
        <f t="shared" ref="KFO62" si="3802">KFO59-KFO61</f>
        <v>0</v>
      </c>
      <c r="KFQ62" s="1683">
        <f t="shared" ref="KFQ62" si="3803">KFQ59-KFQ61</f>
        <v>0</v>
      </c>
      <c r="KFS62" s="1683">
        <f t="shared" ref="KFS62" si="3804">KFS59-KFS61</f>
        <v>0</v>
      </c>
      <c r="KFU62" s="1683">
        <f t="shared" ref="KFU62" si="3805">KFU59-KFU61</f>
        <v>0</v>
      </c>
      <c r="KFW62" s="1683">
        <f t="shared" ref="KFW62" si="3806">KFW59-KFW61</f>
        <v>0</v>
      </c>
      <c r="KFY62" s="1683">
        <f t="shared" ref="KFY62" si="3807">KFY59-KFY61</f>
        <v>0</v>
      </c>
      <c r="KGA62" s="1683">
        <f t="shared" ref="KGA62" si="3808">KGA59-KGA61</f>
        <v>0</v>
      </c>
      <c r="KGC62" s="1683">
        <f t="shared" ref="KGC62" si="3809">KGC59-KGC61</f>
        <v>0</v>
      </c>
      <c r="KGE62" s="1683">
        <f t="shared" ref="KGE62" si="3810">KGE59-KGE61</f>
        <v>0</v>
      </c>
      <c r="KGG62" s="1683">
        <f t="shared" ref="KGG62" si="3811">KGG59-KGG61</f>
        <v>0</v>
      </c>
      <c r="KGI62" s="1683">
        <f t="shared" ref="KGI62" si="3812">KGI59-KGI61</f>
        <v>0</v>
      </c>
      <c r="KGK62" s="1683">
        <f t="shared" ref="KGK62" si="3813">KGK59-KGK61</f>
        <v>0</v>
      </c>
      <c r="KGM62" s="1683">
        <f t="shared" ref="KGM62" si="3814">KGM59-KGM61</f>
        <v>0</v>
      </c>
      <c r="KGO62" s="1683">
        <f t="shared" ref="KGO62" si="3815">KGO59-KGO61</f>
        <v>0</v>
      </c>
      <c r="KGQ62" s="1683">
        <f t="shared" ref="KGQ62" si="3816">KGQ59-KGQ61</f>
        <v>0</v>
      </c>
      <c r="KGS62" s="1683">
        <f t="shared" ref="KGS62" si="3817">KGS59-KGS61</f>
        <v>0</v>
      </c>
      <c r="KGU62" s="1683">
        <f t="shared" ref="KGU62" si="3818">KGU59-KGU61</f>
        <v>0</v>
      </c>
      <c r="KGW62" s="1683">
        <f t="shared" ref="KGW62" si="3819">KGW59-KGW61</f>
        <v>0</v>
      </c>
      <c r="KGY62" s="1683">
        <f t="shared" ref="KGY62" si="3820">KGY59-KGY61</f>
        <v>0</v>
      </c>
      <c r="KHA62" s="1683">
        <f t="shared" ref="KHA62" si="3821">KHA59-KHA61</f>
        <v>0</v>
      </c>
      <c r="KHC62" s="1683">
        <f t="shared" ref="KHC62" si="3822">KHC59-KHC61</f>
        <v>0</v>
      </c>
      <c r="KHE62" s="1683">
        <f t="shared" ref="KHE62" si="3823">KHE59-KHE61</f>
        <v>0</v>
      </c>
      <c r="KHG62" s="1683">
        <f t="shared" ref="KHG62" si="3824">KHG59-KHG61</f>
        <v>0</v>
      </c>
      <c r="KHI62" s="1683">
        <f t="shared" ref="KHI62" si="3825">KHI59-KHI61</f>
        <v>0</v>
      </c>
      <c r="KHK62" s="1683">
        <f t="shared" ref="KHK62" si="3826">KHK59-KHK61</f>
        <v>0</v>
      </c>
      <c r="KHM62" s="1683">
        <f t="shared" ref="KHM62" si="3827">KHM59-KHM61</f>
        <v>0</v>
      </c>
      <c r="KHO62" s="1683">
        <f t="shared" ref="KHO62" si="3828">KHO59-KHO61</f>
        <v>0</v>
      </c>
      <c r="KHQ62" s="1683">
        <f t="shared" ref="KHQ62" si="3829">KHQ59-KHQ61</f>
        <v>0</v>
      </c>
      <c r="KHS62" s="1683">
        <f t="shared" ref="KHS62" si="3830">KHS59-KHS61</f>
        <v>0</v>
      </c>
      <c r="KHU62" s="1683">
        <f t="shared" ref="KHU62" si="3831">KHU59-KHU61</f>
        <v>0</v>
      </c>
      <c r="KHW62" s="1683">
        <f t="shared" ref="KHW62" si="3832">KHW59-KHW61</f>
        <v>0</v>
      </c>
      <c r="KHY62" s="1683">
        <f t="shared" ref="KHY62" si="3833">KHY59-KHY61</f>
        <v>0</v>
      </c>
      <c r="KIA62" s="1683">
        <f t="shared" ref="KIA62" si="3834">KIA59-KIA61</f>
        <v>0</v>
      </c>
      <c r="KIC62" s="1683">
        <f t="shared" ref="KIC62" si="3835">KIC59-KIC61</f>
        <v>0</v>
      </c>
      <c r="KIE62" s="1683">
        <f t="shared" ref="KIE62" si="3836">KIE59-KIE61</f>
        <v>0</v>
      </c>
      <c r="KIG62" s="1683">
        <f t="shared" ref="KIG62" si="3837">KIG59-KIG61</f>
        <v>0</v>
      </c>
      <c r="KII62" s="1683">
        <f t="shared" ref="KII62" si="3838">KII59-KII61</f>
        <v>0</v>
      </c>
      <c r="KIK62" s="1683">
        <f t="shared" ref="KIK62" si="3839">KIK59-KIK61</f>
        <v>0</v>
      </c>
      <c r="KIM62" s="1683">
        <f t="shared" ref="KIM62" si="3840">KIM59-KIM61</f>
        <v>0</v>
      </c>
      <c r="KIO62" s="1683">
        <f t="shared" ref="KIO62" si="3841">KIO59-KIO61</f>
        <v>0</v>
      </c>
      <c r="KIQ62" s="1683">
        <f t="shared" ref="KIQ62" si="3842">KIQ59-KIQ61</f>
        <v>0</v>
      </c>
      <c r="KIS62" s="1683">
        <f t="shared" ref="KIS62" si="3843">KIS59-KIS61</f>
        <v>0</v>
      </c>
      <c r="KIU62" s="1683">
        <f t="shared" ref="KIU62" si="3844">KIU59-KIU61</f>
        <v>0</v>
      </c>
      <c r="KIW62" s="1683">
        <f t="shared" ref="KIW62" si="3845">KIW59-KIW61</f>
        <v>0</v>
      </c>
      <c r="KIY62" s="1683">
        <f t="shared" ref="KIY62" si="3846">KIY59-KIY61</f>
        <v>0</v>
      </c>
      <c r="KJA62" s="1683">
        <f t="shared" ref="KJA62" si="3847">KJA59-KJA61</f>
        <v>0</v>
      </c>
      <c r="KJC62" s="1683">
        <f t="shared" ref="KJC62" si="3848">KJC59-KJC61</f>
        <v>0</v>
      </c>
      <c r="KJE62" s="1683">
        <f t="shared" ref="KJE62" si="3849">KJE59-KJE61</f>
        <v>0</v>
      </c>
      <c r="KJG62" s="1683">
        <f t="shared" ref="KJG62" si="3850">KJG59-KJG61</f>
        <v>0</v>
      </c>
      <c r="KJI62" s="1683">
        <f t="shared" ref="KJI62" si="3851">KJI59-KJI61</f>
        <v>0</v>
      </c>
      <c r="KJK62" s="1683">
        <f t="shared" ref="KJK62" si="3852">KJK59-KJK61</f>
        <v>0</v>
      </c>
      <c r="KJM62" s="1683">
        <f t="shared" ref="KJM62" si="3853">KJM59-KJM61</f>
        <v>0</v>
      </c>
      <c r="KJO62" s="1683">
        <f t="shared" ref="KJO62" si="3854">KJO59-KJO61</f>
        <v>0</v>
      </c>
      <c r="KJQ62" s="1683">
        <f t="shared" ref="KJQ62" si="3855">KJQ59-KJQ61</f>
        <v>0</v>
      </c>
      <c r="KJS62" s="1683">
        <f t="shared" ref="KJS62" si="3856">KJS59-KJS61</f>
        <v>0</v>
      </c>
      <c r="KJU62" s="1683">
        <f t="shared" ref="KJU62" si="3857">KJU59-KJU61</f>
        <v>0</v>
      </c>
      <c r="KJW62" s="1683">
        <f t="shared" ref="KJW62" si="3858">KJW59-KJW61</f>
        <v>0</v>
      </c>
      <c r="KJY62" s="1683">
        <f t="shared" ref="KJY62" si="3859">KJY59-KJY61</f>
        <v>0</v>
      </c>
      <c r="KKA62" s="1683">
        <f t="shared" ref="KKA62" si="3860">KKA59-KKA61</f>
        <v>0</v>
      </c>
      <c r="KKC62" s="1683">
        <f t="shared" ref="KKC62" si="3861">KKC59-KKC61</f>
        <v>0</v>
      </c>
      <c r="KKE62" s="1683">
        <f t="shared" ref="KKE62" si="3862">KKE59-KKE61</f>
        <v>0</v>
      </c>
      <c r="KKG62" s="1683">
        <f t="shared" ref="KKG62" si="3863">KKG59-KKG61</f>
        <v>0</v>
      </c>
      <c r="KKI62" s="1683">
        <f t="shared" ref="KKI62" si="3864">KKI59-KKI61</f>
        <v>0</v>
      </c>
      <c r="KKK62" s="1683">
        <f t="shared" ref="KKK62" si="3865">KKK59-KKK61</f>
        <v>0</v>
      </c>
      <c r="KKM62" s="1683">
        <f t="shared" ref="KKM62" si="3866">KKM59-KKM61</f>
        <v>0</v>
      </c>
      <c r="KKO62" s="1683">
        <f t="shared" ref="KKO62" si="3867">KKO59-KKO61</f>
        <v>0</v>
      </c>
      <c r="KKQ62" s="1683">
        <f t="shared" ref="KKQ62" si="3868">KKQ59-KKQ61</f>
        <v>0</v>
      </c>
      <c r="KKS62" s="1683">
        <f t="shared" ref="KKS62" si="3869">KKS59-KKS61</f>
        <v>0</v>
      </c>
      <c r="KKU62" s="1683">
        <f t="shared" ref="KKU62" si="3870">KKU59-KKU61</f>
        <v>0</v>
      </c>
      <c r="KKW62" s="1683">
        <f t="shared" ref="KKW62" si="3871">KKW59-KKW61</f>
        <v>0</v>
      </c>
      <c r="KKY62" s="1683">
        <f t="shared" ref="KKY62" si="3872">KKY59-KKY61</f>
        <v>0</v>
      </c>
      <c r="KLA62" s="1683">
        <f t="shared" ref="KLA62" si="3873">KLA59-KLA61</f>
        <v>0</v>
      </c>
      <c r="KLC62" s="1683">
        <f t="shared" ref="KLC62" si="3874">KLC59-KLC61</f>
        <v>0</v>
      </c>
      <c r="KLE62" s="1683">
        <f t="shared" ref="KLE62" si="3875">KLE59-KLE61</f>
        <v>0</v>
      </c>
      <c r="KLG62" s="1683">
        <f t="shared" ref="KLG62" si="3876">KLG59-KLG61</f>
        <v>0</v>
      </c>
      <c r="KLI62" s="1683">
        <f t="shared" ref="KLI62" si="3877">KLI59-KLI61</f>
        <v>0</v>
      </c>
      <c r="KLK62" s="1683">
        <f t="shared" ref="KLK62" si="3878">KLK59-KLK61</f>
        <v>0</v>
      </c>
      <c r="KLM62" s="1683">
        <f t="shared" ref="KLM62" si="3879">KLM59-KLM61</f>
        <v>0</v>
      </c>
      <c r="KLO62" s="1683">
        <f t="shared" ref="KLO62" si="3880">KLO59-KLO61</f>
        <v>0</v>
      </c>
      <c r="KLQ62" s="1683">
        <f t="shared" ref="KLQ62" si="3881">KLQ59-KLQ61</f>
        <v>0</v>
      </c>
      <c r="KLS62" s="1683">
        <f t="shared" ref="KLS62" si="3882">KLS59-KLS61</f>
        <v>0</v>
      </c>
      <c r="KLU62" s="1683">
        <f t="shared" ref="KLU62" si="3883">KLU59-KLU61</f>
        <v>0</v>
      </c>
      <c r="KLW62" s="1683">
        <f t="shared" ref="KLW62" si="3884">KLW59-KLW61</f>
        <v>0</v>
      </c>
      <c r="KLY62" s="1683">
        <f t="shared" ref="KLY62" si="3885">KLY59-KLY61</f>
        <v>0</v>
      </c>
      <c r="KMA62" s="1683">
        <f t="shared" ref="KMA62" si="3886">KMA59-KMA61</f>
        <v>0</v>
      </c>
      <c r="KMC62" s="1683">
        <f t="shared" ref="KMC62" si="3887">KMC59-KMC61</f>
        <v>0</v>
      </c>
      <c r="KME62" s="1683">
        <f t="shared" ref="KME62" si="3888">KME59-KME61</f>
        <v>0</v>
      </c>
      <c r="KMG62" s="1683">
        <f t="shared" ref="KMG62" si="3889">KMG59-KMG61</f>
        <v>0</v>
      </c>
      <c r="KMI62" s="1683">
        <f t="shared" ref="KMI62" si="3890">KMI59-KMI61</f>
        <v>0</v>
      </c>
      <c r="KMK62" s="1683">
        <f t="shared" ref="KMK62" si="3891">KMK59-KMK61</f>
        <v>0</v>
      </c>
      <c r="KMM62" s="1683">
        <f t="shared" ref="KMM62" si="3892">KMM59-KMM61</f>
        <v>0</v>
      </c>
      <c r="KMO62" s="1683">
        <f t="shared" ref="KMO62" si="3893">KMO59-KMO61</f>
        <v>0</v>
      </c>
      <c r="KMQ62" s="1683">
        <f t="shared" ref="KMQ62" si="3894">KMQ59-KMQ61</f>
        <v>0</v>
      </c>
      <c r="KMS62" s="1683">
        <f t="shared" ref="KMS62" si="3895">KMS59-KMS61</f>
        <v>0</v>
      </c>
      <c r="KMU62" s="1683">
        <f t="shared" ref="KMU62" si="3896">KMU59-KMU61</f>
        <v>0</v>
      </c>
      <c r="KMW62" s="1683">
        <f t="shared" ref="KMW62" si="3897">KMW59-KMW61</f>
        <v>0</v>
      </c>
      <c r="KMY62" s="1683">
        <f t="shared" ref="KMY62" si="3898">KMY59-KMY61</f>
        <v>0</v>
      </c>
      <c r="KNA62" s="1683">
        <f t="shared" ref="KNA62" si="3899">KNA59-KNA61</f>
        <v>0</v>
      </c>
      <c r="KNC62" s="1683">
        <f t="shared" ref="KNC62" si="3900">KNC59-KNC61</f>
        <v>0</v>
      </c>
      <c r="KNE62" s="1683">
        <f t="shared" ref="KNE62" si="3901">KNE59-KNE61</f>
        <v>0</v>
      </c>
      <c r="KNG62" s="1683">
        <f t="shared" ref="KNG62" si="3902">KNG59-KNG61</f>
        <v>0</v>
      </c>
      <c r="KNI62" s="1683">
        <f t="shared" ref="KNI62" si="3903">KNI59-KNI61</f>
        <v>0</v>
      </c>
      <c r="KNK62" s="1683">
        <f t="shared" ref="KNK62" si="3904">KNK59-KNK61</f>
        <v>0</v>
      </c>
      <c r="KNM62" s="1683">
        <f t="shared" ref="KNM62" si="3905">KNM59-KNM61</f>
        <v>0</v>
      </c>
      <c r="KNO62" s="1683">
        <f t="shared" ref="KNO62" si="3906">KNO59-KNO61</f>
        <v>0</v>
      </c>
      <c r="KNQ62" s="1683">
        <f t="shared" ref="KNQ62" si="3907">KNQ59-KNQ61</f>
        <v>0</v>
      </c>
      <c r="KNS62" s="1683">
        <f t="shared" ref="KNS62" si="3908">KNS59-KNS61</f>
        <v>0</v>
      </c>
      <c r="KNU62" s="1683">
        <f t="shared" ref="KNU62" si="3909">KNU59-KNU61</f>
        <v>0</v>
      </c>
      <c r="KNW62" s="1683">
        <f t="shared" ref="KNW62" si="3910">KNW59-KNW61</f>
        <v>0</v>
      </c>
      <c r="KNY62" s="1683">
        <f t="shared" ref="KNY62" si="3911">KNY59-KNY61</f>
        <v>0</v>
      </c>
      <c r="KOA62" s="1683">
        <f t="shared" ref="KOA62" si="3912">KOA59-KOA61</f>
        <v>0</v>
      </c>
      <c r="KOC62" s="1683">
        <f t="shared" ref="KOC62" si="3913">KOC59-KOC61</f>
        <v>0</v>
      </c>
      <c r="KOE62" s="1683">
        <f t="shared" ref="KOE62" si="3914">KOE59-KOE61</f>
        <v>0</v>
      </c>
      <c r="KOG62" s="1683">
        <f t="shared" ref="KOG62" si="3915">KOG59-KOG61</f>
        <v>0</v>
      </c>
      <c r="KOI62" s="1683">
        <f t="shared" ref="KOI62" si="3916">KOI59-KOI61</f>
        <v>0</v>
      </c>
      <c r="KOK62" s="1683">
        <f t="shared" ref="KOK62" si="3917">KOK59-KOK61</f>
        <v>0</v>
      </c>
      <c r="KOM62" s="1683">
        <f t="shared" ref="KOM62" si="3918">KOM59-KOM61</f>
        <v>0</v>
      </c>
      <c r="KOO62" s="1683">
        <f t="shared" ref="KOO62" si="3919">KOO59-KOO61</f>
        <v>0</v>
      </c>
      <c r="KOQ62" s="1683">
        <f t="shared" ref="KOQ62" si="3920">KOQ59-KOQ61</f>
        <v>0</v>
      </c>
      <c r="KOS62" s="1683">
        <f t="shared" ref="KOS62" si="3921">KOS59-KOS61</f>
        <v>0</v>
      </c>
      <c r="KOU62" s="1683">
        <f t="shared" ref="KOU62" si="3922">KOU59-KOU61</f>
        <v>0</v>
      </c>
      <c r="KOW62" s="1683">
        <f t="shared" ref="KOW62" si="3923">KOW59-KOW61</f>
        <v>0</v>
      </c>
      <c r="KOY62" s="1683">
        <f t="shared" ref="KOY62" si="3924">KOY59-KOY61</f>
        <v>0</v>
      </c>
      <c r="KPA62" s="1683">
        <f t="shared" ref="KPA62" si="3925">KPA59-KPA61</f>
        <v>0</v>
      </c>
      <c r="KPC62" s="1683">
        <f t="shared" ref="KPC62" si="3926">KPC59-KPC61</f>
        <v>0</v>
      </c>
      <c r="KPE62" s="1683">
        <f t="shared" ref="KPE62" si="3927">KPE59-KPE61</f>
        <v>0</v>
      </c>
      <c r="KPG62" s="1683">
        <f t="shared" ref="KPG62" si="3928">KPG59-KPG61</f>
        <v>0</v>
      </c>
      <c r="KPI62" s="1683">
        <f t="shared" ref="KPI62" si="3929">KPI59-KPI61</f>
        <v>0</v>
      </c>
      <c r="KPK62" s="1683">
        <f t="shared" ref="KPK62" si="3930">KPK59-KPK61</f>
        <v>0</v>
      </c>
      <c r="KPM62" s="1683">
        <f t="shared" ref="KPM62" si="3931">KPM59-KPM61</f>
        <v>0</v>
      </c>
      <c r="KPO62" s="1683">
        <f t="shared" ref="KPO62" si="3932">KPO59-KPO61</f>
        <v>0</v>
      </c>
      <c r="KPQ62" s="1683">
        <f t="shared" ref="KPQ62" si="3933">KPQ59-KPQ61</f>
        <v>0</v>
      </c>
      <c r="KPS62" s="1683">
        <f t="shared" ref="KPS62" si="3934">KPS59-KPS61</f>
        <v>0</v>
      </c>
      <c r="KPU62" s="1683">
        <f t="shared" ref="KPU62" si="3935">KPU59-KPU61</f>
        <v>0</v>
      </c>
      <c r="KPW62" s="1683">
        <f t="shared" ref="KPW62" si="3936">KPW59-KPW61</f>
        <v>0</v>
      </c>
      <c r="KPY62" s="1683">
        <f t="shared" ref="KPY62" si="3937">KPY59-KPY61</f>
        <v>0</v>
      </c>
      <c r="KQA62" s="1683">
        <f t="shared" ref="KQA62" si="3938">KQA59-KQA61</f>
        <v>0</v>
      </c>
      <c r="KQC62" s="1683">
        <f t="shared" ref="KQC62" si="3939">KQC59-KQC61</f>
        <v>0</v>
      </c>
      <c r="KQE62" s="1683">
        <f t="shared" ref="KQE62" si="3940">KQE59-KQE61</f>
        <v>0</v>
      </c>
      <c r="KQG62" s="1683">
        <f t="shared" ref="KQG62" si="3941">KQG59-KQG61</f>
        <v>0</v>
      </c>
      <c r="KQI62" s="1683">
        <f t="shared" ref="KQI62" si="3942">KQI59-KQI61</f>
        <v>0</v>
      </c>
      <c r="KQK62" s="1683">
        <f t="shared" ref="KQK62" si="3943">KQK59-KQK61</f>
        <v>0</v>
      </c>
      <c r="KQM62" s="1683">
        <f t="shared" ref="KQM62" si="3944">KQM59-KQM61</f>
        <v>0</v>
      </c>
      <c r="KQO62" s="1683">
        <f t="shared" ref="KQO62" si="3945">KQO59-KQO61</f>
        <v>0</v>
      </c>
      <c r="KQQ62" s="1683">
        <f t="shared" ref="KQQ62" si="3946">KQQ59-KQQ61</f>
        <v>0</v>
      </c>
      <c r="KQS62" s="1683">
        <f t="shared" ref="KQS62" si="3947">KQS59-KQS61</f>
        <v>0</v>
      </c>
      <c r="KQU62" s="1683">
        <f t="shared" ref="KQU62" si="3948">KQU59-KQU61</f>
        <v>0</v>
      </c>
      <c r="KQW62" s="1683">
        <f t="shared" ref="KQW62" si="3949">KQW59-KQW61</f>
        <v>0</v>
      </c>
      <c r="KQY62" s="1683">
        <f t="shared" ref="KQY62" si="3950">KQY59-KQY61</f>
        <v>0</v>
      </c>
      <c r="KRA62" s="1683">
        <f t="shared" ref="KRA62" si="3951">KRA59-KRA61</f>
        <v>0</v>
      </c>
      <c r="KRC62" s="1683">
        <f t="shared" ref="KRC62" si="3952">KRC59-KRC61</f>
        <v>0</v>
      </c>
      <c r="KRE62" s="1683">
        <f t="shared" ref="KRE62" si="3953">KRE59-KRE61</f>
        <v>0</v>
      </c>
      <c r="KRG62" s="1683">
        <f t="shared" ref="KRG62" si="3954">KRG59-KRG61</f>
        <v>0</v>
      </c>
      <c r="KRI62" s="1683">
        <f t="shared" ref="KRI62" si="3955">KRI59-KRI61</f>
        <v>0</v>
      </c>
      <c r="KRK62" s="1683">
        <f t="shared" ref="KRK62" si="3956">KRK59-KRK61</f>
        <v>0</v>
      </c>
      <c r="KRM62" s="1683">
        <f t="shared" ref="KRM62" si="3957">KRM59-KRM61</f>
        <v>0</v>
      </c>
      <c r="KRO62" s="1683">
        <f t="shared" ref="KRO62" si="3958">KRO59-KRO61</f>
        <v>0</v>
      </c>
      <c r="KRQ62" s="1683">
        <f t="shared" ref="KRQ62" si="3959">KRQ59-KRQ61</f>
        <v>0</v>
      </c>
      <c r="KRS62" s="1683">
        <f t="shared" ref="KRS62" si="3960">KRS59-KRS61</f>
        <v>0</v>
      </c>
      <c r="KRU62" s="1683">
        <f t="shared" ref="KRU62" si="3961">KRU59-KRU61</f>
        <v>0</v>
      </c>
      <c r="KRW62" s="1683">
        <f t="shared" ref="KRW62" si="3962">KRW59-KRW61</f>
        <v>0</v>
      </c>
      <c r="KRY62" s="1683">
        <f t="shared" ref="KRY62" si="3963">KRY59-KRY61</f>
        <v>0</v>
      </c>
      <c r="KSA62" s="1683">
        <f t="shared" ref="KSA62" si="3964">KSA59-KSA61</f>
        <v>0</v>
      </c>
      <c r="KSC62" s="1683">
        <f t="shared" ref="KSC62" si="3965">KSC59-KSC61</f>
        <v>0</v>
      </c>
      <c r="KSE62" s="1683">
        <f t="shared" ref="KSE62" si="3966">KSE59-KSE61</f>
        <v>0</v>
      </c>
      <c r="KSG62" s="1683">
        <f t="shared" ref="KSG62" si="3967">KSG59-KSG61</f>
        <v>0</v>
      </c>
      <c r="KSI62" s="1683">
        <f t="shared" ref="KSI62" si="3968">KSI59-KSI61</f>
        <v>0</v>
      </c>
      <c r="KSK62" s="1683">
        <f t="shared" ref="KSK62" si="3969">KSK59-KSK61</f>
        <v>0</v>
      </c>
      <c r="KSM62" s="1683">
        <f t="shared" ref="KSM62" si="3970">KSM59-KSM61</f>
        <v>0</v>
      </c>
      <c r="KSO62" s="1683">
        <f t="shared" ref="KSO62" si="3971">KSO59-KSO61</f>
        <v>0</v>
      </c>
      <c r="KSQ62" s="1683">
        <f t="shared" ref="KSQ62" si="3972">KSQ59-KSQ61</f>
        <v>0</v>
      </c>
      <c r="KSS62" s="1683">
        <f t="shared" ref="KSS62" si="3973">KSS59-KSS61</f>
        <v>0</v>
      </c>
      <c r="KSU62" s="1683">
        <f t="shared" ref="KSU62" si="3974">KSU59-KSU61</f>
        <v>0</v>
      </c>
      <c r="KSW62" s="1683">
        <f t="shared" ref="KSW62" si="3975">KSW59-KSW61</f>
        <v>0</v>
      </c>
      <c r="KSY62" s="1683">
        <f t="shared" ref="KSY62" si="3976">KSY59-KSY61</f>
        <v>0</v>
      </c>
      <c r="KTA62" s="1683">
        <f t="shared" ref="KTA62" si="3977">KTA59-KTA61</f>
        <v>0</v>
      </c>
      <c r="KTC62" s="1683">
        <f t="shared" ref="KTC62" si="3978">KTC59-KTC61</f>
        <v>0</v>
      </c>
      <c r="KTE62" s="1683">
        <f t="shared" ref="KTE62" si="3979">KTE59-KTE61</f>
        <v>0</v>
      </c>
      <c r="KTG62" s="1683">
        <f t="shared" ref="KTG62" si="3980">KTG59-KTG61</f>
        <v>0</v>
      </c>
      <c r="KTI62" s="1683">
        <f t="shared" ref="KTI62" si="3981">KTI59-KTI61</f>
        <v>0</v>
      </c>
      <c r="KTK62" s="1683">
        <f t="shared" ref="KTK62" si="3982">KTK59-KTK61</f>
        <v>0</v>
      </c>
      <c r="KTM62" s="1683">
        <f t="shared" ref="KTM62" si="3983">KTM59-KTM61</f>
        <v>0</v>
      </c>
      <c r="KTO62" s="1683">
        <f t="shared" ref="KTO62" si="3984">KTO59-KTO61</f>
        <v>0</v>
      </c>
      <c r="KTQ62" s="1683">
        <f t="shared" ref="KTQ62" si="3985">KTQ59-KTQ61</f>
        <v>0</v>
      </c>
      <c r="KTS62" s="1683">
        <f t="shared" ref="KTS62" si="3986">KTS59-KTS61</f>
        <v>0</v>
      </c>
      <c r="KTU62" s="1683">
        <f t="shared" ref="KTU62" si="3987">KTU59-KTU61</f>
        <v>0</v>
      </c>
      <c r="KTW62" s="1683">
        <f t="shared" ref="KTW62" si="3988">KTW59-KTW61</f>
        <v>0</v>
      </c>
      <c r="KTY62" s="1683">
        <f t="shared" ref="KTY62" si="3989">KTY59-KTY61</f>
        <v>0</v>
      </c>
      <c r="KUA62" s="1683">
        <f t="shared" ref="KUA62" si="3990">KUA59-KUA61</f>
        <v>0</v>
      </c>
      <c r="KUC62" s="1683">
        <f t="shared" ref="KUC62" si="3991">KUC59-KUC61</f>
        <v>0</v>
      </c>
      <c r="KUE62" s="1683">
        <f t="shared" ref="KUE62" si="3992">KUE59-KUE61</f>
        <v>0</v>
      </c>
      <c r="KUG62" s="1683">
        <f t="shared" ref="KUG62" si="3993">KUG59-KUG61</f>
        <v>0</v>
      </c>
      <c r="KUI62" s="1683">
        <f t="shared" ref="KUI62" si="3994">KUI59-KUI61</f>
        <v>0</v>
      </c>
      <c r="KUK62" s="1683">
        <f t="shared" ref="KUK62" si="3995">KUK59-KUK61</f>
        <v>0</v>
      </c>
      <c r="KUM62" s="1683">
        <f t="shared" ref="KUM62" si="3996">KUM59-KUM61</f>
        <v>0</v>
      </c>
      <c r="KUO62" s="1683">
        <f t="shared" ref="KUO62" si="3997">KUO59-KUO61</f>
        <v>0</v>
      </c>
      <c r="KUQ62" s="1683">
        <f t="shared" ref="KUQ62" si="3998">KUQ59-KUQ61</f>
        <v>0</v>
      </c>
      <c r="KUS62" s="1683">
        <f t="shared" ref="KUS62" si="3999">KUS59-KUS61</f>
        <v>0</v>
      </c>
      <c r="KUU62" s="1683">
        <f t="shared" ref="KUU62" si="4000">KUU59-KUU61</f>
        <v>0</v>
      </c>
      <c r="KUW62" s="1683">
        <f t="shared" ref="KUW62" si="4001">KUW59-KUW61</f>
        <v>0</v>
      </c>
      <c r="KUY62" s="1683">
        <f t="shared" ref="KUY62" si="4002">KUY59-KUY61</f>
        <v>0</v>
      </c>
      <c r="KVA62" s="1683">
        <f t="shared" ref="KVA62" si="4003">KVA59-KVA61</f>
        <v>0</v>
      </c>
      <c r="KVC62" s="1683">
        <f t="shared" ref="KVC62" si="4004">KVC59-KVC61</f>
        <v>0</v>
      </c>
      <c r="KVE62" s="1683">
        <f t="shared" ref="KVE62" si="4005">KVE59-KVE61</f>
        <v>0</v>
      </c>
      <c r="KVG62" s="1683">
        <f t="shared" ref="KVG62" si="4006">KVG59-KVG61</f>
        <v>0</v>
      </c>
      <c r="KVI62" s="1683">
        <f t="shared" ref="KVI62" si="4007">KVI59-KVI61</f>
        <v>0</v>
      </c>
      <c r="KVK62" s="1683">
        <f t="shared" ref="KVK62" si="4008">KVK59-KVK61</f>
        <v>0</v>
      </c>
      <c r="KVM62" s="1683">
        <f t="shared" ref="KVM62" si="4009">KVM59-KVM61</f>
        <v>0</v>
      </c>
      <c r="KVO62" s="1683">
        <f t="shared" ref="KVO62" si="4010">KVO59-KVO61</f>
        <v>0</v>
      </c>
      <c r="KVQ62" s="1683">
        <f t="shared" ref="KVQ62" si="4011">KVQ59-KVQ61</f>
        <v>0</v>
      </c>
      <c r="KVS62" s="1683">
        <f t="shared" ref="KVS62" si="4012">KVS59-KVS61</f>
        <v>0</v>
      </c>
      <c r="KVU62" s="1683">
        <f t="shared" ref="KVU62" si="4013">KVU59-KVU61</f>
        <v>0</v>
      </c>
      <c r="KVW62" s="1683">
        <f t="shared" ref="KVW62" si="4014">KVW59-KVW61</f>
        <v>0</v>
      </c>
      <c r="KVY62" s="1683">
        <f t="shared" ref="KVY62" si="4015">KVY59-KVY61</f>
        <v>0</v>
      </c>
      <c r="KWA62" s="1683">
        <f t="shared" ref="KWA62" si="4016">KWA59-KWA61</f>
        <v>0</v>
      </c>
      <c r="KWC62" s="1683">
        <f t="shared" ref="KWC62" si="4017">KWC59-KWC61</f>
        <v>0</v>
      </c>
      <c r="KWE62" s="1683">
        <f t="shared" ref="KWE62" si="4018">KWE59-KWE61</f>
        <v>0</v>
      </c>
      <c r="KWG62" s="1683">
        <f t="shared" ref="KWG62" si="4019">KWG59-KWG61</f>
        <v>0</v>
      </c>
      <c r="KWI62" s="1683">
        <f t="shared" ref="KWI62" si="4020">KWI59-KWI61</f>
        <v>0</v>
      </c>
      <c r="KWK62" s="1683">
        <f t="shared" ref="KWK62" si="4021">KWK59-KWK61</f>
        <v>0</v>
      </c>
      <c r="KWM62" s="1683">
        <f t="shared" ref="KWM62" si="4022">KWM59-KWM61</f>
        <v>0</v>
      </c>
      <c r="KWO62" s="1683">
        <f t="shared" ref="KWO62" si="4023">KWO59-KWO61</f>
        <v>0</v>
      </c>
      <c r="KWQ62" s="1683">
        <f t="shared" ref="KWQ62" si="4024">KWQ59-KWQ61</f>
        <v>0</v>
      </c>
      <c r="KWS62" s="1683">
        <f t="shared" ref="KWS62" si="4025">KWS59-KWS61</f>
        <v>0</v>
      </c>
      <c r="KWU62" s="1683">
        <f t="shared" ref="KWU62" si="4026">KWU59-KWU61</f>
        <v>0</v>
      </c>
      <c r="KWW62" s="1683">
        <f t="shared" ref="KWW62" si="4027">KWW59-KWW61</f>
        <v>0</v>
      </c>
      <c r="KWY62" s="1683">
        <f t="shared" ref="KWY62" si="4028">KWY59-KWY61</f>
        <v>0</v>
      </c>
      <c r="KXA62" s="1683">
        <f t="shared" ref="KXA62" si="4029">KXA59-KXA61</f>
        <v>0</v>
      </c>
      <c r="KXC62" s="1683">
        <f t="shared" ref="KXC62" si="4030">KXC59-KXC61</f>
        <v>0</v>
      </c>
      <c r="KXE62" s="1683">
        <f t="shared" ref="KXE62" si="4031">KXE59-KXE61</f>
        <v>0</v>
      </c>
      <c r="KXG62" s="1683">
        <f t="shared" ref="KXG62" si="4032">KXG59-KXG61</f>
        <v>0</v>
      </c>
      <c r="KXI62" s="1683">
        <f t="shared" ref="KXI62" si="4033">KXI59-KXI61</f>
        <v>0</v>
      </c>
      <c r="KXK62" s="1683">
        <f t="shared" ref="KXK62" si="4034">KXK59-KXK61</f>
        <v>0</v>
      </c>
      <c r="KXM62" s="1683">
        <f t="shared" ref="KXM62" si="4035">KXM59-KXM61</f>
        <v>0</v>
      </c>
      <c r="KXO62" s="1683">
        <f t="shared" ref="KXO62" si="4036">KXO59-KXO61</f>
        <v>0</v>
      </c>
      <c r="KXQ62" s="1683">
        <f t="shared" ref="KXQ62" si="4037">KXQ59-KXQ61</f>
        <v>0</v>
      </c>
      <c r="KXS62" s="1683">
        <f t="shared" ref="KXS62" si="4038">KXS59-KXS61</f>
        <v>0</v>
      </c>
      <c r="KXU62" s="1683">
        <f t="shared" ref="KXU62" si="4039">KXU59-KXU61</f>
        <v>0</v>
      </c>
      <c r="KXW62" s="1683">
        <f t="shared" ref="KXW62" si="4040">KXW59-KXW61</f>
        <v>0</v>
      </c>
      <c r="KXY62" s="1683">
        <f t="shared" ref="KXY62" si="4041">KXY59-KXY61</f>
        <v>0</v>
      </c>
      <c r="KYA62" s="1683">
        <f t="shared" ref="KYA62" si="4042">KYA59-KYA61</f>
        <v>0</v>
      </c>
      <c r="KYC62" s="1683">
        <f t="shared" ref="KYC62" si="4043">KYC59-KYC61</f>
        <v>0</v>
      </c>
      <c r="KYE62" s="1683">
        <f t="shared" ref="KYE62" si="4044">KYE59-KYE61</f>
        <v>0</v>
      </c>
      <c r="KYG62" s="1683">
        <f t="shared" ref="KYG62" si="4045">KYG59-KYG61</f>
        <v>0</v>
      </c>
      <c r="KYI62" s="1683">
        <f t="shared" ref="KYI62" si="4046">KYI59-KYI61</f>
        <v>0</v>
      </c>
      <c r="KYK62" s="1683">
        <f t="shared" ref="KYK62" si="4047">KYK59-KYK61</f>
        <v>0</v>
      </c>
      <c r="KYM62" s="1683">
        <f t="shared" ref="KYM62" si="4048">KYM59-KYM61</f>
        <v>0</v>
      </c>
      <c r="KYO62" s="1683">
        <f t="shared" ref="KYO62" si="4049">KYO59-KYO61</f>
        <v>0</v>
      </c>
      <c r="KYQ62" s="1683">
        <f t="shared" ref="KYQ62" si="4050">KYQ59-KYQ61</f>
        <v>0</v>
      </c>
      <c r="KYS62" s="1683">
        <f t="shared" ref="KYS62" si="4051">KYS59-KYS61</f>
        <v>0</v>
      </c>
      <c r="KYU62" s="1683">
        <f t="shared" ref="KYU62" si="4052">KYU59-KYU61</f>
        <v>0</v>
      </c>
      <c r="KYW62" s="1683">
        <f t="shared" ref="KYW62" si="4053">KYW59-KYW61</f>
        <v>0</v>
      </c>
      <c r="KYY62" s="1683">
        <f t="shared" ref="KYY62" si="4054">KYY59-KYY61</f>
        <v>0</v>
      </c>
      <c r="KZA62" s="1683">
        <f t="shared" ref="KZA62" si="4055">KZA59-KZA61</f>
        <v>0</v>
      </c>
      <c r="KZC62" s="1683">
        <f t="shared" ref="KZC62" si="4056">KZC59-KZC61</f>
        <v>0</v>
      </c>
      <c r="KZE62" s="1683">
        <f t="shared" ref="KZE62" si="4057">KZE59-KZE61</f>
        <v>0</v>
      </c>
      <c r="KZG62" s="1683">
        <f t="shared" ref="KZG62" si="4058">KZG59-KZG61</f>
        <v>0</v>
      </c>
      <c r="KZI62" s="1683">
        <f t="shared" ref="KZI62" si="4059">KZI59-KZI61</f>
        <v>0</v>
      </c>
      <c r="KZK62" s="1683">
        <f t="shared" ref="KZK62" si="4060">KZK59-KZK61</f>
        <v>0</v>
      </c>
      <c r="KZM62" s="1683">
        <f t="shared" ref="KZM62" si="4061">KZM59-KZM61</f>
        <v>0</v>
      </c>
      <c r="KZO62" s="1683">
        <f t="shared" ref="KZO62" si="4062">KZO59-KZO61</f>
        <v>0</v>
      </c>
      <c r="KZQ62" s="1683">
        <f t="shared" ref="KZQ62" si="4063">KZQ59-KZQ61</f>
        <v>0</v>
      </c>
      <c r="KZS62" s="1683">
        <f t="shared" ref="KZS62" si="4064">KZS59-KZS61</f>
        <v>0</v>
      </c>
      <c r="KZU62" s="1683">
        <f t="shared" ref="KZU62" si="4065">KZU59-KZU61</f>
        <v>0</v>
      </c>
      <c r="KZW62" s="1683">
        <f t="shared" ref="KZW62" si="4066">KZW59-KZW61</f>
        <v>0</v>
      </c>
      <c r="KZY62" s="1683">
        <f t="shared" ref="KZY62" si="4067">KZY59-KZY61</f>
        <v>0</v>
      </c>
      <c r="LAA62" s="1683">
        <f t="shared" ref="LAA62" si="4068">LAA59-LAA61</f>
        <v>0</v>
      </c>
      <c r="LAC62" s="1683">
        <f t="shared" ref="LAC62" si="4069">LAC59-LAC61</f>
        <v>0</v>
      </c>
      <c r="LAE62" s="1683">
        <f t="shared" ref="LAE62" si="4070">LAE59-LAE61</f>
        <v>0</v>
      </c>
      <c r="LAG62" s="1683">
        <f t="shared" ref="LAG62" si="4071">LAG59-LAG61</f>
        <v>0</v>
      </c>
      <c r="LAI62" s="1683">
        <f t="shared" ref="LAI62" si="4072">LAI59-LAI61</f>
        <v>0</v>
      </c>
      <c r="LAK62" s="1683">
        <f t="shared" ref="LAK62" si="4073">LAK59-LAK61</f>
        <v>0</v>
      </c>
      <c r="LAM62" s="1683">
        <f t="shared" ref="LAM62" si="4074">LAM59-LAM61</f>
        <v>0</v>
      </c>
      <c r="LAO62" s="1683">
        <f t="shared" ref="LAO62" si="4075">LAO59-LAO61</f>
        <v>0</v>
      </c>
      <c r="LAQ62" s="1683">
        <f t="shared" ref="LAQ62" si="4076">LAQ59-LAQ61</f>
        <v>0</v>
      </c>
      <c r="LAS62" s="1683">
        <f t="shared" ref="LAS62" si="4077">LAS59-LAS61</f>
        <v>0</v>
      </c>
      <c r="LAU62" s="1683">
        <f t="shared" ref="LAU62" si="4078">LAU59-LAU61</f>
        <v>0</v>
      </c>
      <c r="LAW62" s="1683">
        <f t="shared" ref="LAW62" si="4079">LAW59-LAW61</f>
        <v>0</v>
      </c>
      <c r="LAY62" s="1683">
        <f t="shared" ref="LAY62" si="4080">LAY59-LAY61</f>
        <v>0</v>
      </c>
      <c r="LBA62" s="1683">
        <f t="shared" ref="LBA62" si="4081">LBA59-LBA61</f>
        <v>0</v>
      </c>
      <c r="LBC62" s="1683">
        <f t="shared" ref="LBC62" si="4082">LBC59-LBC61</f>
        <v>0</v>
      </c>
      <c r="LBE62" s="1683">
        <f t="shared" ref="LBE62" si="4083">LBE59-LBE61</f>
        <v>0</v>
      </c>
      <c r="LBG62" s="1683">
        <f t="shared" ref="LBG62" si="4084">LBG59-LBG61</f>
        <v>0</v>
      </c>
      <c r="LBI62" s="1683">
        <f t="shared" ref="LBI62" si="4085">LBI59-LBI61</f>
        <v>0</v>
      </c>
      <c r="LBK62" s="1683">
        <f t="shared" ref="LBK62" si="4086">LBK59-LBK61</f>
        <v>0</v>
      </c>
      <c r="LBM62" s="1683">
        <f t="shared" ref="LBM62" si="4087">LBM59-LBM61</f>
        <v>0</v>
      </c>
      <c r="LBO62" s="1683">
        <f t="shared" ref="LBO62" si="4088">LBO59-LBO61</f>
        <v>0</v>
      </c>
      <c r="LBQ62" s="1683">
        <f t="shared" ref="LBQ62" si="4089">LBQ59-LBQ61</f>
        <v>0</v>
      </c>
      <c r="LBS62" s="1683">
        <f t="shared" ref="LBS62" si="4090">LBS59-LBS61</f>
        <v>0</v>
      </c>
      <c r="LBU62" s="1683">
        <f t="shared" ref="LBU62" si="4091">LBU59-LBU61</f>
        <v>0</v>
      </c>
      <c r="LBW62" s="1683">
        <f t="shared" ref="LBW62" si="4092">LBW59-LBW61</f>
        <v>0</v>
      </c>
      <c r="LBY62" s="1683">
        <f t="shared" ref="LBY62" si="4093">LBY59-LBY61</f>
        <v>0</v>
      </c>
      <c r="LCA62" s="1683">
        <f t="shared" ref="LCA62" si="4094">LCA59-LCA61</f>
        <v>0</v>
      </c>
      <c r="LCC62" s="1683">
        <f t="shared" ref="LCC62" si="4095">LCC59-LCC61</f>
        <v>0</v>
      </c>
      <c r="LCE62" s="1683">
        <f t="shared" ref="LCE62" si="4096">LCE59-LCE61</f>
        <v>0</v>
      </c>
      <c r="LCG62" s="1683">
        <f t="shared" ref="LCG62" si="4097">LCG59-LCG61</f>
        <v>0</v>
      </c>
      <c r="LCI62" s="1683">
        <f t="shared" ref="LCI62" si="4098">LCI59-LCI61</f>
        <v>0</v>
      </c>
      <c r="LCK62" s="1683">
        <f t="shared" ref="LCK62" si="4099">LCK59-LCK61</f>
        <v>0</v>
      </c>
      <c r="LCM62" s="1683">
        <f t="shared" ref="LCM62" si="4100">LCM59-LCM61</f>
        <v>0</v>
      </c>
      <c r="LCO62" s="1683">
        <f t="shared" ref="LCO62" si="4101">LCO59-LCO61</f>
        <v>0</v>
      </c>
      <c r="LCQ62" s="1683">
        <f t="shared" ref="LCQ62" si="4102">LCQ59-LCQ61</f>
        <v>0</v>
      </c>
      <c r="LCS62" s="1683">
        <f t="shared" ref="LCS62" si="4103">LCS59-LCS61</f>
        <v>0</v>
      </c>
      <c r="LCU62" s="1683">
        <f t="shared" ref="LCU62" si="4104">LCU59-LCU61</f>
        <v>0</v>
      </c>
      <c r="LCW62" s="1683">
        <f t="shared" ref="LCW62" si="4105">LCW59-LCW61</f>
        <v>0</v>
      </c>
      <c r="LCY62" s="1683">
        <f t="shared" ref="LCY62" si="4106">LCY59-LCY61</f>
        <v>0</v>
      </c>
      <c r="LDA62" s="1683">
        <f t="shared" ref="LDA62" si="4107">LDA59-LDA61</f>
        <v>0</v>
      </c>
      <c r="LDC62" s="1683">
        <f t="shared" ref="LDC62" si="4108">LDC59-LDC61</f>
        <v>0</v>
      </c>
      <c r="LDE62" s="1683">
        <f t="shared" ref="LDE62" si="4109">LDE59-LDE61</f>
        <v>0</v>
      </c>
      <c r="LDG62" s="1683">
        <f t="shared" ref="LDG62" si="4110">LDG59-LDG61</f>
        <v>0</v>
      </c>
      <c r="LDI62" s="1683">
        <f t="shared" ref="LDI62" si="4111">LDI59-LDI61</f>
        <v>0</v>
      </c>
      <c r="LDK62" s="1683">
        <f t="shared" ref="LDK62" si="4112">LDK59-LDK61</f>
        <v>0</v>
      </c>
      <c r="LDM62" s="1683">
        <f t="shared" ref="LDM62" si="4113">LDM59-LDM61</f>
        <v>0</v>
      </c>
      <c r="LDO62" s="1683">
        <f t="shared" ref="LDO62" si="4114">LDO59-LDO61</f>
        <v>0</v>
      </c>
      <c r="LDQ62" s="1683">
        <f t="shared" ref="LDQ62" si="4115">LDQ59-LDQ61</f>
        <v>0</v>
      </c>
      <c r="LDS62" s="1683">
        <f t="shared" ref="LDS62" si="4116">LDS59-LDS61</f>
        <v>0</v>
      </c>
      <c r="LDU62" s="1683">
        <f t="shared" ref="LDU62" si="4117">LDU59-LDU61</f>
        <v>0</v>
      </c>
      <c r="LDW62" s="1683">
        <f t="shared" ref="LDW62" si="4118">LDW59-LDW61</f>
        <v>0</v>
      </c>
      <c r="LDY62" s="1683">
        <f t="shared" ref="LDY62" si="4119">LDY59-LDY61</f>
        <v>0</v>
      </c>
      <c r="LEA62" s="1683">
        <f t="shared" ref="LEA62" si="4120">LEA59-LEA61</f>
        <v>0</v>
      </c>
      <c r="LEC62" s="1683">
        <f t="shared" ref="LEC62" si="4121">LEC59-LEC61</f>
        <v>0</v>
      </c>
      <c r="LEE62" s="1683">
        <f t="shared" ref="LEE62" si="4122">LEE59-LEE61</f>
        <v>0</v>
      </c>
      <c r="LEG62" s="1683">
        <f t="shared" ref="LEG62" si="4123">LEG59-LEG61</f>
        <v>0</v>
      </c>
      <c r="LEI62" s="1683">
        <f t="shared" ref="LEI62" si="4124">LEI59-LEI61</f>
        <v>0</v>
      </c>
      <c r="LEK62" s="1683">
        <f t="shared" ref="LEK62" si="4125">LEK59-LEK61</f>
        <v>0</v>
      </c>
      <c r="LEM62" s="1683">
        <f t="shared" ref="LEM62" si="4126">LEM59-LEM61</f>
        <v>0</v>
      </c>
      <c r="LEO62" s="1683">
        <f t="shared" ref="LEO62" si="4127">LEO59-LEO61</f>
        <v>0</v>
      </c>
      <c r="LEQ62" s="1683">
        <f t="shared" ref="LEQ62" si="4128">LEQ59-LEQ61</f>
        <v>0</v>
      </c>
      <c r="LES62" s="1683">
        <f t="shared" ref="LES62" si="4129">LES59-LES61</f>
        <v>0</v>
      </c>
      <c r="LEU62" s="1683">
        <f t="shared" ref="LEU62" si="4130">LEU59-LEU61</f>
        <v>0</v>
      </c>
      <c r="LEW62" s="1683">
        <f t="shared" ref="LEW62" si="4131">LEW59-LEW61</f>
        <v>0</v>
      </c>
      <c r="LEY62" s="1683">
        <f t="shared" ref="LEY62" si="4132">LEY59-LEY61</f>
        <v>0</v>
      </c>
      <c r="LFA62" s="1683">
        <f t="shared" ref="LFA62" si="4133">LFA59-LFA61</f>
        <v>0</v>
      </c>
      <c r="LFC62" s="1683">
        <f t="shared" ref="LFC62" si="4134">LFC59-LFC61</f>
        <v>0</v>
      </c>
      <c r="LFE62" s="1683">
        <f t="shared" ref="LFE62" si="4135">LFE59-LFE61</f>
        <v>0</v>
      </c>
      <c r="LFG62" s="1683">
        <f t="shared" ref="LFG62" si="4136">LFG59-LFG61</f>
        <v>0</v>
      </c>
      <c r="LFI62" s="1683">
        <f t="shared" ref="LFI62" si="4137">LFI59-LFI61</f>
        <v>0</v>
      </c>
      <c r="LFK62" s="1683">
        <f t="shared" ref="LFK62" si="4138">LFK59-LFK61</f>
        <v>0</v>
      </c>
      <c r="LFM62" s="1683">
        <f t="shared" ref="LFM62" si="4139">LFM59-LFM61</f>
        <v>0</v>
      </c>
      <c r="LFO62" s="1683">
        <f t="shared" ref="LFO62" si="4140">LFO59-LFO61</f>
        <v>0</v>
      </c>
      <c r="LFQ62" s="1683">
        <f t="shared" ref="LFQ62" si="4141">LFQ59-LFQ61</f>
        <v>0</v>
      </c>
      <c r="LFS62" s="1683">
        <f t="shared" ref="LFS62" si="4142">LFS59-LFS61</f>
        <v>0</v>
      </c>
      <c r="LFU62" s="1683">
        <f t="shared" ref="LFU62" si="4143">LFU59-LFU61</f>
        <v>0</v>
      </c>
      <c r="LFW62" s="1683">
        <f t="shared" ref="LFW62" si="4144">LFW59-LFW61</f>
        <v>0</v>
      </c>
      <c r="LFY62" s="1683">
        <f t="shared" ref="LFY62" si="4145">LFY59-LFY61</f>
        <v>0</v>
      </c>
      <c r="LGA62" s="1683">
        <f t="shared" ref="LGA62" si="4146">LGA59-LGA61</f>
        <v>0</v>
      </c>
      <c r="LGC62" s="1683">
        <f t="shared" ref="LGC62" si="4147">LGC59-LGC61</f>
        <v>0</v>
      </c>
      <c r="LGE62" s="1683">
        <f t="shared" ref="LGE62" si="4148">LGE59-LGE61</f>
        <v>0</v>
      </c>
      <c r="LGG62" s="1683">
        <f t="shared" ref="LGG62" si="4149">LGG59-LGG61</f>
        <v>0</v>
      </c>
      <c r="LGI62" s="1683">
        <f t="shared" ref="LGI62" si="4150">LGI59-LGI61</f>
        <v>0</v>
      </c>
      <c r="LGK62" s="1683">
        <f t="shared" ref="LGK62" si="4151">LGK59-LGK61</f>
        <v>0</v>
      </c>
      <c r="LGM62" s="1683">
        <f t="shared" ref="LGM62" si="4152">LGM59-LGM61</f>
        <v>0</v>
      </c>
      <c r="LGO62" s="1683">
        <f t="shared" ref="LGO62" si="4153">LGO59-LGO61</f>
        <v>0</v>
      </c>
      <c r="LGQ62" s="1683">
        <f t="shared" ref="LGQ62" si="4154">LGQ59-LGQ61</f>
        <v>0</v>
      </c>
      <c r="LGS62" s="1683">
        <f t="shared" ref="LGS62" si="4155">LGS59-LGS61</f>
        <v>0</v>
      </c>
      <c r="LGU62" s="1683">
        <f t="shared" ref="LGU62" si="4156">LGU59-LGU61</f>
        <v>0</v>
      </c>
      <c r="LGW62" s="1683">
        <f t="shared" ref="LGW62" si="4157">LGW59-LGW61</f>
        <v>0</v>
      </c>
      <c r="LGY62" s="1683">
        <f t="shared" ref="LGY62" si="4158">LGY59-LGY61</f>
        <v>0</v>
      </c>
      <c r="LHA62" s="1683">
        <f t="shared" ref="LHA62" si="4159">LHA59-LHA61</f>
        <v>0</v>
      </c>
      <c r="LHC62" s="1683">
        <f t="shared" ref="LHC62" si="4160">LHC59-LHC61</f>
        <v>0</v>
      </c>
      <c r="LHE62" s="1683">
        <f t="shared" ref="LHE62" si="4161">LHE59-LHE61</f>
        <v>0</v>
      </c>
      <c r="LHG62" s="1683">
        <f t="shared" ref="LHG62" si="4162">LHG59-LHG61</f>
        <v>0</v>
      </c>
      <c r="LHI62" s="1683">
        <f t="shared" ref="LHI62" si="4163">LHI59-LHI61</f>
        <v>0</v>
      </c>
      <c r="LHK62" s="1683">
        <f t="shared" ref="LHK62" si="4164">LHK59-LHK61</f>
        <v>0</v>
      </c>
      <c r="LHM62" s="1683">
        <f t="shared" ref="LHM62" si="4165">LHM59-LHM61</f>
        <v>0</v>
      </c>
      <c r="LHO62" s="1683">
        <f t="shared" ref="LHO62" si="4166">LHO59-LHO61</f>
        <v>0</v>
      </c>
      <c r="LHQ62" s="1683">
        <f t="shared" ref="LHQ62" si="4167">LHQ59-LHQ61</f>
        <v>0</v>
      </c>
      <c r="LHS62" s="1683">
        <f t="shared" ref="LHS62" si="4168">LHS59-LHS61</f>
        <v>0</v>
      </c>
      <c r="LHU62" s="1683">
        <f t="shared" ref="LHU62" si="4169">LHU59-LHU61</f>
        <v>0</v>
      </c>
      <c r="LHW62" s="1683">
        <f t="shared" ref="LHW62" si="4170">LHW59-LHW61</f>
        <v>0</v>
      </c>
      <c r="LHY62" s="1683">
        <f t="shared" ref="LHY62" si="4171">LHY59-LHY61</f>
        <v>0</v>
      </c>
      <c r="LIA62" s="1683">
        <f t="shared" ref="LIA62" si="4172">LIA59-LIA61</f>
        <v>0</v>
      </c>
      <c r="LIC62" s="1683">
        <f t="shared" ref="LIC62" si="4173">LIC59-LIC61</f>
        <v>0</v>
      </c>
      <c r="LIE62" s="1683">
        <f t="shared" ref="LIE62" si="4174">LIE59-LIE61</f>
        <v>0</v>
      </c>
      <c r="LIG62" s="1683">
        <f t="shared" ref="LIG62" si="4175">LIG59-LIG61</f>
        <v>0</v>
      </c>
      <c r="LII62" s="1683">
        <f t="shared" ref="LII62" si="4176">LII59-LII61</f>
        <v>0</v>
      </c>
      <c r="LIK62" s="1683">
        <f t="shared" ref="LIK62" si="4177">LIK59-LIK61</f>
        <v>0</v>
      </c>
      <c r="LIM62" s="1683">
        <f t="shared" ref="LIM62" si="4178">LIM59-LIM61</f>
        <v>0</v>
      </c>
      <c r="LIO62" s="1683">
        <f t="shared" ref="LIO62" si="4179">LIO59-LIO61</f>
        <v>0</v>
      </c>
      <c r="LIQ62" s="1683">
        <f t="shared" ref="LIQ62" si="4180">LIQ59-LIQ61</f>
        <v>0</v>
      </c>
      <c r="LIS62" s="1683">
        <f t="shared" ref="LIS62" si="4181">LIS59-LIS61</f>
        <v>0</v>
      </c>
      <c r="LIU62" s="1683">
        <f t="shared" ref="LIU62" si="4182">LIU59-LIU61</f>
        <v>0</v>
      </c>
      <c r="LIW62" s="1683">
        <f t="shared" ref="LIW62" si="4183">LIW59-LIW61</f>
        <v>0</v>
      </c>
      <c r="LIY62" s="1683">
        <f t="shared" ref="LIY62" si="4184">LIY59-LIY61</f>
        <v>0</v>
      </c>
      <c r="LJA62" s="1683">
        <f t="shared" ref="LJA62" si="4185">LJA59-LJA61</f>
        <v>0</v>
      </c>
      <c r="LJC62" s="1683">
        <f t="shared" ref="LJC62" si="4186">LJC59-LJC61</f>
        <v>0</v>
      </c>
      <c r="LJE62" s="1683">
        <f t="shared" ref="LJE62" si="4187">LJE59-LJE61</f>
        <v>0</v>
      </c>
      <c r="LJG62" s="1683">
        <f t="shared" ref="LJG62" si="4188">LJG59-LJG61</f>
        <v>0</v>
      </c>
      <c r="LJI62" s="1683">
        <f t="shared" ref="LJI62" si="4189">LJI59-LJI61</f>
        <v>0</v>
      </c>
      <c r="LJK62" s="1683">
        <f t="shared" ref="LJK62" si="4190">LJK59-LJK61</f>
        <v>0</v>
      </c>
      <c r="LJM62" s="1683">
        <f t="shared" ref="LJM62" si="4191">LJM59-LJM61</f>
        <v>0</v>
      </c>
      <c r="LJO62" s="1683">
        <f t="shared" ref="LJO62" si="4192">LJO59-LJO61</f>
        <v>0</v>
      </c>
      <c r="LJQ62" s="1683">
        <f t="shared" ref="LJQ62" si="4193">LJQ59-LJQ61</f>
        <v>0</v>
      </c>
      <c r="LJS62" s="1683">
        <f t="shared" ref="LJS62" si="4194">LJS59-LJS61</f>
        <v>0</v>
      </c>
      <c r="LJU62" s="1683">
        <f t="shared" ref="LJU62" si="4195">LJU59-LJU61</f>
        <v>0</v>
      </c>
      <c r="LJW62" s="1683">
        <f t="shared" ref="LJW62" si="4196">LJW59-LJW61</f>
        <v>0</v>
      </c>
      <c r="LJY62" s="1683">
        <f t="shared" ref="LJY62" si="4197">LJY59-LJY61</f>
        <v>0</v>
      </c>
      <c r="LKA62" s="1683">
        <f t="shared" ref="LKA62" si="4198">LKA59-LKA61</f>
        <v>0</v>
      </c>
      <c r="LKC62" s="1683">
        <f t="shared" ref="LKC62" si="4199">LKC59-LKC61</f>
        <v>0</v>
      </c>
      <c r="LKE62" s="1683">
        <f t="shared" ref="LKE62" si="4200">LKE59-LKE61</f>
        <v>0</v>
      </c>
      <c r="LKG62" s="1683">
        <f t="shared" ref="LKG62" si="4201">LKG59-LKG61</f>
        <v>0</v>
      </c>
      <c r="LKI62" s="1683">
        <f t="shared" ref="LKI62" si="4202">LKI59-LKI61</f>
        <v>0</v>
      </c>
      <c r="LKK62" s="1683">
        <f t="shared" ref="LKK62" si="4203">LKK59-LKK61</f>
        <v>0</v>
      </c>
      <c r="LKM62" s="1683">
        <f t="shared" ref="LKM62" si="4204">LKM59-LKM61</f>
        <v>0</v>
      </c>
      <c r="LKO62" s="1683">
        <f t="shared" ref="LKO62" si="4205">LKO59-LKO61</f>
        <v>0</v>
      </c>
      <c r="LKQ62" s="1683">
        <f t="shared" ref="LKQ62" si="4206">LKQ59-LKQ61</f>
        <v>0</v>
      </c>
      <c r="LKS62" s="1683">
        <f t="shared" ref="LKS62" si="4207">LKS59-LKS61</f>
        <v>0</v>
      </c>
      <c r="LKU62" s="1683">
        <f t="shared" ref="LKU62" si="4208">LKU59-LKU61</f>
        <v>0</v>
      </c>
      <c r="LKW62" s="1683">
        <f t="shared" ref="LKW62" si="4209">LKW59-LKW61</f>
        <v>0</v>
      </c>
      <c r="LKY62" s="1683">
        <f t="shared" ref="LKY62" si="4210">LKY59-LKY61</f>
        <v>0</v>
      </c>
      <c r="LLA62" s="1683">
        <f t="shared" ref="LLA62" si="4211">LLA59-LLA61</f>
        <v>0</v>
      </c>
      <c r="LLC62" s="1683">
        <f t="shared" ref="LLC62" si="4212">LLC59-LLC61</f>
        <v>0</v>
      </c>
      <c r="LLE62" s="1683">
        <f t="shared" ref="LLE62" si="4213">LLE59-LLE61</f>
        <v>0</v>
      </c>
      <c r="LLG62" s="1683">
        <f t="shared" ref="LLG62" si="4214">LLG59-LLG61</f>
        <v>0</v>
      </c>
      <c r="LLI62" s="1683">
        <f t="shared" ref="LLI62" si="4215">LLI59-LLI61</f>
        <v>0</v>
      </c>
      <c r="LLK62" s="1683">
        <f t="shared" ref="LLK62" si="4216">LLK59-LLK61</f>
        <v>0</v>
      </c>
      <c r="LLM62" s="1683">
        <f t="shared" ref="LLM62" si="4217">LLM59-LLM61</f>
        <v>0</v>
      </c>
      <c r="LLO62" s="1683">
        <f t="shared" ref="LLO62" si="4218">LLO59-LLO61</f>
        <v>0</v>
      </c>
      <c r="LLQ62" s="1683">
        <f t="shared" ref="LLQ62" si="4219">LLQ59-LLQ61</f>
        <v>0</v>
      </c>
      <c r="LLS62" s="1683">
        <f t="shared" ref="LLS62" si="4220">LLS59-LLS61</f>
        <v>0</v>
      </c>
      <c r="LLU62" s="1683">
        <f t="shared" ref="LLU62" si="4221">LLU59-LLU61</f>
        <v>0</v>
      </c>
      <c r="LLW62" s="1683">
        <f t="shared" ref="LLW62" si="4222">LLW59-LLW61</f>
        <v>0</v>
      </c>
      <c r="LLY62" s="1683">
        <f t="shared" ref="LLY62" si="4223">LLY59-LLY61</f>
        <v>0</v>
      </c>
      <c r="LMA62" s="1683">
        <f t="shared" ref="LMA62" si="4224">LMA59-LMA61</f>
        <v>0</v>
      </c>
      <c r="LMC62" s="1683">
        <f t="shared" ref="LMC62" si="4225">LMC59-LMC61</f>
        <v>0</v>
      </c>
      <c r="LME62" s="1683">
        <f t="shared" ref="LME62" si="4226">LME59-LME61</f>
        <v>0</v>
      </c>
      <c r="LMG62" s="1683">
        <f t="shared" ref="LMG62" si="4227">LMG59-LMG61</f>
        <v>0</v>
      </c>
      <c r="LMI62" s="1683">
        <f t="shared" ref="LMI62" si="4228">LMI59-LMI61</f>
        <v>0</v>
      </c>
      <c r="LMK62" s="1683">
        <f t="shared" ref="LMK62" si="4229">LMK59-LMK61</f>
        <v>0</v>
      </c>
      <c r="LMM62" s="1683">
        <f t="shared" ref="LMM62" si="4230">LMM59-LMM61</f>
        <v>0</v>
      </c>
      <c r="LMO62" s="1683">
        <f t="shared" ref="LMO62" si="4231">LMO59-LMO61</f>
        <v>0</v>
      </c>
      <c r="LMQ62" s="1683">
        <f t="shared" ref="LMQ62" si="4232">LMQ59-LMQ61</f>
        <v>0</v>
      </c>
      <c r="LMS62" s="1683">
        <f t="shared" ref="LMS62" si="4233">LMS59-LMS61</f>
        <v>0</v>
      </c>
      <c r="LMU62" s="1683">
        <f t="shared" ref="LMU62" si="4234">LMU59-LMU61</f>
        <v>0</v>
      </c>
      <c r="LMW62" s="1683">
        <f t="shared" ref="LMW62" si="4235">LMW59-LMW61</f>
        <v>0</v>
      </c>
      <c r="LMY62" s="1683">
        <f t="shared" ref="LMY62" si="4236">LMY59-LMY61</f>
        <v>0</v>
      </c>
      <c r="LNA62" s="1683">
        <f t="shared" ref="LNA62" si="4237">LNA59-LNA61</f>
        <v>0</v>
      </c>
      <c r="LNC62" s="1683">
        <f t="shared" ref="LNC62" si="4238">LNC59-LNC61</f>
        <v>0</v>
      </c>
      <c r="LNE62" s="1683">
        <f t="shared" ref="LNE62" si="4239">LNE59-LNE61</f>
        <v>0</v>
      </c>
      <c r="LNG62" s="1683">
        <f t="shared" ref="LNG62" si="4240">LNG59-LNG61</f>
        <v>0</v>
      </c>
      <c r="LNI62" s="1683">
        <f t="shared" ref="LNI62" si="4241">LNI59-LNI61</f>
        <v>0</v>
      </c>
      <c r="LNK62" s="1683">
        <f t="shared" ref="LNK62" si="4242">LNK59-LNK61</f>
        <v>0</v>
      </c>
      <c r="LNM62" s="1683">
        <f t="shared" ref="LNM62" si="4243">LNM59-LNM61</f>
        <v>0</v>
      </c>
      <c r="LNO62" s="1683">
        <f t="shared" ref="LNO62" si="4244">LNO59-LNO61</f>
        <v>0</v>
      </c>
      <c r="LNQ62" s="1683">
        <f t="shared" ref="LNQ62" si="4245">LNQ59-LNQ61</f>
        <v>0</v>
      </c>
      <c r="LNS62" s="1683">
        <f t="shared" ref="LNS62" si="4246">LNS59-LNS61</f>
        <v>0</v>
      </c>
      <c r="LNU62" s="1683">
        <f t="shared" ref="LNU62" si="4247">LNU59-LNU61</f>
        <v>0</v>
      </c>
      <c r="LNW62" s="1683">
        <f t="shared" ref="LNW62" si="4248">LNW59-LNW61</f>
        <v>0</v>
      </c>
      <c r="LNY62" s="1683">
        <f t="shared" ref="LNY62" si="4249">LNY59-LNY61</f>
        <v>0</v>
      </c>
      <c r="LOA62" s="1683">
        <f t="shared" ref="LOA62" si="4250">LOA59-LOA61</f>
        <v>0</v>
      </c>
      <c r="LOC62" s="1683">
        <f t="shared" ref="LOC62" si="4251">LOC59-LOC61</f>
        <v>0</v>
      </c>
      <c r="LOE62" s="1683">
        <f t="shared" ref="LOE62" si="4252">LOE59-LOE61</f>
        <v>0</v>
      </c>
      <c r="LOG62" s="1683">
        <f t="shared" ref="LOG62" si="4253">LOG59-LOG61</f>
        <v>0</v>
      </c>
      <c r="LOI62" s="1683">
        <f t="shared" ref="LOI62" si="4254">LOI59-LOI61</f>
        <v>0</v>
      </c>
      <c r="LOK62" s="1683">
        <f t="shared" ref="LOK62" si="4255">LOK59-LOK61</f>
        <v>0</v>
      </c>
      <c r="LOM62" s="1683">
        <f t="shared" ref="LOM62" si="4256">LOM59-LOM61</f>
        <v>0</v>
      </c>
      <c r="LOO62" s="1683">
        <f t="shared" ref="LOO62" si="4257">LOO59-LOO61</f>
        <v>0</v>
      </c>
      <c r="LOQ62" s="1683">
        <f t="shared" ref="LOQ62" si="4258">LOQ59-LOQ61</f>
        <v>0</v>
      </c>
      <c r="LOS62" s="1683">
        <f t="shared" ref="LOS62" si="4259">LOS59-LOS61</f>
        <v>0</v>
      </c>
      <c r="LOU62" s="1683">
        <f t="shared" ref="LOU62" si="4260">LOU59-LOU61</f>
        <v>0</v>
      </c>
      <c r="LOW62" s="1683">
        <f t="shared" ref="LOW62" si="4261">LOW59-LOW61</f>
        <v>0</v>
      </c>
      <c r="LOY62" s="1683">
        <f t="shared" ref="LOY62" si="4262">LOY59-LOY61</f>
        <v>0</v>
      </c>
      <c r="LPA62" s="1683">
        <f t="shared" ref="LPA62" si="4263">LPA59-LPA61</f>
        <v>0</v>
      </c>
      <c r="LPC62" s="1683">
        <f t="shared" ref="LPC62" si="4264">LPC59-LPC61</f>
        <v>0</v>
      </c>
      <c r="LPE62" s="1683">
        <f t="shared" ref="LPE62" si="4265">LPE59-LPE61</f>
        <v>0</v>
      </c>
      <c r="LPG62" s="1683">
        <f t="shared" ref="LPG62" si="4266">LPG59-LPG61</f>
        <v>0</v>
      </c>
      <c r="LPI62" s="1683">
        <f t="shared" ref="LPI62" si="4267">LPI59-LPI61</f>
        <v>0</v>
      </c>
      <c r="LPK62" s="1683">
        <f t="shared" ref="LPK62" si="4268">LPK59-LPK61</f>
        <v>0</v>
      </c>
      <c r="LPM62" s="1683">
        <f t="shared" ref="LPM62" si="4269">LPM59-LPM61</f>
        <v>0</v>
      </c>
      <c r="LPO62" s="1683">
        <f t="shared" ref="LPO62" si="4270">LPO59-LPO61</f>
        <v>0</v>
      </c>
      <c r="LPQ62" s="1683">
        <f t="shared" ref="LPQ62" si="4271">LPQ59-LPQ61</f>
        <v>0</v>
      </c>
      <c r="LPS62" s="1683">
        <f t="shared" ref="LPS62" si="4272">LPS59-LPS61</f>
        <v>0</v>
      </c>
      <c r="LPU62" s="1683">
        <f t="shared" ref="LPU62" si="4273">LPU59-LPU61</f>
        <v>0</v>
      </c>
      <c r="LPW62" s="1683">
        <f t="shared" ref="LPW62" si="4274">LPW59-LPW61</f>
        <v>0</v>
      </c>
      <c r="LPY62" s="1683">
        <f t="shared" ref="LPY62" si="4275">LPY59-LPY61</f>
        <v>0</v>
      </c>
      <c r="LQA62" s="1683">
        <f t="shared" ref="LQA62" si="4276">LQA59-LQA61</f>
        <v>0</v>
      </c>
      <c r="LQC62" s="1683">
        <f t="shared" ref="LQC62" si="4277">LQC59-LQC61</f>
        <v>0</v>
      </c>
      <c r="LQE62" s="1683">
        <f t="shared" ref="LQE62" si="4278">LQE59-LQE61</f>
        <v>0</v>
      </c>
      <c r="LQG62" s="1683">
        <f t="shared" ref="LQG62" si="4279">LQG59-LQG61</f>
        <v>0</v>
      </c>
      <c r="LQI62" s="1683">
        <f t="shared" ref="LQI62" si="4280">LQI59-LQI61</f>
        <v>0</v>
      </c>
      <c r="LQK62" s="1683">
        <f t="shared" ref="LQK62" si="4281">LQK59-LQK61</f>
        <v>0</v>
      </c>
      <c r="LQM62" s="1683">
        <f t="shared" ref="LQM62" si="4282">LQM59-LQM61</f>
        <v>0</v>
      </c>
      <c r="LQO62" s="1683">
        <f t="shared" ref="LQO62" si="4283">LQO59-LQO61</f>
        <v>0</v>
      </c>
      <c r="LQQ62" s="1683">
        <f t="shared" ref="LQQ62" si="4284">LQQ59-LQQ61</f>
        <v>0</v>
      </c>
      <c r="LQS62" s="1683">
        <f t="shared" ref="LQS62" si="4285">LQS59-LQS61</f>
        <v>0</v>
      </c>
      <c r="LQU62" s="1683">
        <f t="shared" ref="LQU62" si="4286">LQU59-LQU61</f>
        <v>0</v>
      </c>
      <c r="LQW62" s="1683">
        <f t="shared" ref="LQW62" si="4287">LQW59-LQW61</f>
        <v>0</v>
      </c>
      <c r="LQY62" s="1683">
        <f t="shared" ref="LQY62" si="4288">LQY59-LQY61</f>
        <v>0</v>
      </c>
      <c r="LRA62" s="1683">
        <f t="shared" ref="LRA62" si="4289">LRA59-LRA61</f>
        <v>0</v>
      </c>
      <c r="LRC62" s="1683">
        <f t="shared" ref="LRC62" si="4290">LRC59-LRC61</f>
        <v>0</v>
      </c>
      <c r="LRE62" s="1683">
        <f t="shared" ref="LRE62" si="4291">LRE59-LRE61</f>
        <v>0</v>
      </c>
      <c r="LRG62" s="1683">
        <f t="shared" ref="LRG62" si="4292">LRG59-LRG61</f>
        <v>0</v>
      </c>
      <c r="LRI62" s="1683">
        <f t="shared" ref="LRI62" si="4293">LRI59-LRI61</f>
        <v>0</v>
      </c>
      <c r="LRK62" s="1683">
        <f t="shared" ref="LRK62" si="4294">LRK59-LRK61</f>
        <v>0</v>
      </c>
      <c r="LRM62" s="1683">
        <f t="shared" ref="LRM62" si="4295">LRM59-LRM61</f>
        <v>0</v>
      </c>
      <c r="LRO62" s="1683">
        <f t="shared" ref="LRO62" si="4296">LRO59-LRO61</f>
        <v>0</v>
      </c>
      <c r="LRQ62" s="1683">
        <f t="shared" ref="LRQ62" si="4297">LRQ59-LRQ61</f>
        <v>0</v>
      </c>
      <c r="LRS62" s="1683">
        <f t="shared" ref="LRS62" si="4298">LRS59-LRS61</f>
        <v>0</v>
      </c>
      <c r="LRU62" s="1683">
        <f t="shared" ref="LRU62" si="4299">LRU59-LRU61</f>
        <v>0</v>
      </c>
      <c r="LRW62" s="1683">
        <f t="shared" ref="LRW62" si="4300">LRW59-LRW61</f>
        <v>0</v>
      </c>
      <c r="LRY62" s="1683">
        <f t="shared" ref="LRY62" si="4301">LRY59-LRY61</f>
        <v>0</v>
      </c>
      <c r="LSA62" s="1683">
        <f t="shared" ref="LSA62" si="4302">LSA59-LSA61</f>
        <v>0</v>
      </c>
      <c r="LSC62" s="1683">
        <f t="shared" ref="LSC62" si="4303">LSC59-LSC61</f>
        <v>0</v>
      </c>
      <c r="LSE62" s="1683">
        <f t="shared" ref="LSE62" si="4304">LSE59-LSE61</f>
        <v>0</v>
      </c>
      <c r="LSG62" s="1683">
        <f t="shared" ref="LSG62" si="4305">LSG59-LSG61</f>
        <v>0</v>
      </c>
      <c r="LSI62" s="1683">
        <f t="shared" ref="LSI62" si="4306">LSI59-LSI61</f>
        <v>0</v>
      </c>
      <c r="LSK62" s="1683">
        <f t="shared" ref="LSK62" si="4307">LSK59-LSK61</f>
        <v>0</v>
      </c>
      <c r="LSM62" s="1683">
        <f t="shared" ref="LSM62" si="4308">LSM59-LSM61</f>
        <v>0</v>
      </c>
      <c r="LSO62" s="1683">
        <f t="shared" ref="LSO62" si="4309">LSO59-LSO61</f>
        <v>0</v>
      </c>
      <c r="LSQ62" s="1683">
        <f t="shared" ref="LSQ62" si="4310">LSQ59-LSQ61</f>
        <v>0</v>
      </c>
      <c r="LSS62" s="1683">
        <f t="shared" ref="LSS62" si="4311">LSS59-LSS61</f>
        <v>0</v>
      </c>
      <c r="LSU62" s="1683">
        <f t="shared" ref="LSU62" si="4312">LSU59-LSU61</f>
        <v>0</v>
      </c>
      <c r="LSW62" s="1683">
        <f t="shared" ref="LSW62" si="4313">LSW59-LSW61</f>
        <v>0</v>
      </c>
      <c r="LSY62" s="1683">
        <f t="shared" ref="LSY62" si="4314">LSY59-LSY61</f>
        <v>0</v>
      </c>
      <c r="LTA62" s="1683">
        <f t="shared" ref="LTA62" si="4315">LTA59-LTA61</f>
        <v>0</v>
      </c>
      <c r="LTC62" s="1683">
        <f t="shared" ref="LTC62" si="4316">LTC59-LTC61</f>
        <v>0</v>
      </c>
      <c r="LTE62" s="1683">
        <f t="shared" ref="LTE62" si="4317">LTE59-LTE61</f>
        <v>0</v>
      </c>
      <c r="LTG62" s="1683">
        <f t="shared" ref="LTG62" si="4318">LTG59-LTG61</f>
        <v>0</v>
      </c>
      <c r="LTI62" s="1683">
        <f t="shared" ref="LTI62" si="4319">LTI59-LTI61</f>
        <v>0</v>
      </c>
      <c r="LTK62" s="1683">
        <f t="shared" ref="LTK62" si="4320">LTK59-LTK61</f>
        <v>0</v>
      </c>
      <c r="LTM62" s="1683">
        <f t="shared" ref="LTM62" si="4321">LTM59-LTM61</f>
        <v>0</v>
      </c>
      <c r="LTO62" s="1683">
        <f t="shared" ref="LTO62" si="4322">LTO59-LTO61</f>
        <v>0</v>
      </c>
      <c r="LTQ62" s="1683">
        <f t="shared" ref="LTQ62" si="4323">LTQ59-LTQ61</f>
        <v>0</v>
      </c>
      <c r="LTS62" s="1683">
        <f t="shared" ref="LTS62" si="4324">LTS59-LTS61</f>
        <v>0</v>
      </c>
      <c r="LTU62" s="1683">
        <f t="shared" ref="LTU62" si="4325">LTU59-LTU61</f>
        <v>0</v>
      </c>
      <c r="LTW62" s="1683">
        <f t="shared" ref="LTW62" si="4326">LTW59-LTW61</f>
        <v>0</v>
      </c>
      <c r="LTY62" s="1683">
        <f t="shared" ref="LTY62" si="4327">LTY59-LTY61</f>
        <v>0</v>
      </c>
      <c r="LUA62" s="1683">
        <f t="shared" ref="LUA62" si="4328">LUA59-LUA61</f>
        <v>0</v>
      </c>
      <c r="LUC62" s="1683">
        <f t="shared" ref="LUC62" si="4329">LUC59-LUC61</f>
        <v>0</v>
      </c>
      <c r="LUE62" s="1683">
        <f t="shared" ref="LUE62" si="4330">LUE59-LUE61</f>
        <v>0</v>
      </c>
      <c r="LUG62" s="1683">
        <f t="shared" ref="LUG62" si="4331">LUG59-LUG61</f>
        <v>0</v>
      </c>
      <c r="LUI62" s="1683">
        <f t="shared" ref="LUI62" si="4332">LUI59-LUI61</f>
        <v>0</v>
      </c>
      <c r="LUK62" s="1683">
        <f t="shared" ref="LUK62" si="4333">LUK59-LUK61</f>
        <v>0</v>
      </c>
      <c r="LUM62" s="1683">
        <f t="shared" ref="LUM62" si="4334">LUM59-LUM61</f>
        <v>0</v>
      </c>
      <c r="LUO62" s="1683">
        <f t="shared" ref="LUO62" si="4335">LUO59-LUO61</f>
        <v>0</v>
      </c>
      <c r="LUQ62" s="1683">
        <f t="shared" ref="LUQ62" si="4336">LUQ59-LUQ61</f>
        <v>0</v>
      </c>
      <c r="LUS62" s="1683">
        <f t="shared" ref="LUS62" si="4337">LUS59-LUS61</f>
        <v>0</v>
      </c>
      <c r="LUU62" s="1683">
        <f t="shared" ref="LUU62" si="4338">LUU59-LUU61</f>
        <v>0</v>
      </c>
      <c r="LUW62" s="1683">
        <f t="shared" ref="LUW62" si="4339">LUW59-LUW61</f>
        <v>0</v>
      </c>
      <c r="LUY62" s="1683">
        <f t="shared" ref="LUY62" si="4340">LUY59-LUY61</f>
        <v>0</v>
      </c>
      <c r="LVA62" s="1683">
        <f t="shared" ref="LVA62" si="4341">LVA59-LVA61</f>
        <v>0</v>
      </c>
      <c r="LVC62" s="1683">
        <f t="shared" ref="LVC62" si="4342">LVC59-LVC61</f>
        <v>0</v>
      </c>
      <c r="LVE62" s="1683">
        <f t="shared" ref="LVE62" si="4343">LVE59-LVE61</f>
        <v>0</v>
      </c>
      <c r="LVG62" s="1683">
        <f t="shared" ref="LVG62" si="4344">LVG59-LVG61</f>
        <v>0</v>
      </c>
      <c r="LVI62" s="1683">
        <f t="shared" ref="LVI62" si="4345">LVI59-LVI61</f>
        <v>0</v>
      </c>
      <c r="LVK62" s="1683">
        <f t="shared" ref="LVK62" si="4346">LVK59-LVK61</f>
        <v>0</v>
      </c>
      <c r="LVM62" s="1683">
        <f t="shared" ref="LVM62" si="4347">LVM59-LVM61</f>
        <v>0</v>
      </c>
      <c r="LVO62" s="1683">
        <f t="shared" ref="LVO62" si="4348">LVO59-LVO61</f>
        <v>0</v>
      </c>
      <c r="LVQ62" s="1683">
        <f t="shared" ref="LVQ62" si="4349">LVQ59-LVQ61</f>
        <v>0</v>
      </c>
      <c r="LVS62" s="1683">
        <f t="shared" ref="LVS62" si="4350">LVS59-LVS61</f>
        <v>0</v>
      </c>
      <c r="LVU62" s="1683">
        <f t="shared" ref="LVU62" si="4351">LVU59-LVU61</f>
        <v>0</v>
      </c>
      <c r="LVW62" s="1683">
        <f t="shared" ref="LVW62" si="4352">LVW59-LVW61</f>
        <v>0</v>
      </c>
      <c r="LVY62" s="1683">
        <f t="shared" ref="LVY62" si="4353">LVY59-LVY61</f>
        <v>0</v>
      </c>
      <c r="LWA62" s="1683">
        <f t="shared" ref="LWA62" si="4354">LWA59-LWA61</f>
        <v>0</v>
      </c>
      <c r="LWC62" s="1683">
        <f t="shared" ref="LWC62" si="4355">LWC59-LWC61</f>
        <v>0</v>
      </c>
      <c r="LWE62" s="1683">
        <f t="shared" ref="LWE62" si="4356">LWE59-LWE61</f>
        <v>0</v>
      </c>
      <c r="LWG62" s="1683">
        <f t="shared" ref="LWG62" si="4357">LWG59-LWG61</f>
        <v>0</v>
      </c>
      <c r="LWI62" s="1683">
        <f t="shared" ref="LWI62" si="4358">LWI59-LWI61</f>
        <v>0</v>
      </c>
      <c r="LWK62" s="1683">
        <f t="shared" ref="LWK62" si="4359">LWK59-LWK61</f>
        <v>0</v>
      </c>
      <c r="LWM62" s="1683">
        <f t="shared" ref="LWM62" si="4360">LWM59-LWM61</f>
        <v>0</v>
      </c>
      <c r="LWO62" s="1683">
        <f t="shared" ref="LWO62" si="4361">LWO59-LWO61</f>
        <v>0</v>
      </c>
      <c r="LWQ62" s="1683">
        <f t="shared" ref="LWQ62" si="4362">LWQ59-LWQ61</f>
        <v>0</v>
      </c>
      <c r="LWS62" s="1683">
        <f t="shared" ref="LWS62" si="4363">LWS59-LWS61</f>
        <v>0</v>
      </c>
      <c r="LWU62" s="1683">
        <f t="shared" ref="LWU62" si="4364">LWU59-LWU61</f>
        <v>0</v>
      </c>
      <c r="LWW62" s="1683">
        <f t="shared" ref="LWW62" si="4365">LWW59-LWW61</f>
        <v>0</v>
      </c>
      <c r="LWY62" s="1683">
        <f t="shared" ref="LWY62" si="4366">LWY59-LWY61</f>
        <v>0</v>
      </c>
      <c r="LXA62" s="1683">
        <f t="shared" ref="LXA62" si="4367">LXA59-LXA61</f>
        <v>0</v>
      </c>
      <c r="LXC62" s="1683">
        <f t="shared" ref="LXC62" si="4368">LXC59-LXC61</f>
        <v>0</v>
      </c>
      <c r="LXE62" s="1683">
        <f t="shared" ref="LXE62" si="4369">LXE59-LXE61</f>
        <v>0</v>
      </c>
      <c r="LXG62" s="1683">
        <f t="shared" ref="LXG62" si="4370">LXG59-LXG61</f>
        <v>0</v>
      </c>
      <c r="LXI62" s="1683">
        <f t="shared" ref="LXI62" si="4371">LXI59-LXI61</f>
        <v>0</v>
      </c>
      <c r="LXK62" s="1683">
        <f t="shared" ref="LXK62" si="4372">LXK59-LXK61</f>
        <v>0</v>
      </c>
      <c r="LXM62" s="1683">
        <f t="shared" ref="LXM62" si="4373">LXM59-LXM61</f>
        <v>0</v>
      </c>
      <c r="LXO62" s="1683">
        <f t="shared" ref="LXO62" si="4374">LXO59-LXO61</f>
        <v>0</v>
      </c>
      <c r="LXQ62" s="1683">
        <f t="shared" ref="LXQ62" si="4375">LXQ59-LXQ61</f>
        <v>0</v>
      </c>
      <c r="LXS62" s="1683">
        <f t="shared" ref="LXS62" si="4376">LXS59-LXS61</f>
        <v>0</v>
      </c>
      <c r="LXU62" s="1683">
        <f t="shared" ref="LXU62" si="4377">LXU59-LXU61</f>
        <v>0</v>
      </c>
      <c r="LXW62" s="1683">
        <f t="shared" ref="LXW62" si="4378">LXW59-LXW61</f>
        <v>0</v>
      </c>
      <c r="LXY62" s="1683">
        <f t="shared" ref="LXY62" si="4379">LXY59-LXY61</f>
        <v>0</v>
      </c>
      <c r="LYA62" s="1683">
        <f t="shared" ref="LYA62" si="4380">LYA59-LYA61</f>
        <v>0</v>
      </c>
      <c r="LYC62" s="1683">
        <f t="shared" ref="LYC62" si="4381">LYC59-LYC61</f>
        <v>0</v>
      </c>
      <c r="LYE62" s="1683">
        <f t="shared" ref="LYE62" si="4382">LYE59-LYE61</f>
        <v>0</v>
      </c>
      <c r="LYG62" s="1683">
        <f t="shared" ref="LYG62" si="4383">LYG59-LYG61</f>
        <v>0</v>
      </c>
      <c r="LYI62" s="1683">
        <f t="shared" ref="LYI62" si="4384">LYI59-LYI61</f>
        <v>0</v>
      </c>
      <c r="LYK62" s="1683">
        <f t="shared" ref="LYK62" si="4385">LYK59-LYK61</f>
        <v>0</v>
      </c>
      <c r="LYM62" s="1683">
        <f t="shared" ref="LYM62" si="4386">LYM59-LYM61</f>
        <v>0</v>
      </c>
      <c r="LYO62" s="1683">
        <f t="shared" ref="LYO62" si="4387">LYO59-LYO61</f>
        <v>0</v>
      </c>
      <c r="LYQ62" s="1683">
        <f t="shared" ref="LYQ62" si="4388">LYQ59-LYQ61</f>
        <v>0</v>
      </c>
      <c r="LYS62" s="1683">
        <f t="shared" ref="LYS62" si="4389">LYS59-LYS61</f>
        <v>0</v>
      </c>
      <c r="LYU62" s="1683">
        <f t="shared" ref="LYU62" si="4390">LYU59-LYU61</f>
        <v>0</v>
      </c>
      <c r="LYW62" s="1683">
        <f t="shared" ref="LYW62" si="4391">LYW59-LYW61</f>
        <v>0</v>
      </c>
      <c r="LYY62" s="1683">
        <f t="shared" ref="LYY62" si="4392">LYY59-LYY61</f>
        <v>0</v>
      </c>
      <c r="LZA62" s="1683">
        <f t="shared" ref="LZA62" si="4393">LZA59-LZA61</f>
        <v>0</v>
      </c>
      <c r="LZC62" s="1683">
        <f t="shared" ref="LZC62" si="4394">LZC59-LZC61</f>
        <v>0</v>
      </c>
      <c r="LZE62" s="1683">
        <f t="shared" ref="LZE62" si="4395">LZE59-LZE61</f>
        <v>0</v>
      </c>
      <c r="LZG62" s="1683">
        <f t="shared" ref="LZG62" si="4396">LZG59-LZG61</f>
        <v>0</v>
      </c>
      <c r="LZI62" s="1683">
        <f t="shared" ref="LZI62" si="4397">LZI59-LZI61</f>
        <v>0</v>
      </c>
      <c r="LZK62" s="1683">
        <f t="shared" ref="LZK62" si="4398">LZK59-LZK61</f>
        <v>0</v>
      </c>
      <c r="LZM62" s="1683">
        <f t="shared" ref="LZM62" si="4399">LZM59-LZM61</f>
        <v>0</v>
      </c>
      <c r="LZO62" s="1683">
        <f t="shared" ref="LZO62" si="4400">LZO59-LZO61</f>
        <v>0</v>
      </c>
      <c r="LZQ62" s="1683">
        <f t="shared" ref="LZQ62" si="4401">LZQ59-LZQ61</f>
        <v>0</v>
      </c>
      <c r="LZS62" s="1683">
        <f t="shared" ref="LZS62" si="4402">LZS59-LZS61</f>
        <v>0</v>
      </c>
      <c r="LZU62" s="1683">
        <f t="shared" ref="LZU62" si="4403">LZU59-LZU61</f>
        <v>0</v>
      </c>
      <c r="LZW62" s="1683">
        <f t="shared" ref="LZW62" si="4404">LZW59-LZW61</f>
        <v>0</v>
      </c>
      <c r="LZY62" s="1683">
        <f t="shared" ref="LZY62" si="4405">LZY59-LZY61</f>
        <v>0</v>
      </c>
      <c r="MAA62" s="1683">
        <f t="shared" ref="MAA62" si="4406">MAA59-MAA61</f>
        <v>0</v>
      </c>
      <c r="MAC62" s="1683">
        <f t="shared" ref="MAC62" si="4407">MAC59-MAC61</f>
        <v>0</v>
      </c>
      <c r="MAE62" s="1683">
        <f t="shared" ref="MAE62" si="4408">MAE59-MAE61</f>
        <v>0</v>
      </c>
      <c r="MAG62" s="1683">
        <f t="shared" ref="MAG62" si="4409">MAG59-MAG61</f>
        <v>0</v>
      </c>
      <c r="MAI62" s="1683">
        <f t="shared" ref="MAI62" si="4410">MAI59-MAI61</f>
        <v>0</v>
      </c>
      <c r="MAK62" s="1683">
        <f t="shared" ref="MAK62" si="4411">MAK59-MAK61</f>
        <v>0</v>
      </c>
      <c r="MAM62" s="1683">
        <f t="shared" ref="MAM62" si="4412">MAM59-MAM61</f>
        <v>0</v>
      </c>
      <c r="MAO62" s="1683">
        <f t="shared" ref="MAO62" si="4413">MAO59-MAO61</f>
        <v>0</v>
      </c>
      <c r="MAQ62" s="1683">
        <f t="shared" ref="MAQ62" si="4414">MAQ59-MAQ61</f>
        <v>0</v>
      </c>
      <c r="MAS62" s="1683">
        <f t="shared" ref="MAS62" si="4415">MAS59-MAS61</f>
        <v>0</v>
      </c>
      <c r="MAU62" s="1683">
        <f t="shared" ref="MAU62" si="4416">MAU59-MAU61</f>
        <v>0</v>
      </c>
      <c r="MAW62" s="1683">
        <f t="shared" ref="MAW62" si="4417">MAW59-MAW61</f>
        <v>0</v>
      </c>
      <c r="MAY62" s="1683">
        <f t="shared" ref="MAY62" si="4418">MAY59-MAY61</f>
        <v>0</v>
      </c>
      <c r="MBA62" s="1683">
        <f t="shared" ref="MBA62" si="4419">MBA59-MBA61</f>
        <v>0</v>
      </c>
      <c r="MBC62" s="1683">
        <f t="shared" ref="MBC62" si="4420">MBC59-MBC61</f>
        <v>0</v>
      </c>
      <c r="MBE62" s="1683">
        <f t="shared" ref="MBE62" si="4421">MBE59-MBE61</f>
        <v>0</v>
      </c>
      <c r="MBG62" s="1683">
        <f t="shared" ref="MBG62" si="4422">MBG59-MBG61</f>
        <v>0</v>
      </c>
      <c r="MBI62" s="1683">
        <f t="shared" ref="MBI62" si="4423">MBI59-MBI61</f>
        <v>0</v>
      </c>
      <c r="MBK62" s="1683">
        <f t="shared" ref="MBK62" si="4424">MBK59-MBK61</f>
        <v>0</v>
      </c>
      <c r="MBM62" s="1683">
        <f t="shared" ref="MBM62" si="4425">MBM59-MBM61</f>
        <v>0</v>
      </c>
      <c r="MBO62" s="1683">
        <f t="shared" ref="MBO62" si="4426">MBO59-MBO61</f>
        <v>0</v>
      </c>
      <c r="MBQ62" s="1683">
        <f t="shared" ref="MBQ62" si="4427">MBQ59-MBQ61</f>
        <v>0</v>
      </c>
      <c r="MBS62" s="1683">
        <f t="shared" ref="MBS62" si="4428">MBS59-MBS61</f>
        <v>0</v>
      </c>
      <c r="MBU62" s="1683">
        <f t="shared" ref="MBU62" si="4429">MBU59-MBU61</f>
        <v>0</v>
      </c>
      <c r="MBW62" s="1683">
        <f t="shared" ref="MBW62" si="4430">MBW59-MBW61</f>
        <v>0</v>
      </c>
      <c r="MBY62" s="1683">
        <f t="shared" ref="MBY62" si="4431">MBY59-MBY61</f>
        <v>0</v>
      </c>
      <c r="MCA62" s="1683">
        <f t="shared" ref="MCA62" si="4432">MCA59-MCA61</f>
        <v>0</v>
      </c>
      <c r="MCC62" s="1683">
        <f t="shared" ref="MCC62" si="4433">MCC59-MCC61</f>
        <v>0</v>
      </c>
      <c r="MCE62" s="1683">
        <f t="shared" ref="MCE62" si="4434">MCE59-MCE61</f>
        <v>0</v>
      </c>
      <c r="MCG62" s="1683">
        <f t="shared" ref="MCG62" si="4435">MCG59-MCG61</f>
        <v>0</v>
      </c>
      <c r="MCI62" s="1683">
        <f t="shared" ref="MCI62" si="4436">MCI59-MCI61</f>
        <v>0</v>
      </c>
      <c r="MCK62" s="1683">
        <f t="shared" ref="MCK62" si="4437">MCK59-MCK61</f>
        <v>0</v>
      </c>
      <c r="MCM62" s="1683">
        <f t="shared" ref="MCM62" si="4438">MCM59-MCM61</f>
        <v>0</v>
      </c>
      <c r="MCO62" s="1683">
        <f t="shared" ref="MCO62" si="4439">MCO59-MCO61</f>
        <v>0</v>
      </c>
      <c r="MCQ62" s="1683">
        <f t="shared" ref="MCQ62" si="4440">MCQ59-MCQ61</f>
        <v>0</v>
      </c>
      <c r="MCS62" s="1683">
        <f t="shared" ref="MCS62" si="4441">MCS59-MCS61</f>
        <v>0</v>
      </c>
      <c r="MCU62" s="1683">
        <f t="shared" ref="MCU62" si="4442">MCU59-MCU61</f>
        <v>0</v>
      </c>
      <c r="MCW62" s="1683">
        <f t="shared" ref="MCW62" si="4443">MCW59-MCW61</f>
        <v>0</v>
      </c>
      <c r="MCY62" s="1683">
        <f t="shared" ref="MCY62" si="4444">MCY59-MCY61</f>
        <v>0</v>
      </c>
      <c r="MDA62" s="1683">
        <f t="shared" ref="MDA62" si="4445">MDA59-MDA61</f>
        <v>0</v>
      </c>
      <c r="MDC62" s="1683">
        <f t="shared" ref="MDC62" si="4446">MDC59-MDC61</f>
        <v>0</v>
      </c>
      <c r="MDE62" s="1683">
        <f t="shared" ref="MDE62" si="4447">MDE59-MDE61</f>
        <v>0</v>
      </c>
      <c r="MDG62" s="1683">
        <f t="shared" ref="MDG62" si="4448">MDG59-MDG61</f>
        <v>0</v>
      </c>
      <c r="MDI62" s="1683">
        <f t="shared" ref="MDI62" si="4449">MDI59-MDI61</f>
        <v>0</v>
      </c>
      <c r="MDK62" s="1683">
        <f t="shared" ref="MDK62" si="4450">MDK59-MDK61</f>
        <v>0</v>
      </c>
      <c r="MDM62" s="1683">
        <f t="shared" ref="MDM62" si="4451">MDM59-MDM61</f>
        <v>0</v>
      </c>
      <c r="MDO62" s="1683">
        <f t="shared" ref="MDO62" si="4452">MDO59-MDO61</f>
        <v>0</v>
      </c>
      <c r="MDQ62" s="1683">
        <f t="shared" ref="MDQ62" si="4453">MDQ59-MDQ61</f>
        <v>0</v>
      </c>
      <c r="MDS62" s="1683">
        <f t="shared" ref="MDS62" si="4454">MDS59-MDS61</f>
        <v>0</v>
      </c>
      <c r="MDU62" s="1683">
        <f t="shared" ref="MDU62" si="4455">MDU59-MDU61</f>
        <v>0</v>
      </c>
      <c r="MDW62" s="1683">
        <f t="shared" ref="MDW62" si="4456">MDW59-MDW61</f>
        <v>0</v>
      </c>
      <c r="MDY62" s="1683">
        <f t="shared" ref="MDY62" si="4457">MDY59-MDY61</f>
        <v>0</v>
      </c>
      <c r="MEA62" s="1683">
        <f t="shared" ref="MEA62" si="4458">MEA59-MEA61</f>
        <v>0</v>
      </c>
      <c r="MEC62" s="1683">
        <f t="shared" ref="MEC62" si="4459">MEC59-MEC61</f>
        <v>0</v>
      </c>
      <c r="MEE62" s="1683">
        <f t="shared" ref="MEE62" si="4460">MEE59-MEE61</f>
        <v>0</v>
      </c>
      <c r="MEG62" s="1683">
        <f t="shared" ref="MEG62" si="4461">MEG59-MEG61</f>
        <v>0</v>
      </c>
      <c r="MEI62" s="1683">
        <f t="shared" ref="MEI62" si="4462">MEI59-MEI61</f>
        <v>0</v>
      </c>
      <c r="MEK62" s="1683">
        <f t="shared" ref="MEK62" si="4463">MEK59-MEK61</f>
        <v>0</v>
      </c>
      <c r="MEM62" s="1683">
        <f t="shared" ref="MEM62" si="4464">MEM59-MEM61</f>
        <v>0</v>
      </c>
      <c r="MEO62" s="1683">
        <f t="shared" ref="MEO62" si="4465">MEO59-MEO61</f>
        <v>0</v>
      </c>
      <c r="MEQ62" s="1683">
        <f t="shared" ref="MEQ62" si="4466">MEQ59-MEQ61</f>
        <v>0</v>
      </c>
      <c r="MES62" s="1683">
        <f t="shared" ref="MES62" si="4467">MES59-MES61</f>
        <v>0</v>
      </c>
      <c r="MEU62" s="1683">
        <f t="shared" ref="MEU62" si="4468">MEU59-MEU61</f>
        <v>0</v>
      </c>
      <c r="MEW62" s="1683">
        <f t="shared" ref="MEW62" si="4469">MEW59-MEW61</f>
        <v>0</v>
      </c>
      <c r="MEY62" s="1683">
        <f t="shared" ref="MEY62" si="4470">MEY59-MEY61</f>
        <v>0</v>
      </c>
      <c r="MFA62" s="1683">
        <f t="shared" ref="MFA62" si="4471">MFA59-MFA61</f>
        <v>0</v>
      </c>
      <c r="MFC62" s="1683">
        <f t="shared" ref="MFC62" si="4472">MFC59-MFC61</f>
        <v>0</v>
      </c>
      <c r="MFE62" s="1683">
        <f t="shared" ref="MFE62" si="4473">MFE59-MFE61</f>
        <v>0</v>
      </c>
      <c r="MFG62" s="1683">
        <f t="shared" ref="MFG62" si="4474">MFG59-MFG61</f>
        <v>0</v>
      </c>
      <c r="MFI62" s="1683">
        <f t="shared" ref="MFI62" si="4475">MFI59-MFI61</f>
        <v>0</v>
      </c>
      <c r="MFK62" s="1683">
        <f t="shared" ref="MFK62" si="4476">MFK59-MFK61</f>
        <v>0</v>
      </c>
      <c r="MFM62" s="1683">
        <f t="shared" ref="MFM62" si="4477">MFM59-MFM61</f>
        <v>0</v>
      </c>
      <c r="MFO62" s="1683">
        <f t="shared" ref="MFO62" si="4478">MFO59-MFO61</f>
        <v>0</v>
      </c>
      <c r="MFQ62" s="1683">
        <f t="shared" ref="MFQ62" si="4479">MFQ59-MFQ61</f>
        <v>0</v>
      </c>
      <c r="MFS62" s="1683">
        <f t="shared" ref="MFS62" si="4480">MFS59-MFS61</f>
        <v>0</v>
      </c>
      <c r="MFU62" s="1683">
        <f t="shared" ref="MFU62" si="4481">MFU59-MFU61</f>
        <v>0</v>
      </c>
      <c r="MFW62" s="1683">
        <f t="shared" ref="MFW62" si="4482">MFW59-MFW61</f>
        <v>0</v>
      </c>
      <c r="MFY62" s="1683">
        <f t="shared" ref="MFY62" si="4483">MFY59-MFY61</f>
        <v>0</v>
      </c>
      <c r="MGA62" s="1683">
        <f t="shared" ref="MGA62" si="4484">MGA59-MGA61</f>
        <v>0</v>
      </c>
      <c r="MGC62" s="1683">
        <f t="shared" ref="MGC62" si="4485">MGC59-MGC61</f>
        <v>0</v>
      </c>
      <c r="MGE62" s="1683">
        <f t="shared" ref="MGE62" si="4486">MGE59-MGE61</f>
        <v>0</v>
      </c>
      <c r="MGG62" s="1683">
        <f t="shared" ref="MGG62" si="4487">MGG59-MGG61</f>
        <v>0</v>
      </c>
      <c r="MGI62" s="1683">
        <f t="shared" ref="MGI62" si="4488">MGI59-MGI61</f>
        <v>0</v>
      </c>
      <c r="MGK62" s="1683">
        <f t="shared" ref="MGK62" si="4489">MGK59-MGK61</f>
        <v>0</v>
      </c>
      <c r="MGM62" s="1683">
        <f t="shared" ref="MGM62" si="4490">MGM59-MGM61</f>
        <v>0</v>
      </c>
      <c r="MGO62" s="1683">
        <f t="shared" ref="MGO62" si="4491">MGO59-MGO61</f>
        <v>0</v>
      </c>
      <c r="MGQ62" s="1683">
        <f t="shared" ref="MGQ62" si="4492">MGQ59-MGQ61</f>
        <v>0</v>
      </c>
      <c r="MGS62" s="1683">
        <f t="shared" ref="MGS62" si="4493">MGS59-MGS61</f>
        <v>0</v>
      </c>
      <c r="MGU62" s="1683">
        <f t="shared" ref="MGU62" si="4494">MGU59-MGU61</f>
        <v>0</v>
      </c>
      <c r="MGW62" s="1683">
        <f t="shared" ref="MGW62" si="4495">MGW59-MGW61</f>
        <v>0</v>
      </c>
      <c r="MGY62" s="1683">
        <f t="shared" ref="MGY62" si="4496">MGY59-MGY61</f>
        <v>0</v>
      </c>
      <c r="MHA62" s="1683">
        <f t="shared" ref="MHA62" si="4497">MHA59-MHA61</f>
        <v>0</v>
      </c>
      <c r="MHC62" s="1683">
        <f t="shared" ref="MHC62" si="4498">MHC59-MHC61</f>
        <v>0</v>
      </c>
      <c r="MHE62" s="1683">
        <f t="shared" ref="MHE62" si="4499">MHE59-MHE61</f>
        <v>0</v>
      </c>
      <c r="MHG62" s="1683">
        <f t="shared" ref="MHG62" si="4500">MHG59-MHG61</f>
        <v>0</v>
      </c>
      <c r="MHI62" s="1683">
        <f t="shared" ref="MHI62" si="4501">MHI59-MHI61</f>
        <v>0</v>
      </c>
      <c r="MHK62" s="1683">
        <f t="shared" ref="MHK62" si="4502">MHK59-MHK61</f>
        <v>0</v>
      </c>
      <c r="MHM62" s="1683">
        <f t="shared" ref="MHM62" si="4503">MHM59-MHM61</f>
        <v>0</v>
      </c>
      <c r="MHO62" s="1683">
        <f t="shared" ref="MHO62" si="4504">MHO59-MHO61</f>
        <v>0</v>
      </c>
      <c r="MHQ62" s="1683">
        <f t="shared" ref="MHQ62" si="4505">MHQ59-MHQ61</f>
        <v>0</v>
      </c>
      <c r="MHS62" s="1683">
        <f t="shared" ref="MHS62" si="4506">MHS59-MHS61</f>
        <v>0</v>
      </c>
      <c r="MHU62" s="1683">
        <f t="shared" ref="MHU62" si="4507">MHU59-MHU61</f>
        <v>0</v>
      </c>
      <c r="MHW62" s="1683">
        <f t="shared" ref="MHW62" si="4508">MHW59-MHW61</f>
        <v>0</v>
      </c>
      <c r="MHY62" s="1683">
        <f t="shared" ref="MHY62" si="4509">MHY59-MHY61</f>
        <v>0</v>
      </c>
      <c r="MIA62" s="1683">
        <f t="shared" ref="MIA62" si="4510">MIA59-MIA61</f>
        <v>0</v>
      </c>
      <c r="MIC62" s="1683">
        <f t="shared" ref="MIC62" si="4511">MIC59-MIC61</f>
        <v>0</v>
      </c>
      <c r="MIE62" s="1683">
        <f t="shared" ref="MIE62" si="4512">MIE59-MIE61</f>
        <v>0</v>
      </c>
      <c r="MIG62" s="1683">
        <f t="shared" ref="MIG62" si="4513">MIG59-MIG61</f>
        <v>0</v>
      </c>
      <c r="MII62" s="1683">
        <f t="shared" ref="MII62" si="4514">MII59-MII61</f>
        <v>0</v>
      </c>
      <c r="MIK62" s="1683">
        <f t="shared" ref="MIK62" si="4515">MIK59-MIK61</f>
        <v>0</v>
      </c>
      <c r="MIM62" s="1683">
        <f t="shared" ref="MIM62" si="4516">MIM59-MIM61</f>
        <v>0</v>
      </c>
      <c r="MIO62" s="1683">
        <f t="shared" ref="MIO62" si="4517">MIO59-MIO61</f>
        <v>0</v>
      </c>
      <c r="MIQ62" s="1683">
        <f t="shared" ref="MIQ62" si="4518">MIQ59-MIQ61</f>
        <v>0</v>
      </c>
      <c r="MIS62" s="1683">
        <f t="shared" ref="MIS62" si="4519">MIS59-MIS61</f>
        <v>0</v>
      </c>
      <c r="MIU62" s="1683">
        <f t="shared" ref="MIU62" si="4520">MIU59-MIU61</f>
        <v>0</v>
      </c>
      <c r="MIW62" s="1683">
        <f t="shared" ref="MIW62" si="4521">MIW59-MIW61</f>
        <v>0</v>
      </c>
      <c r="MIY62" s="1683">
        <f t="shared" ref="MIY62" si="4522">MIY59-MIY61</f>
        <v>0</v>
      </c>
      <c r="MJA62" s="1683">
        <f t="shared" ref="MJA62" si="4523">MJA59-MJA61</f>
        <v>0</v>
      </c>
      <c r="MJC62" s="1683">
        <f t="shared" ref="MJC62" si="4524">MJC59-MJC61</f>
        <v>0</v>
      </c>
      <c r="MJE62" s="1683">
        <f t="shared" ref="MJE62" si="4525">MJE59-MJE61</f>
        <v>0</v>
      </c>
      <c r="MJG62" s="1683">
        <f t="shared" ref="MJG62" si="4526">MJG59-MJG61</f>
        <v>0</v>
      </c>
      <c r="MJI62" s="1683">
        <f t="shared" ref="MJI62" si="4527">MJI59-MJI61</f>
        <v>0</v>
      </c>
      <c r="MJK62" s="1683">
        <f t="shared" ref="MJK62" si="4528">MJK59-MJK61</f>
        <v>0</v>
      </c>
      <c r="MJM62" s="1683">
        <f t="shared" ref="MJM62" si="4529">MJM59-MJM61</f>
        <v>0</v>
      </c>
      <c r="MJO62" s="1683">
        <f t="shared" ref="MJO62" si="4530">MJO59-MJO61</f>
        <v>0</v>
      </c>
      <c r="MJQ62" s="1683">
        <f t="shared" ref="MJQ62" si="4531">MJQ59-MJQ61</f>
        <v>0</v>
      </c>
      <c r="MJS62" s="1683">
        <f t="shared" ref="MJS62" si="4532">MJS59-MJS61</f>
        <v>0</v>
      </c>
      <c r="MJU62" s="1683">
        <f t="shared" ref="MJU62" si="4533">MJU59-MJU61</f>
        <v>0</v>
      </c>
      <c r="MJW62" s="1683">
        <f t="shared" ref="MJW62" si="4534">MJW59-MJW61</f>
        <v>0</v>
      </c>
      <c r="MJY62" s="1683">
        <f t="shared" ref="MJY62" si="4535">MJY59-MJY61</f>
        <v>0</v>
      </c>
      <c r="MKA62" s="1683">
        <f t="shared" ref="MKA62" si="4536">MKA59-MKA61</f>
        <v>0</v>
      </c>
      <c r="MKC62" s="1683">
        <f t="shared" ref="MKC62" si="4537">MKC59-MKC61</f>
        <v>0</v>
      </c>
      <c r="MKE62" s="1683">
        <f t="shared" ref="MKE62" si="4538">MKE59-MKE61</f>
        <v>0</v>
      </c>
      <c r="MKG62" s="1683">
        <f t="shared" ref="MKG62" si="4539">MKG59-MKG61</f>
        <v>0</v>
      </c>
      <c r="MKI62" s="1683">
        <f t="shared" ref="MKI62" si="4540">MKI59-MKI61</f>
        <v>0</v>
      </c>
      <c r="MKK62" s="1683">
        <f t="shared" ref="MKK62" si="4541">MKK59-MKK61</f>
        <v>0</v>
      </c>
      <c r="MKM62" s="1683">
        <f t="shared" ref="MKM62" si="4542">MKM59-MKM61</f>
        <v>0</v>
      </c>
      <c r="MKO62" s="1683">
        <f t="shared" ref="MKO62" si="4543">MKO59-MKO61</f>
        <v>0</v>
      </c>
      <c r="MKQ62" s="1683">
        <f t="shared" ref="MKQ62" si="4544">MKQ59-MKQ61</f>
        <v>0</v>
      </c>
      <c r="MKS62" s="1683">
        <f t="shared" ref="MKS62" si="4545">MKS59-MKS61</f>
        <v>0</v>
      </c>
      <c r="MKU62" s="1683">
        <f t="shared" ref="MKU62" si="4546">MKU59-MKU61</f>
        <v>0</v>
      </c>
      <c r="MKW62" s="1683">
        <f t="shared" ref="MKW62" si="4547">MKW59-MKW61</f>
        <v>0</v>
      </c>
      <c r="MKY62" s="1683">
        <f t="shared" ref="MKY62" si="4548">MKY59-MKY61</f>
        <v>0</v>
      </c>
      <c r="MLA62" s="1683">
        <f t="shared" ref="MLA62" si="4549">MLA59-MLA61</f>
        <v>0</v>
      </c>
      <c r="MLC62" s="1683">
        <f t="shared" ref="MLC62" si="4550">MLC59-MLC61</f>
        <v>0</v>
      </c>
      <c r="MLE62" s="1683">
        <f t="shared" ref="MLE62" si="4551">MLE59-MLE61</f>
        <v>0</v>
      </c>
      <c r="MLG62" s="1683">
        <f t="shared" ref="MLG62" si="4552">MLG59-MLG61</f>
        <v>0</v>
      </c>
      <c r="MLI62" s="1683">
        <f t="shared" ref="MLI62" si="4553">MLI59-MLI61</f>
        <v>0</v>
      </c>
      <c r="MLK62" s="1683">
        <f t="shared" ref="MLK62" si="4554">MLK59-MLK61</f>
        <v>0</v>
      </c>
      <c r="MLM62" s="1683">
        <f t="shared" ref="MLM62" si="4555">MLM59-MLM61</f>
        <v>0</v>
      </c>
      <c r="MLO62" s="1683">
        <f t="shared" ref="MLO62" si="4556">MLO59-MLO61</f>
        <v>0</v>
      </c>
      <c r="MLQ62" s="1683">
        <f t="shared" ref="MLQ62" si="4557">MLQ59-MLQ61</f>
        <v>0</v>
      </c>
      <c r="MLS62" s="1683">
        <f t="shared" ref="MLS62" si="4558">MLS59-MLS61</f>
        <v>0</v>
      </c>
      <c r="MLU62" s="1683">
        <f t="shared" ref="MLU62" si="4559">MLU59-MLU61</f>
        <v>0</v>
      </c>
      <c r="MLW62" s="1683">
        <f t="shared" ref="MLW62" si="4560">MLW59-MLW61</f>
        <v>0</v>
      </c>
      <c r="MLY62" s="1683">
        <f t="shared" ref="MLY62" si="4561">MLY59-MLY61</f>
        <v>0</v>
      </c>
      <c r="MMA62" s="1683">
        <f t="shared" ref="MMA62" si="4562">MMA59-MMA61</f>
        <v>0</v>
      </c>
      <c r="MMC62" s="1683">
        <f t="shared" ref="MMC62" si="4563">MMC59-MMC61</f>
        <v>0</v>
      </c>
      <c r="MME62" s="1683">
        <f t="shared" ref="MME62" si="4564">MME59-MME61</f>
        <v>0</v>
      </c>
      <c r="MMG62" s="1683">
        <f t="shared" ref="MMG62" si="4565">MMG59-MMG61</f>
        <v>0</v>
      </c>
      <c r="MMI62" s="1683">
        <f t="shared" ref="MMI62" si="4566">MMI59-MMI61</f>
        <v>0</v>
      </c>
      <c r="MMK62" s="1683">
        <f t="shared" ref="MMK62" si="4567">MMK59-MMK61</f>
        <v>0</v>
      </c>
      <c r="MMM62" s="1683">
        <f t="shared" ref="MMM62" si="4568">MMM59-MMM61</f>
        <v>0</v>
      </c>
      <c r="MMO62" s="1683">
        <f t="shared" ref="MMO62" si="4569">MMO59-MMO61</f>
        <v>0</v>
      </c>
      <c r="MMQ62" s="1683">
        <f t="shared" ref="MMQ62" si="4570">MMQ59-MMQ61</f>
        <v>0</v>
      </c>
      <c r="MMS62" s="1683">
        <f t="shared" ref="MMS62" si="4571">MMS59-MMS61</f>
        <v>0</v>
      </c>
      <c r="MMU62" s="1683">
        <f t="shared" ref="MMU62" si="4572">MMU59-MMU61</f>
        <v>0</v>
      </c>
      <c r="MMW62" s="1683">
        <f t="shared" ref="MMW62" si="4573">MMW59-MMW61</f>
        <v>0</v>
      </c>
      <c r="MMY62" s="1683">
        <f t="shared" ref="MMY62" si="4574">MMY59-MMY61</f>
        <v>0</v>
      </c>
      <c r="MNA62" s="1683">
        <f t="shared" ref="MNA62" si="4575">MNA59-MNA61</f>
        <v>0</v>
      </c>
      <c r="MNC62" s="1683">
        <f t="shared" ref="MNC62" si="4576">MNC59-MNC61</f>
        <v>0</v>
      </c>
      <c r="MNE62" s="1683">
        <f t="shared" ref="MNE62" si="4577">MNE59-MNE61</f>
        <v>0</v>
      </c>
      <c r="MNG62" s="1683">
        <f t="shared" ref="MNG62" si="4578">MNG59-MNG61</f>
        <v>0</v>
      </c>
      <c r="MNI62" s="1683">
        <f t="shared" ref="MNI62" si="4579">MNI59-MNI61</f>
        <v>0</v>
      </c>
      <c r="MNK62" s="1683">
        <f t="shared" ref="MNK62" si="4580">MNK59-MNK61</f>
        <v>0</v>
      </c>
      <c r="MNM62" s="1683">
        <f t="shared" ref="MNM62" si="4581">MNM59-MNM61</f>
        <v>0</v>
      </c>
      <c r="MNO62" s="1683">
        <f t="shared" ref="MNO62" si="4582">MNO59-MNO61</f>
        <v>0</v>
      </c>
      <c r="MNQ62" s="1683">
        <f t="shared" ref="MNQ62" si="4583">MNQ59-MNQ61</f>
        <v>0</v>
      </c>
      <c r="MNS62" s="1683">
        <f t="shared" ref="MNS62" si="4584">MNS59-MNS61</f>
        <v>0</v>
      </c>
      <c r="MNU62" s="1683">
        <f t="shared" ref="MNU62" si="4585">MNU59-MNU61</f>
        <v>0</v>
      </c>
      <c r="MNW62" s="1683">
        <f t="shared" ref="MNW62" si="4586">MNW59-MNW61</f>
        <v>0</v>
      </c>
      <c r="MNY62" s="1683">
        <f t="shared" ref="MNY62" si="4587">MNY59-MNY61</f>
        <v>0</v>
      </c>
      <c r="MOA62" s="1683">
        <f t="shared" ref="MOA62" si="4588">MOA59-MOA61</f>
        <v>0</v>
      </c>
      <c r="MOC62" s="1683">
        <f t="shared" ref="MOC62" si="4589">MOC59-MOC61</f>
        <v>0</v>
      </c>
      <c r="MOE62" s="1683">
        <f t="shared" ref="MOE62" si="4590">MOE59-MOE61</f>
        <v>0</v>
      </c>
      <c r="MOG62" s="1683">
        <f t="shared" ref="MOG62" si="4591">MOG59-MOG61</f>
        <v>0</v>
      </c>
      <c r="MOI62" s="1683">
        <f t="shared" ref="MOI62" si="4592">MOI59-MOI61</f>
        <v>0</v>
      </c>
      <c r="MOK62" s="1683">
        <f t="shared" ref="MOK62" si="4593">MOK59-MOK61</f>
        <v>0</v>
      </c>
      <c r="MOM62" s="1683">
        <f t="shared" ref="MOM62" si="4594">MOM59-MOM61</f>
        <v>0</v>
      </c>
      <c r="MOO62" s="1683">
        <f t="shared" ref="MOO62" si="4595">MOO59-MOO61</f>
        <v>0</v>
      </c>
      <c r="MOQ62" s="1683">
        <f t="shared" ref="MOQ62" si="4596">MOQ59-MOQ61</f>
        <v>0</v>
      </c>
      <c r="MOS62" s="1683">
        <f t="shared" ref="MOS62" si="4597">MOS59-MOS61</f>
        <v>0</v>
      </c>
      <c r="MOU62" s="1683">
        <f t="shared" ref="MOU62" si="4598">MOU59-MOU61</f>
        <v>0</v>
      </c>
      <c r="MOW62" s="1683">
        <f t="shared" ref="MOW62" si="4599">MOW59-MOW61</f>
        <v>0</v>
      </c>
      <c r="MOY62" s="1683">
        <f t="shared" ref="MOY62" si="4600">MOY59-MOY61</f>
        <v>0</v>
      </c>
      <c r="MPA62" s="1683">
        <f t="shared" ref="MPA62" si="4601">MPA59-MPA61</f>
        <v>0</v>
      </c>
      <c r="MPC62" s="1683">
        <f t="shared" ref="MPC62" si="4602">MPC59-MPC61</f>
        <v>0</v>
      </c>
      <c r="MPE62" s="1683">
        <f t="shared" ref="MPE62" si="4603">MPE59-MPE61</f>
        <v>0</v>
      </c>
      <c r="MPG62" s="1683">
        <f t="shared" ref="MPG62" si="4604">MPG59-MPG61</f>
        <v>0</v>
      </c>
      <c r="MPI62" s="1683">
        <f t="shared" ref="MPI62" si="4605">MPI59-MPI61</f>
        <v>0</v>
      </c>
      <c r="MPK62" s="1683">
        <f t="shared" ref="MPK62" si="4606">MPK59-MPK61</f>
        <v>0</v>
      </c>
      <c r="MPM62" s="1683">
        <f t="shared" ref="MPM62" si="4607">MPM59-MPM61</f>
        <v>0</v>
      </c>
      <c r="MPO62" s="1683">
        <f t="shared" ref="MPO62" si="4608">MPO59-MPO61</f>
        <v>0</v>
      </c>
      <c r="MPQ62" s="1683">
        <f t="shared" ref="MPQ62" si="4609">MPQ59-MPQ61</f>
        <v>0</v>
      </c>
      <c r="MPS62" s="1683">
        <f t="shared" ref="MPS62" si="4610">MPS59-MPS61</f>
        <v>0</v>
      </c>
      <c r="MPU62" s="1683">
        <f t="shared" ref="MPU62" si="4611">MPU59-MPU61</f>
        <v>0</v>
      </c>
      <c r="MPW62" s="1683">
        <f t="shared" ref="MPW62" si="4612">MPW59-MPW61</f>
        <v>0</v>
      </c>
      <c r="MPY62" s="1683">
        <f t="shared" ref="MPY62" si="4613">MPY59-MPY61</f>
        <v>0</v>
      </c>
      <c r="MQA62" s="1683">
        <f t="shared" ref="MQA62" si="4614">MQA59-MQA61</f>
        <v>0</v>
      </c>
      <c r="MQC62" s="1683">
        <f t="shared" ref="MQC62" si="4615">MQC59-MQC61</f>
        <v>0</v>
      </c>
      <c r="MQE62" s="1683">
        <f t="shared" ref="MQE62" si="4616">MQE59-MQE61</f>
        <v>0</v>
      </c>
      <c r="MQG62" s="1683">
        <f t="shared" ref="MQG62" si="4617">MQG59-MQG61</f>
        <v>0</v>
      </c>
      <c r="MQI62" s="1683">
        <f t="shared" ref="MQI62" si="4618">MQI59-MQI61</f>
        <v>0</v>
      </c>
      <c r="MQK62" s="1683">
        <f t="shared" ref="MQK62" si="4619">MQK59-MQK61</f>
        <v>0</v>
      </c>
      <c r="MQM62" s="1683">
        <f t="shared" ref="MQM62" si="4620">MQM59-MQM61</f>
        <v>0</v>
      </c>
      <c r="MQO62" s="1683">
        <f t="shared" ref="MQO62" si="4621">MQO59-MQO61</f>
        <v>0</v>
      </c>
      <c r="MQQ62" s="1683">
        <f t="shared" ref="MQQ62" si="4622">MQQ59-MQQ61</f>
        <v>0</v>
      </c>
      <c r="MQS62" s="1683">
        <f t="shared" ref="MQS62" si="4623">MQS59-MQS61</f>
        <v>0</v>
      </c>
      <c r="MQU62" s="1683">
        <f t="shared" ref="MQU62" si="4624">MQU59-MQU61</f>
        <v>0</v>
      </c>
      <c r="MQW62" s="1683">
        <f t="shared" ref="MQW62" si="4625">MQW59-MQW61</f>
        <v>0</v>
      </c>
      <c r="MQY62" s="1683">
        <f t="shared" ref="MQY62" si="4626">MQY59-MQY61</f>
        <v>0</v>
      </c>
      <c r="MRA62" s="1683">
        <f t="shared" ref="MRA62" si="4627">MRA59-MRA61</f>
        <v>0</v>
      </c>
      <c r="MRC62" s="1683">
        <f t="shared" ref="MRC62" si="4628">MRC59-MRC61</f>
        <v>0</v>
      </c>
      <c r="MRE62" s="1683">
        <f t="shared" ref="MRE62" si="4629">MRE59-MRE61</f>
        <v>0</v>
      </c>
      <c r="MRG62" s="1683">
        <f t="shared" ref="MRG62" si="4630">MRG59-MRG61</f>
        <v>0</v>
      </c>
      <c r="MRI62" s="1683">
        <f t="shared" ref="MRI62" si="4631">MRI59-MRI61</f>
        <v>0</v>
      </c>
      <c r="MRK62" s="1683">
        <f t="shared" ref="MRK62" si="4632">MRK59-MRK61</f>
        <v>0</v>
      </c>
      <c r="MRM62" s="1683">
        <f t="shared" ref="MRM62" si="4633">MRM59-MRM61</f>
        <v>0</v>
      </c>
      <c r="MRO62" s="1683">
        <f t="shared" ref="MRO62" si="4634">MRO59-MRO61</f>
        <v>0</v>
      </c>
      <c r="MRQ62" s="1683">
        <f t="shared" ref="MRQ62" si="4635">MRQ59-MRQ61</f>
        <v>0</v>
      </c>
      <c r="MRS62" s="1683">
        <f t="shared" ref="MRS62" si="4636">MRS59-MRS61</f>
        <v>0</v>
      </c>
      <c r="MRU62" s="1683">
        <f t="shared" ref="MRU62" si="4637">MRU59-MRU61</f>
        <v>0</v>
      </c>
      <c r="MRW62" s="1683">
        <f t="shared" ref="MRW62" si="4638">MRW59-MRW61</f>
        <v>0</v>
      </c>
      <c r="MRY62" s="1683">
        <f t="shared" ref="MRY62" si="4639">MRY59-MRY61</f>
        <v>0</v>
      </c>
      <c r="MSA62" s="1683">
        <f t="shared" ref="MSA62" si="4640">MSA59-MSA61</f>
        <v>0</v>
      </c>
      <c r="MSC62" s="1683">
        <f t="shared" ref="MSC62" si="4641">MSC59-MSC61</f>
        <v>0</v>
      </c>
      <c r="MSE62" s="1683">
        <f t="shared" ref="MSE62" si="4642">MSE59-MSE61</f>
        <v>0</v>
      </c>
      <c r="MSG62" s="1683">
        <f t="shared" ref="MSG62" si="4643">MSG59-MSG61</f>
        <v>0</v>
      </c>
      <c r="MSI62" s="1683">
        <f t="shared" ref="MSI62" si="4644">MSI59-MSI61</f>
        <v>0</v>
      </c>
      <c r="MSK62" s="1683">
        <f t="shared" ref="MSK62" si="4645">MSK59-MSK61</f>
        <v>0</v>
      </c>
      <c r="MSM62" s="1683">
        <f t="shared" ref="MSM62" si="4646">MSM59-MSM61</f>
        <v>0</v>
      </c>
      <c r="MSO62" s="1683">
        <f t="shared" ref="MSO62" si="4647">MSO59-MSO61</f>
        <v>0</v>
      </c>
      <c r="MSQ62" s="1683">
        <f t="shared" ref="MSQ62" si="4648">MSQ59-MSQ61</f>
        <v>0</v>
      </c>
      <c r="MSS62" s="1683">
        <f t="shared" ref="MSS62" si="4649">MSS59-MSS61</f>
        <v>0</v>
      </c>
      <c r="MSU62" s="1683">
        <f t="shared" ref="MSU62" si="4650">MSU59-MSU61</f>
        <v>0</v>
      </c>
      <c r="MSW62" s="1683">
        <f t="shared" ref="MSW62" si="4651">MSW59-MSW61</f>
        <v>0</v>
      </c>
      <c r="MSY62" s="1683">
        <f t="shared" ref="MSY62" si="4652">MSY59-MSY61</f>
        <v>0</v>
      </c>
      <c r="MTA62" s="1683">
        <f t="shared" ref="MTA62" si="4653">MTA59-MTA61</f>
        <v>0</v>
      </c>
      <c r="MTC62" s="1683">
        <f t="shared" ref="MTC62" si="4654">MTC59-MTC61</f>
        <v>0</v>
      </c>
      <c r="MTE62" s="1683">
        <f t="shared" ref="MTE62" si="4655">MTE59-MTE61</f>
        <v>0</v>
      </c>
      <c r="MTG62" s="1683">
        <f t="shared" ref="MTG62" si="4656">MTG59-MTG61</f>
        <v>0</v>
      </c>
      <c r="MTI62" s="1683">
        <f t="shared" ref="MTI62" si="4657">MTI59-MTI61</f>
        <v>0</v>
      </c>
      <c r="MTK62" s="1683">
        <f t="shared" ref="MTK62" si="4658">MTK59-MTK61</f>
        <v>0</v>
      </c>
      <c r="MTM62" s="1683">
        <f t="shared" ref="MTM62" si="4659">MTM59-MTM61</f>
        <v>0</v>
      </c>
      <c r="MTO62" s="1683">
        <f t="shared" ref="MTO62" si="4660">MTO59-MTO61</f>
        <v>0</v>
      </c>
      <c r="MTQ62" s="1683">
        <f t="shared" ref="MTQ62" si="4661">MTQ59-MTQ61</f>
        <v>0</v>
      </c>
      <c r="MTS62" s="1683">
        <f t="shared" ref="MTS62" si="4662">MTS59-MTS61</f>
        <v>0</v>
      </c>
      <c r="MTU62" s="1683">
        <f t="shared" ref="MTU62" si="4663">MTU59-MTU61</f>
        <v>0</v>
      </c>
      <c r="MTW62" s="1683">
        <f t="shared" ref="MTW62" si="4664">MTW59-MTW61</f>
        <v>0</v>
      </c>
      <c r="MTY62" s="1683">
        <f t="shared" ref="MTY62" si="4665">MTY59-MTY61</f>
        <v>0</v>
      </c>
      <c r="MUA62" s="1683">
        <f t="shared" ref="MUA62" si="4666">MUA59-MUA61</f>
        <v>0</v>
      </c>
      <c r="MUC62" s="1683">
        <f t="shared" ref="MUC62" si="4667">MUC59-MUC61</f>
        <v>0</v>
      </c>
      <c r="MUE62" s="1683">
        <f t="shared" ref="MUE62" si="4668">MUE59-MUE61</f>
        <v>0</v>
      </c>
      <c r="MUG62" s="1683">
        <f t="shared" ref="MUG62" si="4669">MUG59-MUG61</f>
        <v>0</v>
      </c>
      <c r="MUI62" s="1683">
        <f t="shared" ref="MUI62" si="4670">MUI59-MUI61</f>
        <v>0</v>
      </c>
      <c r="MUK62" s="1683">
        <f t="shared" ref="MUK62" si="4671">MUK59-MUK61</f>
        <v>0</v>
      </c>
      <c r="MUM62" s="1683">
        <f t="shared" ref="MUM62" si="4672">MUM59-MUM61</f>
        <v>0</v>
      </c>
      <c r="MUO62" s="1683">
        <f t="shared" ref="MUO62" si="4673">MUO59-MUO61</f>
        <v>0</v>
      </c>
      <c r="MUQ62" s="1683">
        <f t="shared" ref="MUQ62" si="4674">MUQ59-MUQ61</f>
        <v>0</v>
      </c>
      <c r="MUS62" s="1683">
        <f t="shared" ref="MUS62" si="4675">MUS59-MUS61</f>
        <v>0</v>
      </c>
      <c r="MUU62" s="1683">
        <f t="shared" ref="MUU62" si="4676">MUU59-MUU61</f>
        <v>0</v>
      </c>
      <c r="MUW62" s="1683">
        <f t="shared" ref="MUW62" si="4677">MUW59-MUW61</f>
        <v>0</v>
      </c>
      <c r="MUY62" s="1683">
        <f t="shared" ref="MUY62" si="4678">MUY59-MUY61</f>
        <v>0</v>
      </c>
      <c r="MVA62" s="1683">
        <f t="shared" ref="MVA62" si="4679">MVA59-MVA61</f>
        <v>0</v>
      </c>
      <c r="MVC62" s="1683">
        <f t="shared" ref="MVC62" si="4680">MVC59-MVC61</f>
        <v>0</v>
      </c>
      <c r="MVE62" s="1683">
        <f t="shared" ref="MVE62" si="4681">MVE59-MVE61</f>
        <v>0</v>
      </c>
      <c r="MVG62" s="1683">
        <f t="shared" ref="MVG62" si="4682">MVG59-MVG61</f>
        <v>0</v>
      </c>
      <c r="MVI62" s="1683">
        <f t="shared" ref="MVI62" si="4683">MVI59-MVI61</f>
        <v>0</v>
      </c>
      <c r="MVK62" s="1683">
        <f t="shared" ref="MVK62" si="4684">MVK59-MVK61</f>
        <v>0</v>
      </c>
      <c r="MVM62" s="1683">
        <f t="shared" ref="MVM62" si="4685">MVM59-MVM61</f>
        <v>0</v>
      </c>
      <c r="MVO62" s="1683">
        <f t="shared" ref="MVO62" si="4686">MVO59-MVO61</f>
        <v>0</v>
      </c>
      <c r="MVQ62" s="1683">
        <f t="shared" ref="MVQ62" si="4687">MVQ59-MVQ61</f>
        <v>0</v>
      </c>
      <c r="MVS62" s="1683">
        <f t="shared" ref="MVS62" si="4688">MVS59-MVS61</f>
        <v>0</v>
      </c>
      <c r="MVU62" s="1683">
        <f t="shared" ref="MVU62" si="4689">MVU59-MVU61</f>
        <v>0</v>
      </c>
      <c r="MVW62" s="1683">
        <f t="shared" ref="MVW62" si="4690">MVW59-MVW61</f>
        <v>0</v>
      </c>
      <c r="MVY62" s="1683">
        <f t="shared" ref="MVY62" si="4691">MVY59-MVY61</f>
        <v>0</v>
      </c>
      <c r="MWA62" s="1683">
        <f t="shared" ref="MWA62" si="4692">MWA59-MWA61</f>
        <v>0</v>
      </c>
      <c r="MWC62" s="1683">
        <f t="shared" ref="MWC62" si="4693">MWC59-MWC61</f>
        <v>0</v>
      </c>
      <c r="MWE62" s="1683">
        <f t="shared" ref="MWE62" si="4694">MWE59-MWE61</f>
        <v>0</v>
      </c>
      <c r="MWG62" s="1683">
        <f t="shared" ref="MWG62" si="4695">MWG59-MWG61</f>
        <v>0</v>
      </c>
      <c r="MWI62" s="1683">
        <f t="shared" ref="MWI62" si="4696">MWI59-MWI61</f>
        <v>0</v>
      </c>
      <c r="MWK62" s="1683">
        <f t="shared" ref="MWK62" si="4697">MWK59-MWK61</f>
        <v>0</v>
      </c>
      <c r="MWM62" s="1683">
        <f t="shared" ref="MWM62" si="4698">MWM59-MWM61</f>
        <v>0</v>
      </c>
      <c r="MWO62" s="1683">
        <f t="shared" ref="MWO62" si="4699">MWO59-MWO61</f>
        <v>0</v>
      </c>
      <c r="MWQ62" s="1683">
        <f t="shared" ref="MWQ62" si="4700">MWQ59-MWQ61</f>
        <v>0</v>
      </c>
      <c r="MWS62" s="1683">
        <f t="shared" ref="MWS62" si="4701">MWS59-MWS61</f>
        <v>0</v>
      </c>
      <c r="MWU62" s="1683">
        <f t="shared" ref="MWU62" si="4702">MWU59-MWU61</f>
        <v>0</v>
      </c>
      <c r="MWW62" s="1683">
        <f t="shared" ref="MWW62" si="4703">MWW59-MWW61</f>
        <v>0</v>
      </c>
      <c r="MWY62" s="1683">
        <f t="shared" ref="MWY62" si="4704">MWY59-MWY61</f>
        <v>0</v>
      </c>
      <c r="MXA62" s="1683">
        <f t="shared" ref="MXA62" si="4705">MXA59-MXA61</f>
        <v>0</v>
      </c>
      <c r="MXC62" s="1683">
        <f t="shared" ref="MXC62" si="4706">MXC59-MXC61</f>
        <v>0</v>
      </c>
      <c r="MXE62" s="1683">
        <f t="shared" ref="MXE62" si="4707">MXE59-MXE61</f>
        <v>0</v>
      </c>
      <c r="MXG62" s="1683">
        <f t="shared" ref="MXG62" si="4708">MXG59-MXG61</f>
        <v>0</v>
      </c>
      <c r="MXI62" s="1683">
        <f t="shared" ref="MXI62" si="4709">MXI59-MXI61</f>
        <v>0</v>
      </c>
      <c r="MXK62" s="1683">
        <f t="shared" ref="MXK62" si="4710">MXK59-MXK61</f>
        <v>0</v>
      </c>
      <c r="MXM62" s="1683">
        <f t="shared" ref="MXM62" si="4711">MXM59-MXM61</f>
        <v>0</v>
      </c>
      <c r="MXO62" s="1683">
        <f t="shared" ref="MXO62" si="4712">MXO59-MXO61</f>
        <v>0</v>
      </c>
      <c r="MXQ62" s="1683">
        <f t="shared" ref="MXQ62" si="4713">MXQ59-MXQ61</f>
        <v>0</v>
      </c>
      <c r="MXS62" s="1683">
        <f t="shared" ref="MXS62" si="4714">MXS59-MXS61</f>
        <v>0</v>
      </c>
      <c r="MXU62" s="1683">
        <f t="shared" ref="MXU62" si="4715">MXU59-MXU61</f>
        <v>0</v>
      </c>
      <c r="MXW62" s="1683">
        <f t="shared" ref="MXW62" si="4716">MXW59-MXW61</f>
        <v>0</v>
      </c>
      <c r="MXY62" s="1683">
        <f t="shared" ref="MXY62" si="4717">MXY59-MXY61</f>
        <v>0</v>
      </c>
      <c r="MYA62" s="1683">
        <f t="shared" ref="MYA62" si="4718">MYA59-MYA61</f>
        <v>0</v>
      </c>
      <c r="MYC62" s="1683">
        <f t="shared" ref="MYC62" si="4719">MYC59-MYC61</f>
        <v>0</v>
      </c>
      <c r="MYE62" s="1683">
        <f t="shared" ref="MYE62" si="4720">MYE59-MYE61</f>
        <v>0</v>
      </c>
      <c r="MYG62" s="1683">
        <f t="shared" ref="MYG62" si="4721">MYG59-MYG61</f>
        <v>0</v>
      </c>
      <c r="MYI62" s="1683">
        <f t="shared" ref="MYI62" si="4722">MYI59-MYI61</f>
        <v>0</v>
      </c>
      <c r="MYK62" s="1683">
        <f t="shared" ref="MYK62" si="4723">MYK59-MYK61</f>
        <v>0</v>
      </c>
      <c r="MYM62" s="1683">
        <f t="shared" ref="MYM62" si="4724">MYM59-MYM61</f>
        <v>0</v>
      </c>
      <c r="MYO62" s="1683">
        <f t="shared" ref="MYO62" si="4725">MYO59-MYO61</f>
        <v>0</v>
      </c>
      <c r="MYQ62" s="1683">
        <f t="shared" ref="MYQ62" si="4726">MYQ59-MYQ61</f>
        <v>0</v>
      </c>
      <c r="MYS62" s="1683">
        <f t="shared" ref="MYS62" si="4727">MYS59-MYS61</f>
        <v>0</v>
      </c>
      <c r="MYU62" s="1683">
        <f t="shared" ref="MYU62" si="4728">MYU59-MYU61</f>
        <v>0</v>
      </c>
      <c r="MYW62" s="1683">
        <f t="shared" ref="MYW62" si="4729">MYW59-MYW61</f>
        <v>0</v>
      </c>
      <c r="MYY62" s="1683">
        <f t="shared" ref="MYY62" si="4730">MYY59-MYY61</f>
        <v>0</v>
      </c>
      <c r="MZA62" s="1683">
        <f t="shared" ref="MZA62" si="4731">MZA59-MZA61</f>
        <v>0</v>
      </c>
      <c r="MZC62" s="1683">
        <f t="shared" ref="MZC62" si="4732">MZC59-MZC61</f>
        <v>0</v>
      </c>
      <c r="MZE62" s="1683">
        <f t="shared" ref="MZE62" si="4733">MZE59-MZE61</f>
        <v>0</v>
      </c>
      <c r="MZG62" s="1683">
        <f t="shared" ref="MZG62" si="4734">MZG59-MZG61</f>
        <v>0</v>
      </c>
      <c r="MZI62" s="1683">
        <f t="shared" ref="MZI62" si="4735">MZI59-MZI61</f>
        <v>0</v>
      </c>
      <c r="MZK62" s="1683">
        <f t="shared" ref="MZK62" si="4736">MZK59-MZK61</f>
        <v>0</v>
      </c>
      <c r="MZM62" s="1683">
        <f t="shared" ref="MZM62" si="4737">MZM59-MZM61</f>
        <v>0</v>
      </c>
      <c r="MZO62" s="1683">
        <f t="shared" ref="MZO62" si="4738">MZO59-MZO61</f>
        <v>0</v>
      </c>
      <c r="MZQ62" s="1683">
        <f t="shared" ref="MZQ62" si="4739">MZQ59-MZQ61</f>
        <v>0</v>
      </c>
      <c r="MZS62" s="1683">
        <f t="shared" ref="MZS62" si="4740">MZS59-MZS61</f>
        <v>0</v>
      </c>
      <c r="MZU62" s="1683">
        <f t="shared" ref="MZU62" si="4741">MZU59-MZU61</f>
        <v>0</v>
      </c>
      <c r="MZW62" s="1683">
        <f t="shared" ref="MZW62" si="4742">MZW59-MZW61</f>
        <v>0</v>
      </c>
      <c r="MZY62" s="1683">
        <f t="shared" ref="MZY62" si="4743">MZY59-MZY61</f>
        <v>0</v>
      </c>
      <c r="NAA62" s="1683">
        <f t="shared" ref="NAA62" si="4744">NAA59-NAA61</f>
        <v>0</v>
      </c>
      <c r="NAC62" s="1683">
        <f t="shared" ref="NAC62" si="4745">NAC59-NAC61</f>
        <v>0</v>
      </c>
      <c r="NAE62" s="1683">
        <f t="shared" ref="NAE62" si="4746">NAE59-NAE61</f>
        <v>0</v>
      </c>
      <c r="NAG62" s="1683">
        <f t="shared" ref="NAG62" si="4747">NAG59-NAG61</f>
        <v>0</v>
      </c>
      <c r="NAI62" s="1683">
        <f t="shared" ref="NAI62" si="4748">NAI59-NAI61</f>
        <v>0</v>
      </c>
      <c r="NAK62" s="1683">
        <f t="shared" ref="NAK62" si="4749">NAK59-NAK61</f>
        <v>0</v>
      </c>
      <c r="NAM62" s="1683">
        <f t="shared" ref="NAM62" si="4750">NAM59-NAM61</f>
        <v>0</v>
      </c>
      <c r="NAO62" s="1683">
        <f t="shared" ref="NAO62" si="4751">NAO59-NAO61</f>
        <v>0</v>
      </c>
      <c r="NAQ62" s="1683">
        <f t="shared" ref="NAQ62" si="4752">NAQ59-NAQ61</f>
        <v>0</v>
      </c>
      <c r="NAS62" s="1683">
        <f t="shared" ref="NAS62" si="4753">NAS59-NAS61</f>
        <v>0</v>
      </c>
      <c r="NAU62" s="1683">
        <f t="shared" ref="NAU62" si="4754">NAU59-NAU61</f>
        <v>0</v>
      </c>
      <c r="NAW62" s="1683">
        <f t="shared" ref="NAW62" si="4755">NAW59-NAW61</f>
        <v>0</v>
      </c>
      <c r="NAY62" s="1683">
        <f t="shared" ref="NAY62" si="4756">NAY59-NAY61</f>
        <v>0</v>
      </c>
      <c r="NBA62" s="1683">
        <f t="shared" ref="NBA62" si="4757">NBA59-NBA61</f>
        <v>0</v>
      </c>
      <c r="NBC62" s="1683">
        <f t="shared" ref="NBC62" si="4758">NBC59-NBC61</f>
        <v>0</v>
      </c>
      <c r="NBE62" s="1683">
        <f t="shared" ref="NBE62" si="4759">NBE59-NBE61</f>
        <v>0</v>
      </c>
      <c r="NBG62" s="1683">
        <f t="shared" ref="NBG62" si="4760">NBG59-NBG61</f>
        <v>0</v>
      </c>
      <c r="NBI62" s="1683">
        <f t="shared" ref="NBI62" si="4761">NBI59-NBI61</f>
        <v>0</v>
      </c>
      <c r="NBK62" s="1683">
        <f t="shared" ref="NBK62" si="4762">NBK59-NBK61</f>
        <v>0</v>
      </c>
      <c r="NBM62" s="1683">
        <f t="shared" ref="NBM62" si="4763">NBM59-NBM61</f>
        <v>0</v>
      </c>
      <c r="NBO62" s="1683">
        <f t="shared" ref="NBO62" si="4764">NBO59-NBO61</f>
        <v>0</v>
      </c>
      <c r="NBQ62" s="1683">
        <f t="shared" ref="NBQ62" si="4765">NBQ59-NBQ61</f>
        <v>0</v>
      </c>
      <c r="NBS62" s="1683">
        <f t="shared" ref="NBS62" si="4766">NBS59-NBS61</f>
        <v>0</v>
      </c>
      <c r="NBU62" s="1683">
        <f t="shared" ref="NBU62" si="4767">NBU59-NBU61</f>
        <v>0</v>
      </c>
      <c r="NBW62" s="1683">
        <f t="shared" ref="NBW62" si="4768">NBW59-NBW61</f>
        <v>0</v>
      </c>
      <c r="NBY62" s="1683">
        <f t="shared" ref="NBY62" si="4769">NBY59-NBY61</f>
        <v>0</v>
      </c>
      <c r="NCA62" s="1683">
        <f t="shared" ref="NCA62" si="4770">NCA59-NCA61</f>
        <v>0</v>
      </c>
      <c r="NCC62" s="1683">
        <f t="shared" ref="NCC62" si="4771">NCC59-NCC61</f>
        <v>0</v>
      </c>
      <c r="NCE62" s="1683">
        <f t="shared" ref="NCE62" si="4772">NCE59-NCE61</f>
        <v>0</v>
      </c>
      <c r="NCG62" s="1683">
        <f t="shared" ref="NCG62" si="4773">NCG59-NCG61</f>
        <v>0</v>
      </c>
      <c r="NCI62" s="1683">
        <f t="shared" ref="NCI62" si="4774">NCI59-NCI61</f>
        <v>0</v>
      </c>
      <c r="NCK62" s="1683">
        <f t="shared" ref="NCK62" si="4775">NCK59-NCK61</f>
        <v>0</v>
      </c>
      <c r="NCM62" s="1683">
        <f t="shared" ref="NCM62" si="4776">NCM59-NCM61</f>
        <v>0</v>
      </c>
      <c r="NCO62" s="1683">
        <f t="shared" ref="NCO62" si="4777">NCO59-NCO61</f>
        <v>0</v>
      </c>
      <c r="NCQ62" s="1683">
        <f t="shared" ref="NCQ62" si="4778">NCQ59-NCQ61</f>
        <v>0</v>
      </c>
      <c r="NCS62" s="1683">
        <f t="shared" ref="NCS62" si="4779">NCS59-NCS61</f>
        <v>0</v>
      </c>
      <c r="NCU62" s="1683">
        <f t="shared" ref="NCU62" si="4780">NCU59-NCU61</f>
        <v>0</v>
      </c>
      <c r="NCW62" s="1683">
        <f t="shared" ref="NCW62" si="4781">NCW59-NCW61</f>
        <v>0</v>
      </c>
      <c r="NCY62" s="1683">
        <f t="shared" ref="NCY62" si="4782">NCY59-NCY61</f>
        <v>0</v>
      </c>
      <c r="NDA62" s="1683">
        <f t="shared" ref="NDA62" si="4783">NDA59-NDA61</f>
        <v>0</v>
      </c>
      <c r="NDC62" s="1683">
        <f t="shared" ref="NDC62" si="4784">NDC59-NDC61</f>
        <v>0</v>
      </c>
      <c r="NDE62" s="1683">
        <f t="shared" ref="NDE62" si="4785">NDE59-NDE61</f>
        <v>0</v>
      </c>
      <c r="NDG62" s="1683">
        <f t="shared" ref="NDG62" si="4786">NDG59-NDG61</f>
        <v>0</v>
      </c>
      <c r="NDI62" s="1683">
        <f t="shared" ref="NDI62" si="4787">NDI59-NDI61</f>
        <v>0</v>
      </c>
      <c r="NDK62" s="1683">
        <f t="shared" ref="NDK62" si="4788">NDK59-NDK61</f>
        <v>0</v>
      </c>
      <c r="NDM62" s="1683">
        <f t="shared" ref="NDM62" si="4789">NDM59-NDM61</f>
        <v>0</v>
      </c>
      <c r="NDO62" s="1683">
        <f t="shared" ref="NDO62" si="4790">NDO59-NDO61</f>
        <v>0</v>
      </c>
      <c r="NDQ62" s="1683">
        <f t="shared" ref="NDQ62" si="4791">NDQ59-NDQ61</f>
        <v>0</v>
      </c>
      <c r="NDS62" s="1683">
        <f t="shared" ref="NDS62" si="4792">NDS59-NDS61</f>
        <v>0</v>
      </c>
      <c r="NDU62" s="1683">
        <f t="shared" ref="NDU62" si="4793">NDU59-NDU61</f>
        <v>0</v>
      </c>
      <c r="NDW62" s="1683">
        <f t="shared" ref="NDW62" si="4794">NDW59-NDW61</f>
        <v>0</v>
      </c>
      <c r="NDY62" s="1683">
        <f t="shared" ref="NDY62" si="4795">NDY59-NDY61</f>
        <v>0</v>
      </c>
      <c r="NEA62" s="1683">
        <f t="shared" ref="NEA62" si="4796">NEA59-NEA61</f>
        <v>0</v>
      </c>
      <c r="NEC62" s="1683">
        <f t="shared" ref="NEC62" si="4797">NEC59-NEC61</f>
        <v>0</v>
      </c>
      <c r="NEE62" s="1683">
        <f t="shared" ref="NEE62" si="4798">NEE59-NEE61</f>
        <v>0</v>
      </c>
      <c r="NEG62" s="1683">
        <f t="shared" ref="NEG62" si="4799">NEG59-NEG61</f>
        <v>0</v>
      </c>
      <c r="NEI62" s="1683">
        <f t="shared" ref="NEI62" si="4800">NEI59-NEI61</f>
        <v>0</v>
      </c>
      <c r="NEK62" s="1683">
        <f t="shared" ref="NEK62" si="4801">NEK59-NEK61</f>
        <v>0</v>
      </c>
      <c r="NEM62" s="1683">
        <f t="shared" ref="NEM62" si="4802">NEM59-NEM61</f>
        <v>0</v>
      </c>
      <c r="NEO62" s="1683">
        <f t="shared" ref="NEO62" si="4803">NEO59-NEO61</f>
        <v>0</v>
      </c>
      <c r="NEQ62" s="1683">
        <f t="shared" ref="NEQ62" si="4804">NEQ59-NEQ61</f>
        <v>0</v>
      </c>
      <c r="NES62" s="1683">
        <f t="shared" ref="NES62" si="4805">NES59-NES61</f>
        <v>0</v>
      </c>
      <c r="NEU62" s="1683">
        <f t="shared" ref="NEU62" si="4806">NEU59-NEU61</f>
        <v>0</v>
      </c>
      <c r="NEW62" s="1683">
        <f t="shared" ref="NEW62" si="4807">NEW59-NEW61</f>
        <v>0</v>
      </c>
      <c r="NEY62" s="1683">
        <f t="shared" ref="NEY62" si="4808">NEY59-NEY61</f>
        <v>0</v>
      </c>
      <c r="NFA62" s="1683">
        <f t="shared" ref="NFA62" si="4809">NFA59-NFA61</f>
        <v>0</v>
      </c>
      <c r="NFC62" s="1683">
        <f t="shared" ref="NFC62" si="4810">NFC59-NFC61</f>
        <v>0</v>
      </c>
      <c r="NFE62" s="1683">
        <f t="shared" ref="NFE62" si="4811">NFE59-NFE61</f>
        <v>0</v>
      </c>
      <c r="NFG62" s="1683">
        <f t="shared" ref="NFG62" si="4812">NFG59-NFG61</f>
        <v>0</v>
      </c>
      <c r="NFI62" s="1683">
        <f t="shared" ref="NFI62" si="4813">NFI59-NFI61</f>
        <v>0</v>
      </c>
      <c r="NFK62" s="1683">
        <f t="shared" ref="NFK62" si="4814">NFK59-NFK61</f>
        <v>0</v>
      </c>
      <c r="NFM62" s="1683">
        <f t="shared" ref="NFM62" si="4815">NFM59-NFM61</f>
        <v>0</v>
      </c>
      <c r="NFO62" s="1683">
        <f t="shared" ref="NFO62" si="4816">NFO59-NFO61</f>
        <v>0</v>
      </c>
      <c r="NFQ62" s="1683">
        <f t="shared" ref="NFQ62" si="4817">NFQ59-NFQ61</f>
        <v>0</v>
      </c>
      <c r="NFS62" s="1683">
        <f t="shared" ref="NFS62" si="4818">NFS59-NFS61</f>
        <v>0</v>
      </c>
      <c r="NFU62" s="1683">
        <f t="shared" ref="NFU62" si="4819">NFU59-NFU61</f>
        <v>0</v>
      </c>
      <c r="NFW62" s="1683">
        <f t="shared" ref="NFW62" si="4820">NFW59-NFW61</f>
        <v>0</v>
      </c>
      <c r="NFY62" s="1683">
        <f t="shared" ref="NFY62" si="4821">NFY59-NFY61</f>
        <v>0</v>
      </c>
      <c r="NGA62" s="1683">
        <f t="shared" ref="NGA62" si="4822">NGA59-NGA61</f>
        <v>0</v>
      </c>
      <c r="NGC62" s="1683">
        <f t="shared" ref="NGC62" si="4823">NGC59-NGC61</f>
        <v>0</v>
      </c>
      <c r="NGE62" s="1683">
        <f t="shared" ref="NGE62" si="4824">NGE59-NGE61</f>
        <v>0</v>
      </c>
      <c r="NGG62" s="1683">
        <f t="shared" ref="NGG62" si="4825">NGG59-NGG61</f>
        <v>0</v>
      </c>
      <c r="NGI62" s="1683">
        <f t="shared" ref="NGI62" si="4826">NGI59-NGI61</f>
        <v>0</v>
      </c>
      <c r="NGK62" s="1683">
        <f t="shared" ref="NGK62" si="4827">NGK59-NGK61</f>
        <v>0</v>
      </c>
      <c r="NGM62" s="1683">
        <f t="shared" ref="NGM62" si="4828">NGM59-NGM61</f>
        <v>0</v>
      </c>
      <c r="NGO62" s="1683">
        <f t="shared" ref="NGO62" si="4829">NGO59-NGO61</f>
        <v>0</v>
      </c>
      <c r="NGQ62" s="1683">
        <f t="shared" ref="NGQ62" si="4830">NGQ59-NGQ61</f>
        <v>0</v>
      </c>
      <c r="NGS62" s="1683">
        <f t="shared" ref="NGS62" si="4831">NGS59-NGS61</f>
        <v>0</v>
      </c>
      <c r="NGU62" s="1683">
        <f t="shared" ref="NGU62" si="4832">NGU59-NGU61</f>
        <v>0</v>
      </c>
      <c r="NGW62" s="1683">
        <f t="shared" ref="NGW62" si="4833">NGW59-NGW61</f>
        <v>0</v>
      </c>
      <c r="NGY62" s="1683">
        <f t="shared" ref="NGY62" si="4834">NGY59-NGY61</f>
        <v>0</v>
      </c>
      <c r="NHA62" s="1683">
        <f t="shared" ref="NHA62" si="4835">NHA59-NHA61</f>
        <v>0</v>
      </c>
      <c r="NHC62" s="1683">
        <f t="shared" ref="NHC62" si="4836">NHC59-NHC61</f>
        <v>0</v>
      </c>
      <c r="NHE62" s="1683">
        <f t="shared" ref="NHE62" si="4837">NHE59-NHE61</f>
        <v>0</v>
      </c>
      <c r="NHG62" s="1683">
        <f t="shared" ref="NHG62" si="4838">NHG59-NHG61</f>
        <v>0</v>
      </c>
      <c r="NHI62" s="1683">
        <f t="shared" ref="NHI62" si="4839">NHI59-NHI61</f>
        <v>0</v>
      </c>
      <c r="NHK62" s="1683">
        <f t="shared" ref="NHK62" si="4840">NHK59-NHK61</f>
        <v>0</v>
      </c>
      <c r="NHM62" s="1683">
        <f t="shared" ref="NHM62" si="4841">NHM59-NHM61</f>
        <v>0</v>
      </c>
      <c r="NHO62" s="1683">
        <f t="shared" ref="NHO62" si="4842">NHO59-NHO61</f>
        <v>0</v>
      </c>
      <c r="NHQ62" s="1683">
        <f t="shared" ref="NHQ62" si="4843">NHQ59-NHQ61</f>
        <v>0</v>
      </c>
      <c r="NHS62" s="1683">
        <f t="shared" ref="NHS62" si="4844">NHS59-NHS61</f>
        <v>0</v>
      </c>
      <c r="NHU62" s="1683">
        <f t="shared" ref="NHU62" si="4845">NHU59-NHU61</f>
        <v>0</v>
      </c>
      <c r="NHW62" s="1683">
        <f t="shared" ref="NHW62" si="4846">NHW59-NHW61</f>
        <v>0</v>
      </c>
      <c r="NHY62" s="1683">
        <f t="shared" ref="NHY62" si="4847">NHY59-NHY61</f>
        <v>0</v>
      </c>
      <c r="NIA62" s="1683">
        <f t="shared" ref="NIA62" si="4848">NIA59-NIA61</f>
        <v>0</v>
      </c>
      <c r="NIC62" s="1683">
        <f t="shared" ref="NIC62" si="4849">NIC59-NIC61</f>
        <v>0</v>
      </c>
      <c r="NIE62" s="1683">
        <f t="shared" ref="NIE62" si="4850">NIE59-NIE61</f>
        <v>0</v>
      </c>
      <c r="NIG62" s="1683">
        <f t="shared" ref="NIG62" si="4851">NIG59-NIG61</f>
        <v>0</v>
      </c>
      <c r="NII62" s="1683">
        <f t="shared" ref="NII62" si="4852">NII59-NII61</f>
        <v>0</v>
      </c>
      <c r="NIK62" s="1683">
        <f t="shared" ref="NIK62" si="4853">NIK59-NIK61</f>
        <v>0</v>
      </c>
      <c r="NIM62" s="1683">
        <f t="shared" ref="NIM62" si="4854">NIM59-NIM61</f>
        <v>0</v>
      </c>
      <c r="NIO62" s="1683">
        <f t="shared" ref="NIO62" si="4855">NIO59-NIO61</f>
        <v>0</v>
      </c>
      <c r="NIQ62" s="1683">
        <f t="shared" ref="NIQ62" si="4856">NIQ59-NIQ61</f>
        <v>0</v>
      </c>
      <c r="NIS62" s="1683">
        <f t="shared" ref="NIS62" si="4857">NIS59-NIS61</f>
        <v>0</v>
      </c>
      <c r="NIU62" s="1683">
        <f t="shared" ref="NIU62" si="4858">NIU59-NIU61</f>
        <v>0</v>
      </c>
      <c r="NIW62" s="1683">
        <f t="shared" ref="NIW62" si="4859">NIW59-NIW61</f>
        <v>0</v>
      </c>
      <c r="NIY62" s="1683">
        <f t="shared" ref="NIY62" si="4860">NIY59-NIY61</f>
        <v>0</v>
      </c>
      <c r="NJA62" s="1683">
        <f t="shared" ref="NJA62" si="4861">NJA59-NJA61</f>
        <v>0</v>
      </c>
      <c r="NJC62" s="1683">
        <f t="shared" ref="NJC62" si="4862">NJC59-NJC61</f>
        <v>0</v>
      </c>
      <c r="NJE62" s="1683">
        <f t="shared" ref="NJE62" si="4863">NJE59-NJE61</f>
        <v>0</v>
      </c>
      <c r="NJG62" s="1683">
        <f t="shared" ref="NJG62" si="4864">NJG59-NJG61</f>
        <v>0</v>
      </c>
      <c r="NJI62" s="1683">
        <f t="shared" ref="NJI62" si="4865">NJI59-NJI61</f>
        <v>0</v>
      </c>
      <c r="NJK62" s="1683">
        <f t="shared" ref="NJK62" si="4866">NJK59-NJK61</f>
        <v>0</v>
      </c>
      <c r="NJM62" s="1683">
        <f t="shared" ref="NJM62" si="4867">NJM59-NJM61</f>
        <v>0</v>
      </c>
      <c r="NJO62" s="1683">
        <f t="shared" ref="NJO62" si="4868">NJO59-NJO61</f>
        <v>0</v>
      </c>
      <c r="NJQ62" s="1683">
        <f t="shared" ref="NJQ62" si="4869">NJQ59-NJQ61</f>
        <v>0</v>
      </c>
      <c r="NJS62" s="1683">
        <f t="shared" ref="NJS62" si="4870">NJS59-NJS61</f>
        <v>0</v>
      </c>
      <c r="NJU62" s="1683">
        <f t="shared" ref="NJU62" si="4871">NJU59-NJU61</f>
        <v>0</v>
      </c>
      <c r="NJW62" s="1683">
        <f t="shared" ref="NJW62" si="4872">NJW59-NJW61</f>
        <v>0</v>
      </c>
      <c r="NJY62" s="1683">
        <f t="shared" ref="NJY62" si="4873">NJY59-NJY61</f>
        <v>0</v>
      </c>
      <c r="NKA62" s="1683">
        <f t="shared" ref="NKA62" si="4874">NKA59-NKA61</f>
        <v>0</v>
      </c>
      <c r="NKC62" s="1683">
        <f t="shared" ref="NKC62" si="4875">NKC59-NKC61</f>
        <v>0</v>
      </c>
      <c r="NKE62" s="1683">
        <f t="shared" ref="NKE62" si="4876">NKE59-NKE61</f>
        <v>0</v>
      </c>
      <c r="NKG62" s="1683">
        <f t="shared" ref="NKG62" si="4877">NKG59-NKG61</f>
        <v>0</v>
      </c>
      <c r="NKI62" s="1683">
        <f t="shared" ref="NKI62" si="4878">NKI59-NKI61</f>
        <v>0</v>
      </c>
      <c r="NKK62" s="1683">
        <f t="shared" ref="NKK62" si="4879">NKK59-NKK61</f>
        <v>0</v>
      </c>
      <c r="NKM62" s="1683">
        <f t="shared" ref="NKM62" si="4880">NKM59-NKM61</f>
        <v>0</v>
      </c>
      <c r="NKO62" s="1683">
        <f t="shared" ref="NKO62" si="4881">NKO59-NKO61</f>
        <v>0</v>
      </c>
      <c r="NKQ62" s="1683">
        <f t="shared" ref="NKQ62" si="4882">NKQ59-NKQ61</f>
        <v>0</v>
      </c>
      <c r="NKS62" s="1683">
        <f t="shared" ref="NKS62" si="4883">NKS59-NKS61</f>
        <v>0</v>
      </c>
      <c r="NKU62" s="1683">
        <f t="shared" ref="NKU62" si="4884">NKU59-NKU61</f>
        <v>0</v>
      </c>
      <c r="NKW62" s="1683">
        <f t="shared" ref="NKW62" si="4885">NKW59-NKW61</f>
        <v>0</v>
      </c>
      <c r="NKY62" s="1683">
        <f t="shared" ref="NKY62" si="4886">NKY59-NKY61</f>
        <v>0</v>
      </c>
      <c r="NLA62" s="1683">
        <f t="shared" ref="NLA62" si="4887">NLA59-NLA61</f>
        <v>0</v>
      </c>
      <c r="NLC62" s="1683">
        <f t="shared" ref="NLC62" si="4888">NLC59-NLC61</f>
        <v>0</v>
      </c>
      <c r="NLE62" s="1683">
        <f t="shared" ref="NLE62" si="4889">NLE59-NLE61</f>
        <v>0</v>
      </c>
      <c r="NLG62" s="1683">
        <f t="shared" ref="NLG62" si="4890">NLG59-NLG61</f>
        <v>0</v>
      </c>
      <c r="NLI62" s="1683">
        <f t="shared" ref="NLI62" si="4891">NLI59-NLI61</f>
        <v>0</v>
      </c>
      <c r="NLK62" s="1683">
        <f t="shared" ref="NLK62" si="4892">NLK59-NLK61</f>
        <v>0</v>
      </c>
      <c r="NLM62" s="1683">
        <f t="shared" ref="NLM62" si="4893">NLM59-NLM61</f>
        <v>0</v>
      </c>
      <c r="NLO62" s="1683">
        <f t="shared" ref="NLO62" si="4894">NLO59-NLO61</f>
        <v>0</v>
      </c>
      <c r="NLQ62" s="1683">
        <f t="shared" ref="NLQ62" si="4895">NLQ59-NLQ61</f>
        <v>0</v>
      </c>
      <c r="NLS62" s="1683">
        <f t="shared" ref="NLS62" si="4896">NLS59-NLS61</f>
        <v>0</v>
      </c>
      <c r="NLU62" s="1683">
        <f t="shared" ref="NLU62" si="4897">NLU59-NLU61</f>
        <v>0</v>
      </c>
      <c r="NLW62" s="1683">
        <f t="shared" ref="NLW62" si="4898">NLW59-NLW61</f>
        <v>0</v>
      </c>
      <c r="NLY62" s="1683">
        <f t="shared" ref="NLY62" si="4899">NLY59-NLY61</f>
        <v>0</v>
      </c>
      <c r="NMA62" s="1683">
        <f t="shared" ref="NMA62" si="4900">NMA59-NMA61</f>
        <v>0</v>
      </c>
      <c r="NMC62" s="1683">
        <f t="shared" ref="NMC62" si="4901">NMC59-NMC61</f>
        <v>0</v>
      </c>
      <c r="NME62" s="1683">
        <f t="shared" ref="NME62" si="4902">NME59-NME61</f>
        <v>0</v>
      </c>
      <c r="NMG62" s="1683">
        <f t="shared" ref="NMG62" si="4903">NMG59-NMG61</f>
        <v>0</v>
      </c>
      <c r="NMI62" s="1683">
        <f t="shared" ref="NMI62" si="4904">NMI59-NMI61</f>
        <v>0</v>
      </c>
      <c r="NMK62" s="1683">
        <f t="shared" ref="NMK62" si="4905">NMK59-NMK61</f>
        <v>0</v>
      </c>
      <c r="NMM62" s="1683">
        <f t="shared" ref="NMM62" si="4906">NMM59-NMM61</f>
        <v>0</v>
      </c>
      <c r="NMO62" s="1683">
        <f t="shared" ref="NMO62" si="4907">NMO59-NMO61</f>
        <v>0</v>
      </c>
      <c r="NMQ62" s="1683">
        <f t="shared" ref="NMQ62" si="4908">NMQ59-NMQ61</f>
        <v>0</v>
      </c>
      <c r="NMS62" s="1683">
        <f t="shared" ref="NMS62" si="4909">NMS59-NMS61</f>
        <v>0</v>
      </c>
      <c r="NMU62" s="1683">
        <f t="shared" ref="NMU62" si="4910">NMU59-NMU61</f>
        <v>0</v>
      </c>
      <c r="NMW62" s="1683">
        <f t="shared" ref="NMW62" si="4911">NMW59-NMW61</f>
        <v>0</v>
      </c>
      <c r="NMY62" s="1683">
        <f t="shared" ref="NMY62" si="4912">NMY59-NMY61</f>
        <v>0</v>
      </c>
      <c r="NNA62" s="1683">
        <f t="shared" ref="NNA62" si="4913">NNA59-NNA61</f>
        <v>0</v>
      </c>
      <c r="NNC62" s="1683">
        <f t="shared" ref="NNC62" si="4914">NNC59-NNC61</f>
        <v>0</v>
      </c>
      <c r="NNE62" s="1683">
        <f t="shared" ref="NNE62" si="4915">NNE59-NNE61</f>
        <v>0</v>
      </c>
      <c r="NNG62" s="1683">
        <f t="shared" ref="NNG62" si="4916">NNG59-NNG61</f>
        <v>0</v>
      </c>
      <c r="NNI62" s="1683">
        <f t="shared" ref="NNI62" si="4917">NNI59-NNI61</f>
        <v>0</v>
      </c>
      <c r="NNK62" s="1683">
        <f t="shared" ref="NNK62" si="4918">NNK59-NNK61</f>
        <v>0</v>
      </c>
      <c r="NNM62" s="1683">
        <f t="shared" ref="NNM62" si="4919">NNM59-NNM61</f>
        <v>0</v>
      </c>
      <c r="NNO62" s="1683">
        <f t="shared" ref="NNO62" si="4920">NNO59-NNO61</f>
        <v>0</v>
      </c>
      <c r="NNQ62" s="1683">
        <f t="shared" ref="NNQ62" si="4921">NNQ59-NNQ61</f>
        <v>0</v>
      </c>
      <c r="NNS62" s="1683">
        <f t="shared" ref="NNS62" si="4922">NNS59-NNS61</f>
        <v>0</v>
      </c>
      <c r="NNU62" s="1683">
        <f t="shared" ref="NNU62" si="4923">NNU59-NNU61</f>
        <v>0</v>
      </c>
      <c r="NNW62" s="1683">
        <f t="shared" ref="NNW62" si="4924">NNW59-NNW61</f>
        <v>0</v>
      </c>
      <c r="NNY62" s="1683">
        <f t="shared" ref="NNY62" si="4925">NNY59-NNY61</f>
        <v>0</v>
      </c>
      <c r="NOA62" s="1683">
        <f t="shared" ref="NOA62" si="4926">NOA59-NOA61</f>
        <v>0</v>
      </c>
      <c r="NOC62" s="1683">
        <f t="shared" ref="NOC62" si="4927">NOC59-NOC61</f>
        <v>0</v>
      </c>
      <c r="NOE62" s="1683">
        <f t="shared" ref="NOE62" si="4928">NOE59-NOE61</f>
        <v>0</v>
      </c>
      <c r="NOG62" s="1683">
        <f t="shared" ref="NOG62" si="4929">NOG59-NOG61</f>
        <v>0</v>
      </c>
      <c r="NOI62" s="1683">
        <f t="shared" ref="NOI62" si="4930">NOI59-NOI61</f>
        <v>0</v>
      </c>
      <c r="NOK62" s="1683">
        <f t="shared" ref="NOK62" si="4931">NOK59-NOK61</f>
        <v>0</v>
      </c>
      <c r="NOM62" s="1683">
        <f t="shared" ref="NOM62" si="4932">NOM59-NOM61</f>
        <v>0</v>
      </c>
      <c r="NOO62" s="1683">
        <f t="shared" ref="NOO62" si="4933">NOO59-NOO61</f>
        <v>0</v>
      </c>
      <c r="NOQ62" s="1683">
        <f t="shared" ref="NOQ62" si="4934">NOQ59-NOQ61</f>
        <v>0</v>
      </c>
      <c r="NOS62" s="1683">
        <f t="shared" ref="NOS62" si="4935">NOS59-NOS61</f>
        <v>0</v>
      </c>
      <c r="NOU62" s="1683">
        <f t="shared" ref="NOU62" si="4936">NOU59-NOU61</f>
        <v>0</v>
      </c>
      <c r="NOW62" s="1683">
        <f t="shared" ref="NOW62" si="4937">NOW59-NOW61</f>
        <v>0</v>
      </c>
      <c r="NOY62" s="1683">
        <f t="shared" ref="NOY62" si="4938">NOY59-NOY61</f>
        <v>0</v>
      </c>
      <c r="NPA62" s="1683">
        <f t="shared" ref="NPA62" si="4939">NPA59-NPA61</f>
        <v>0</v>
      </c>
      <c r="NPC62" s="1683">
        <f t="shared" ref="NPC62" si="4940">NPC59-NPC61</f>
        <v>0</v>
      </c>
      <c r="NPE62" s="1683">
        <f t="shared" ref="NPE62" si="4941">NPE59-NPE61</f>
        <v>0</v>
      </c>
      <c r="NPG62" s="1683">
        <f t="shared" ref="NPG62" si="4942">NPG59-NPG61</f>
        <v>0</v>
      </c>
      <c r="NPI62" s="1683">
        <f t="shared" ref="NPI62" si="4943">NPI59-NPI61</f>
        <v>0</v>
      </c>
      <c r="NPK62" s="1683">
        <f t="shared" ref="NPK62" si="4944">NPK59-NPK61</f>
        <v>0</v>
      </c>
      <c r="NPM62" s="1683">
        <f t="shared" ref="NPM62" si="4945">NPM59-NPM61</f>
        <v>0</v>
      </c>
      <c r="NPO62" s="1683">
        <f t="shared" ref="NPO62" si="4946">NPO59-NPO61</f>
        <v>0</v>
      </c>
      <c r="NPQ62" s="1683">
        <f t="shared" ref="NPQ62" si="4947">NPQ59-NPQ61</f>
        <v>0</v>
      </c>
      <c r="NPS62" s="1683">
        <f t="shared" ref="NPS62" si="4948">NPS59-NPS61</f>
        <v>0</v>
      </c>
      <c r="NPU62" s="1683">
        <f t="shared" ref="NPU62" si="4949">NPU59-NPU61</f>
        <v>0</v>
      </c>
      <c r="NPW62" s="1683">
        <f t="shared" ref="NPW62" si="4950">NPW59-NPW61</f>
        <v>0</v>
      </c>
      <c r="NPY62" s="1683">
        <f t="shared" ref="NPY62" si="4951">NPY59-NPY61</f>
        <v>0</v>
      </c>
      <c r="NQA62" s="1683">
        <f t="shared" ref="NQA62" si="4952">NQA59-NQA61</f>
        <v>0</v>
      </c>
      <c r="NQC62" s="1683">
        <f t="shared" ref="NQC62" si="4953">NQC59-NQC61</f>
        <v>0</v>
      </c>
      <c r="NQE62" s="1683">
        <f t="shared" ref="NQE62" si="4954">NQE59-NQE61</f>
        <v>0</v>
      </c>
      <c r="NQG62" s="1683">
        <f t="shared" ref="NQG62" si="4955">NQG59-NQG61</f>
        <v>0</v>
      </c>
      <c r="NQI62" s="1683">
        <f t="shared" ref="NQI62" si="4956">NQI59-NQI61</f>
        <v>0</v>
      </c>
      <c r="NQK62" s="1683">
        <f t="shared" ref="NQK62" si="4957">NQK59-NQK61</f>
        <v>0</v>
      </c>
      <c r="NQM62" s="1683">
        <f t="shared" ref="NQM62" si="4958">NQM59-NQM61</f>
        <v>0</v>
      </c>
      <c r="NQO62" s="1683">
        <f t="shared" ref="NQO62" si="4959">NQO59-NQO61</f>
        <v>0</v>
      </c>
      <c r="NQQ62" s="1683">
        <f t="shared" ref="NQQ62" si="4960">NQQ59-NQQ61</f>
        <v>0</v>
      </c>
      <c r="NQS62" s="1683">
        <f t="shared" ref="NQS62" si="4961">NQS59-NQS61</f>
        <v>0</v>
      </c>
      <c r="NQU62" s="1683">
        <f t="shared" ref="NQU62" si="4962">NQU59-NQU61</f>
        <v>0</v>
      </c>
      <c r="NQW62" s="1683">
        <f t="shared" ref="NQW62" si="4963">NQW59-NQW61</f>
        <v>0</v>
      </c>
      <c r="NQY62" s="1683">
        <f t="shared" ref="NQY62" si="4964">NQY59-NQY61</f>
        <v>0</v>
      </c>
      <c r="NRA62" s="1683">
        <f t="shared" ref="NRA62" si="4965">NRA59-NRA61</f>
        <v>0</v>
      </c>
      <c r="NRC62" s="1683">
        <f t="shared" ref="NRC62" si="4966">NRC59-NRC61</f>
        <v>0</v>
      </c>
      <c r="NRE62" s="1683">
        <f t="shared" ref="NRE62" si="4967">NRE59-NRE61</f>
        <v>0</v>
      </c>
      <c r="NRG62" s="1683">
        <f t="shared" ref="NRG62" si="4968">NRG59-NRG61</f>
        <v>0</v>
      </c>
      <c r="NRI62" s="1683">
        <f t="shared" ref="NRI62" si="4969">NRI59-NRI61</f>
        <v>0</v>
      </c>
      <c r="NRK62" s="1683">
        <f t="shared" ref="NRK62" si="4970">NRK59-NRK61</f>
        <v>0</v>
      </c>
      <c r="NRM62" s="1683">
        <f t="shared" ref="NRM62" si="4971">NRM59-NRM61</f>
        <v>0</v>
      </c>
      <c r="NRO62" s="1683">
        <f t="shared" ref="NRO62" si="4972">NRO59-NRO61</f>
        <v>0</v>
      </c>
      <c r="NRQ62" s="1683">
        <f t="shared" ref="NRQ62" si="4973">NRQ59-NRQ61</f>
        <v>0</v>
      </c>
      <c r="NRS62" s="1683">
        <f t="shared" ref="NRS62" si="4974">NRS59-NRS61</f>
        <v>0</v>
      </c>
      <c r="NRU62" s="1683">
        <f t="shared" ref="NRU62" si="4975">NRU59-NRU61</f>
        <v>0</v>
      </c>
      <c r="NRW62" s="1683">
        <f t="shared" ref="NRW62" si="4976">NRW59-NRW61</f>
        <v>0</v>
      </c>
      <c r="NRY62" s="1683">
        <f t="shared" ref="NRY62" si="4977">NRY59-NRY61</f>
        <v>0</v>
      </c>
      <c r="NSA62" s="1683">
        <f t="shared" ref="NSA62" si="4978">NSA59-NSA61</f>
        <v>0</v>
      </c>
      <c r="NSC62" s="1683">
        <f t="shared" ref="NSC62" si="4979">NSC59-NSC61</f>
        <v>0</v>
      </c>
      <c r="NSE62" s="1683">
        <f t="shared" ref="NSE62" si="4980">NSE59-NSE61</f>
        <v>0</v>
      </c>
      <c r="NSG62" s="1683">
        <f t="shared" ref="NSG62" si="4981">NSG59-NSG61</f>
        <v>0</v>
      </c>
      <c r="NSI62" s="1683">
        <f t="shared" ref="NSI62" si="4982">NSI59-NSI61</f>
        <v>0</v>
      </c>
      <c r="NSK62" s="1683">
        <f t="shared" ref="NSK62" si="4983">NSK59-NSK61</f>
        <v>0</v>
      </c>
      <c r="NSM62" s="1683">
        <f t="shared" ref="NSM62" si="4984">NSM59-NSM61</f>
        <v>0</v>
      </c>
      <c r="NSO62" s="1683">
        <f t="shared" ref="NSO62" si="4985">NSO59-NSO61</f>
        <v>0</v>
      </c>
      <c r="NSQ62" s="1683">
        <f t="shared" ref="NSQ62" si="4986">NSQ59-NSQ61</f>
        <v>0</v>
      </c>
      <c r="NSS62" s="1683">
        <f t="shared" ref="NSS62" si="4987">NSS59-NSS61</f>
        <v>0</v>
      </c>
      <c r="NSU62" s="1683">
        <f t="shared" ref="NSU62" si="4988">NSU59-NSU61</f>
        <v>0</v>
      </c>
      <c r="NSW62" s="1683">
        <f t="shared" ref="NSW62" si="4989">NSW59-NSW61</f>
        <v>0</v>
      </c>
      <c r="NSY62" s="1683">
        <f t="shared" ref="NSY62" si="4990">NSY59-NSY61</f>
        <v>0</v>
      </c>
      <c r="NTA62" s="1683">
        <f t="shared" ref="NTA62" si="4991">NTA59-NTA61</f>
        <v>0</v>
      </c>
      <c r="NTC62" s="1683">
        <f t="shared" ref="NTC62" si="4992">NTC59-NTC61</f>
        <v>0</v>
      </c>
      <c r="NTE62" s="1683">
        <f t="shared" ref="NTE62" si="4993">NTE59-NTE61</f>
        <v>0</v>
      </c>
      <c r="NTG62" s="1683">
        <f t="shared" ref="NTG62" si="4994">NTG59-NTG61</f>
        <v>0</v>
      </c>
      <c r="NTI62" s="1683">
        <f t="shared" ref="NTI62" si="4995">NTI59-NTI61</f>
        <v>0</v>
      </c>
      <c r="NTK62" s="1683">
        <f t="shared" ref="NTK62" si="4996">NTK59-NTK61</f>
        <v>0</v>
      </c>
      <c r="NTM62" s="1683">
        <f t="shared" ref="NTM62" si="4997">NTM59-NTM61</f>
        <v>0</v>
      </c>
      <c r="NTO62" s="1683">
        <f t="shared" ref="NTO62" si="4998">NTO59-NTO61</f>
        <v>0</v>
      </c>
      <c r="NTQ62" s="1683">
        <f t="shared" ref="NTQ62" si="4999">NTQ59-NTQ61</f>
        <v>0</v>
      </c>
      <c r="NTS62" s="1683">
        <f t="shared" ref="NTS62" si="5000">NTS59-NTS61</f>
        <v>0</v>
      </c>
      <c r="NTU62" s="1683">
        <f t="shared" ref="NTU62" si="5001">NTU59-NTU61</f>
        <v>0</v>
      </c>
      <c r="NTW62" s="1683">
        <f t="shared" ref="NTW62" si="5002">NTW59-NTW61</f>
        <v>0</v>
      </c>
      <c r="NTY62" s="1683">
        <f t="shared" ref="NTY62" si="5003">NTY59-NTY61</f>
        <v>0</v>
      </c>
      <c r="NUA62" s="1683">
        <f t="shared" ref="NUA62" si="5004">NUA59-NUA61</f>
        <v>0</v>
      </c>
      <c r="NUC62" s="1683">
        <f t="shared" ref="NUC62" si="5005">NUC59-NUC61</f>
        <v>0</v>
      </c>
      <c r="NUE62" s="1683">
        <f t="shared" ref="NUE62" si="5006">NUE59-NUE61</f>
        <v>0</v>
      </c>
      <c r="NUG62" s="1683">
        <f t="shared" ref="NUG62" si="5007">NUG59-NUG61</f>
        <v>0</v>
      </c>
      <c r="NUI62" s="1683">
        <f t="shared" ref="NUI62" si="5008">NUI59-NUI61</f>
        <v>0</v>
      </c>
      <c r="NUK62" s="1683">
        <f t="shared" ref="NUK62" si="5009">NUK59-NUK61</f>
        <v>0</v>
      </c>
      <c r="NUM62" s="1683">
        <f t="shared" ref="NUM62" si="5010">NUM59-NUM61</f>
        <v>0</v>
      </c>
      <c r="NUO62" s="1683">
        <f t="shared" ref="NUO62" si="5011">NUO59-NUO61</f>
        <v>0</v>
      </c>
      <c r="NUQ62" s="1683">
        <f t="shared" ref="NUQ62" si="5012">NUQ59-NUQ61</f>
        <v>0</v>
      </c>
      <c r="NUS62" s="1683">
        <f t="shared" ref="NUS62" si="5013">NUS59-NUS61</f>
        <v>0</v>
      </c>
      <c r="NUU62" s="1683">
        <f t="shared" ref="NUU62" si="5014">NUU59-NUU61</f>
        <v>0</v>
      </c>
      <c r="NUW62" s="1683">
        <f t="shared" ref="NUW62" si="5015">NUW59-NUW61</f>
        <v>0</v>
      </c>
      <c r="NUY62" s="1683">
        <f t="shared" ref="NUY62" si="5016">NUY59-NUY61</f>
        <v>0</v>
      </c>
      <c r="NVA62" s="1683">
        <f t="shared" ref="NVA62" si="5017">NVA59-NVA61</f>
        <v>0</v>
      </c>
      <c r="NVC62" s="1683">
        <f t="shared" ref="NVC62" si="5018">NVC59-NVC61</f>
        <v>0</v>
      </c>
      <c r="NVE62" s="1683">
        <f t="shared" ref="NVE62" si="5019">NVE59-NVE61</f>
        <v>0</v>
      </c>
      <c r="NVG62" s="1683">
        <f t="shared" ref="NVG62" si="5020">NVG59-NVG61</f>
        <v>0</v>
      </c>
      <c r="NVI62" s="1683">
        <f t="shared" ref="NVI62" si="5021">NVI59-NVI61</f>
        <v>0</v>
      </c>
      <c r="NVK62" s="1683">
        <f t="shared" ref="NVK62" si="5022">NVK59-NVK61</f>
        <v>0</v>
      </c>
      <c r="NVM62" s="1683">
        <f t="shared" ref="NVM62" si="5023">NVM59-NVM61</f>
        <v>0</v>
      </c>
      <c r="NVO62" s="1683">
        <f t="shared" ref="NVO62" si="5024">NVO59-NVO61</f>
        <v>0</v>
      </c>
      <c r="NVQ62" s="1683">
        <f t="shared" ref="NVQ62" si="5025">NVQ59-NVQ61</f>
        <v>0</v>
      </c>
      <c r="NVS62" s="1683">
        <f t="shared" ref="NVS62" si="5026">NVS59-NVS61</f>
        <v>0</v>
      </c>
      <c r="NVU62" s="1683">
        <f t="shared" ref="NVU62" si="5027">NVU59-NVU61</f>
        <v>0</v>
      </c>
      <c r="NVW62" s="1683">
        <f t="shared" ref="NVW62" si="5028">NVW59-NVW61</f>
        <v>0</v>
      </c>
      <c r="NVY62" s="1683">
        <f t="shared" ref="NVY62" si="5029">NVY59-NVY61</f>
        <v>0</v>
      </c>
      <c r="NWA62" s="1683">
        <f t="shared" ref="NWA62" si="5030">NWA59-NWA61</f>
        <v>0</v>
      </c>
      <c r="NWC62" s="1683">
        <f t="shared" ref="NWC62" si="5031">NWC59-NWC61</f>
        <v>0</v>
      </c>
      <c r="NWE62" s="1683">
        <f t="shared" ref="NWE62" si="5032">NWE59-NWE61</f>
        <v>0</v>
      </c>
      <c r="NWG62" s="1683">
        <f t="shared" ref="NWG62" si="5033">NWG59-NWG61</f>
        <v>0</v>
      </c>
      <c r="NWI62" s="1683">
        <f t="shared" ref="NWI62" si="5034">NWI59-NWI61</f>
        <v>0</v>
      </c>
      <c r="NWK62" s="1683">
        <f t="shared" ref="NWK62" si="5035">NWK59-NWK61</f>
        <v>0</v>
      </c>
      <c r="NWM62" s="1683">
        <f t="shared" ref="NWM62" si="5036">NWM59-NWM61</f>
        <v>0</v>
      </c>
      <c r="NWO62" s="1683">
        <f t="shared" ref="NWO62" si="5037">NWO59-NWO61</f>
        <v>0</v>
      </c>
      <c r="NWQ62" s="1683">
        <f t="shared" ref="NWQ62" si="5038">NWQ59-NWQ61</f>
        <v>0</v>
      </c>
      <c r="NWS62" s="1683">
        <f t="shared" ref="NWS62" si="5039">NWS59-NWS61</f>
        <v>0</v>
      </c>
      <c r="NWU62" s="1683">
        <f t="shared" ref="NWU62" si="5040">NWU59-NWU61</f>
        <v>0</v>
      </c>
      <c r="NWW62" s="1683">
        <f t="shared" ref="NWW62" si="5041">NWW59-NWW61</f>
        <v>0</v>
      </c>
      <c r="NWY62" s="1683">
        <f t="shared" ref="NWY62" si="5042">NWY59-NWY61</f>
        <v>0</v>
      </c>
      <c r="NXA62" s="1683">
        <f t="shared" ref="NXA62" si="5043">NXA59-NXA61</f>
        <v>0</v>
      </c>
      <c r="NXC62" s="1683">
        <f t="shared" ref="NXC62" si="5044">NXC59-NXC61</f>
        <v>0</v>
      </c>
      <c r="NXE62" s="1683">
        <f t="shared" ref="NXE62" si="5045">NXE59-NXE61</f>
        <v>0</v>
      </c>
      <c r="NXG62" s="1683">
        <f t="shared" ref="NXG62" si="5046">NXG59-NXG61</f>
        <v>0</v>
      </c>
      <c r="NXI62" s="1683">
        <f t="shared" ref="NXI62" si="5047">NXI59-NXI61</f>
        <v>0</v>
      </c>
      <c r="NXK62" s="1683">
        <f t="shared" ref="NXK62" si="5048">NXK59-NXK61</f>
        <v>0</v>
      </c>
      <c r="NXM62" s="1683">
        <f t="shared" ref="NXM62" si="5049">NXM59-NXM61</f>
        <v>0</v>
      </c>
      <c r="NXO62" s="1683">
        <f t="shared" ref="NXO62" si="5050">NXO59-NXO61</f>
        <v>0</v>
      </c>
      <c r="NXQ62" s="1683">
        <f t="shared" ref="NXQ62" si="5051">NXQ59-NXQ61</f>
        <v>0</v>
      </c>
      <c r="NXS62" s="1683">
        <f t="shared" ref="NXS62" si="5052">NXS59-NXS61</f>
        <v>0</v>
      </c>
      <c r="NXU62" s="1683">
        <f t="shared" ref="NXU62" si="5053">NXU59-NXU61</f>
        <v>0</v>
      </c>
      <c r="NXW62" s="1683">
        <f t="shared" ref="NXW62" si="5054">NXW59-NXW61</f>
        <v>0</v>
      </c>
      <c r="NXY62" s="1683">
        <f t="shared" ref="NXY62" si="5055">NXY59-NXY61</f>
        <v>0</v>
      </c>
      <c r="NYA62" s="1683">
        <f t="shared" ref="NYA62" si="5056">NYA59-NYA61</f>
        <v>0</v>
      </c>
      <c r="NYC62" s="1683">
        <f t="shared" ref="NYC62" si="5057">NYC59-NYC61</f>
        <v>0</v>
      </c>
      <c r="NYE62" s="1683">
        <f t="shared" ref="NYE62" si="5058">NYE59-NYE61</f>
        <v>0</v>
      </c>
      <c r="NYG62" s="1683">
        <f t="shared" ref="NYG62" si="5059">NYG59-NYG61</f>
        <v>0</v>
      </c>
      <c r="NYI62" s="1683">
        <f t="shared" ref="NYI62" si="5060">NYI59-NYI61</f>
        <v>0</v>
      </c>
      <c r="NYK62" s="1683">
        <f t="shared" ref="NYK62" si="5061">NYK59-NYK61</f>
        <v>0</v>
      </c>
      <c r="NYM62" s="1683">
        <f t="shared" ref="NYM62" si="5062">NYM59-NYM61</f>
        <v>0</v>
      </c>
      <c r="NYO62" s="1683">
        <f t="shared" ref="NYO62" si="5063">NYO59-NYO61</f>
        <v>0</v>
      </c>
      <c r="NYQ62" s="1683">
        <f t="shared" ref="NYQ62" si="5064">NYQ59-NYQ61</f>
        <v>0</v>
      </c>
      <c r="NYS62" s="1683">
        <f t="shared" ref="NYS62" si="5065">NYS59-NYS61</f>
        <v>0</v>
      </c>
      <c r="NYU62" s="1683">
        <f t="shared" ref="NYU62" si="5066">NYU59-NYU61</f>
        <v>0</v>
      </c>
      <c r="NYW62" s="1683">
        <f t="shared" ref="NYW62" si="5067">NYW59-NYW61</f>
        <v>0</v>
      </c>
      <c r="NYY62" s="1683">
        <f t="shared" ref="NYY62" si="5068">NYY59-NYY61</f>
        <v>0</v>
      </c>
      <c r="NZA62" s="1683">
        <f t="shared" ref="NZA62" si="5069">NZA59-NZA61</f>
        <v>0</v>
      </c>
      <c r="NZC62" s="1683">
        <f t="shared" ref="NZC62" si="5070">NZC59-NZC61</f>
        <v>0</v>
      </c>
      <c r="NZE62" s="1683">
        <f t="shared" ref="NZE62" si="5071">NZE59-NZE61</f>
        <v>0</v>
      </c>
      <c r="NZG62" s="1683">
        <f t="shared" ref="NZG62" si="5072">NZG59-NZG61</f>
        <v>0</v>
      </c>
      <c r="NZI62" s="1683">
        <f t="shared" ref="NZI62" si="5073">NZI59-NZI61</f>
        <v>0</v>
      </c>
      <c r="NZK62" s="1683">
        <f t="shared" ref="NZK62" si="5074">NZK59-NZK61</f>
        <v>0</v>
      </c>
      <c r="NZM62" s="1683">
        <f t="shared" ref="NZM62" si="5075">NZM59-NZM61</f>
        <v>0</v>
      </c>
      <c r="NZO62" s="1683">
        <f t="shared" ref="NZO62" si="5076">NZO59-NZO61</f>
        <v>0</v>
      </c>
      <c r="NZQ62" s="1683">
        <f t="shared" ref="NZQ62" si="5077">NZQ59-NZQ61</f>
        <v>0</v>
      </c>
      <c r="NZS62" s="1683">
        <f t="shared" ref="NZS62" si="5078">NZS59-NZS61</f>
        <v>0</v>
      </c>
      <c r="NZU62" s="1683">
        <f t="shared" ref="NZU62" si="5079">NZU59-NZU61</f>
        <v>0</v>
      </c>
      <c r="NZW62" s="1683">
        <f t="shared" ref="NZW62" si="5080">NZW59-NZW61</f>
        <v>0</v>
      </c>
      <c r="NZY62" s="1683">
        <f t="shared" ref="NZY62" si="5081">NZY59-NZY61</f>
        <v>0</v>
      </c>
      <c r="OAA62" s="1683">
        <f t="shared" ref="OAA62" si="5082">OAA59-OAA61</f>
        <v>0</v>
      </c>
      <c r="OAC62" s="1683">
        <f t="shared" ref="OAC62" si="5083">OAC59-OAC61</f>
        <v>0</v>
      </c>
      <c r="OAE62" s="1683">
        <f t="shared" ref="OAE62" si="5084">OAE59-OAE61</f>
        <v>0</v>
      </c>
      <c r="OAG62" s="1683">
        <f t="shared" ref="OAG62" si="5085">OAG59-OAG61</f>
        <v>0</v>
      </c>
      <c r="OAI62" s="1683">
        <f t="shared" ref="OAI62" si="5086">OAI59-OAI61</f>
        <v>0</v>
      </c>
      <c r="OAK62" s="1683">
        <f t="shared" ref="OAK62" si="5087">OAK59-OAK61</f>
        <v>0</v>
      </c>
      <c r="OAM62" s="1683">
        <f t="shared" ref="OAM62" si="5088">OAM59-OAM61</f>
        <v>0</v>
      </c>
      <c r="OAO62" s="1683">
        <f t="shared" ref="OAO62" si="5089">OAO59-OAO61</f>
        <v>0</v>
      </c>
      <c r="OAQ62" s="1683">
        <f t="shared" ref="OAQ62" si="5090">OAQ59-OAQ61</f>
        <v>0</v>
      </c>
      <c r="OAS62" s="1683">
        <f t="shared" ref="OAS62" si="5091">OAS59-OAS61</f>
        <v>0</v>
      </c>
      <c r="OAU62" s="1683">
        <f t="shared" ref="OAU62" si="5092">OAU59-OAU61</f>
        <v>0</v>
      </c>
      <c r="OAW62" s="1683">
        <f t="shared" ref="OAW62" si="5093">OAW59-OAW61</f>
        <v>0</v>
      </c>
      <c r="OAY62" s="1683">
        <f t="shared" ref="OAY62" si="5094">OAY59-OAY61</f>
        <v>0</v>
      </c>
      <c r="OBA62" s="1683">
        <f t="shared" ref="OBA62" si="5095">OBA59-OBA61</f>
        <v>0</v>
      </c>
      <c r="OBC62" s="1683">
        <f t="shared" ref="OBC62" si="5096">OBC59-OBC61</f>
        <v>0</v>
      </c>
      <c r="OBE62" s="1683">
        <f t="shared" ref="OBE62" si="5097">OBE59-OBE61</f>
        <v>0</v>
      </c>
      <c r="OBG62" s="1683">
        <f t="shared" ref="OBG62" si="5098">OBG59-OBG61</f>
        <v>0</v>
      </c>
      <c r="OBI62" s="1683">
        <f t="shared" ref="OBI62" si="5099">OBI59-OBI61</f>
        <v>0</v>
      </c>
      <c r="OBK62" s="1683">
        <f t="shared" ref="OBK62" si="5100">OBK59-OBK61</f>
        <v>0</v>
      </c>
      <c r="OBM62" s="1683">
        <f t="shared" ref="OBM62" si="5101">OBM59-OBM61</f>
        <v>0</v>
      </c>
      <c r="OBO62" s="1683">
        <f t="shared" ref="OBO62" si="5102">OBO59-OBO61</f>
        <v>0</v>
      </c>
      <c r="OBQ62" s="1683">
        <f t="shared" ref="OBQ62" si="5103">OBQ59-OBQ61</f>
        <v>0</v>
      </c>
      <c r="OBS62" s="1683">
        <f t="shared" ref="OBS62" si="5104">OBS59-OBS61</f>
        <v>0</v>
      </c>
      <c r="OBU62" s="1683">
        <f t="shared" ref="OBU62" si="5105">OBU59-OBU61</f>
        <v>0</v>
      </c>
      <c r="OBW62" s="1683">
        <f t="shared" ref="OBW62" si="5106">OBW59-OBW61</f>
        <v>0</v>
      </c>
      <c r="OBY62" s="1683">
        <f t="shared" ref="OBY62" si="5107">OBY59-OBY61</f>
        <v>0</v>
      </c>
      <c r="OCA62" s="1683">
        <f t="shared" ref="OCA62" si="5108">OCA59-OCA61</f>
        <v>0</v>
      </c>
      <c r="OCC62" s="1683">
        <f t="shared" ref="OCC62" si="5109">OCC59-OCC61</f>
        <v>0</v>
      </c>
      <c r="OCE62" s="1683">
        <f t="shared" ref="OCE62" si="5110">OCE59-OCE61</f>
        <v>0</v>
      </c>
      <c r="OCG62" s="1683">
        <f t="shared" ref="OCG62" si="5111">OCG59-OCG61</f>
        <v>0</v>
      </c>
      <c r="OCI62" s="1683">
        <f t="shared" ref="OCI62" si="5112">OCI59-OCI61</f>
        <v>0</v>
      </c>
      <c r="OCK62" s="1683">
        <f t="shared" ref="OCK62" si="5113">OCK59-OCK61</f>
        <v>0</v>
      </c>
      <c r="OCM62" s="1683">
        <f t="shared" ref="OCM62" si="5114">OCM59-OCM61</f>
        <v>0</v>
      </c>
      <c r="OCO62" s="1683">
        <f t="shared" ref="OCO62" si="5115">OCO59-OCO61</f>
        <v>0</v>
      </c>
      <c r="OCQ62" s="1683">
        <f t="shared" ref="OCQ62" si="5116">OCQ59-OCQ61</f>
        <v>0</v>
      </c>
      <c r="OCS62" s="1683">
        <f t="shared" ref="OCS62" si="5117">OCS59-OCS61</f>
        <v>0</v>
      </c>
      <c r="OCU62" s="1683">
        <f t="shared" ref="OCU62" si="5118">OCU59-OCU61</f>
        <v>0</v>
      </c>
      <c r="OCW62" s="1683">
        <f t="shared" ref="OCW62" si="5119">OCW59-OCW61</f>
        <v>0</v>
      </c>
      <c r="OCY62" s="1683">
        <f t="shared" ref="OCY62" si="5120">OCY59-OCY61</f>
        <v>0</v>
      </c>
      <c r="ODA62" s="1683">
        <f t="shared" ref="ODA62" si="5121">ODA59-ODA61</f>
        <v>0</v>
      </c>
      <c r="ODC62" s="1683">
        <f t="shared" ref="ODC62" si="5122">ODC59-ODC61</f>
        <v>0</v>
      </c>
      <c r="ODE62" s="1683">
        <f t="shared" ref="ODE62" si="5123">ODE59-ODE61</f>
        <v>0</v>
      </c>
      <c r="ODG62" s="1683">
        <f t="shared" ref="ODG62" si="5124">ODG59-ODG61</f>
        <v>0</v>
      </c>
      <c r="ODI62" s="1683">
        <f t="shared" ref="ODI62" si="5125">ODI59-ODI61</f>
        <v>0</v>
      </c>
      <c r="ODK62" s="1683">
        <f t="shared" ref="ODK62" si="5126">ODK59-ODK61</f>
        <v>0</v>
      </c>
      <c r="ODM62" s="1683">
        <f t="shared" ref="ODM62" si="5127">ODM59-ODM61</f>
        <v>0</v>
      </c>
      <c r="ODO62" s="1683">
        <f t="shared" ref="ODO62" si="5128">ODO59-ODO61</f>
        <v>0</v>
      </c>
      <c r="ODQ62" s="1683">
        <f t="shared" ref="ODQ62" si="5129">ODQ59-ODQ61</f>
        <v>0</v>
      </c>
      <c r="ODS62" s="1683">
        <f t="shared" ref="ODS62" si="5130">ODS59-ODS61</f>
        <v>0</v>
      </c>
      <c r="ODU62" s="1683">
        <f t="shared" ref="ODU62" si="5131">ODU59-ODU61</f>
        <v>0</v>
      </c>
      <c r="ODW62" s="1683">
        <f t="shared" ref="ODW62" si="5132">ODW59-ODW61</f>
        <v>0</v>
      </c>
      <c r="ODY62" s="1683">
        <f t="shared" ref="ODY62" si="5133">ODY59-ODY61</f>
        <v>0</v>
      </c>
      <c r="OEA62" s="1683">
        <f t="shared" ref="OEA62" si="5134">OEA59-OEA61</f>
        <v>0</v>
      </c>
      <c r="OEC62" s="1683">
        <f t="shared" ref="OEC62" si="5135">OEC59-OEC61</f>
        <v>0</v>
      </c>
      <c r="OEE62" s="1683">
        <f t="shared" ref="OEE62" si="5136">OEE59-OEE61</f>
        <v>0</v>
      </c>
      <c r="OEG62" s="1683">
        <f t="shared" ref="OEG62" si="5137">OEG59-OEG61</f>
        <v>0</v>
      </c>
      <c r="OEI62" s="1683">
        <f t="shared" ref="OEI62" si="5138">OEI59-OEI61</f>
        <v>0</v>
      </c>
      <c r="OEK62" s="1683">
        <f t="shared" ref="OEK62" si="5139">OEK59-OEK61</f>
        <v>0</v>
      </c>
      <c r="OEM62" s="1683">
        <f t="shared" ref="OEM62" si="5140">OEM59-OEM61</f>
        <v>0</v>
      </c>
      <c r="OEO62" s="1683">
        <f t="shared" ref="OEO62" si="5141">OEO59-OEO61</f>
        <v>0</v>
      </c>
      <c r="OEQ62" s="1683">
        <f t="shared" ref="OEQ62" si="5142">OEQ59-OEQ61</f>
        <v>0</v>
      </c>
      <c r="OES62" s="1683">
        <f t="shared" ref="OES62" si="5143">OES59-OES61</f>
        <v>0</v>
      </c>
      <c r="OEU62" s="1683">
        <f t="shared" ref="OEU62" si="5144">OEU59-OEU61</f>
        <v>0</v>
      </c>
      <c r="OEW62" s="1683">
        <f t="shared" ref="OEW62" si="5145">OEW59-OEW61</f>
        <v>0</v>
      </c>
      <c r="OEY62" s="1683">
        <f t="shared" ref="OEY62" si="5146">OEY59-OEY61</f>
        <v>0</v>
      </c>
      <c r="OFA62" s="1683">
        <f t="shared" ref="OFA62" si="5147">OFA59-OFA61</f>
        <v>0</v>
      </c>
      <c r="OFC62" s="1683">
        <f t="shared" ref="OFC62" si="5148">OFC59-OFC61</f>
        <v>0</v>
      </c>
      <c r="OFE62" s="1683">
        <f t="shared" ref="OFE62" si="5149">OFE59-OFE61</f>
        <v>0</v>
      </c>
      <c r="OFG62" s="1683">
        <f t="shared" ref="OFG62" si="5150">OFG59-OFG61</f>
        <v>0</v>
      </c>
      <c r="OFI62" s="1683">
        <f t="shared" ref="OFI62" si="5151">OFI59-OFI61</f>
        <v>0</v>
      </c>
      <c r="OFK62" s="1683">
        <f t="shared" ref="OFK62" si="5152">OFK59-OFK61</f>
        <v>0</v>
      </c>
      <c r="OFM62" s="1683">
        <f t="shared" ref="OFM62" si="5153">OFM59-OFM61</f>
        <v>0</v>
      </c>
      <c r="OFO62" s="1683">
        <f t="shared" ref="OFO62" si="5154">OFO59-OFO61</f>
        <v>0</v>
      </c>
      <c r="OFQ62" s="1683">
        <f t="shared" ref="OFQ62" si="5155">OFQ59-OFQ61</f>
        <v>0</v>
      </c>
      <c r="OFS62" s="1683">
        <f t="shared" ref="OFS62" si="5156">OFS59-OFS61</f>
        <v>0</v>
      </c>
      <c r="OFU62" s="1683">
        <f t="shared" ref="OFU62" si="5157">OFU59-OFU61</f>
        <v>0</v>
      </c>
      <c r="OFW62" s="1683">
        <f t="shared" ref="OFW62" si="5158">OFW59-OFW61</f>
        <v>0</v>
      </c>
      <c r="OFY62" s="1683">
        <f t="shared" ref="OFY62" si="5159">OFY59-OFY61</f>
        <v>0</v>
      </c>
      <c r="OGA62" s="1683">
        <f t="shared" ref="OGA62" si="5160">OGA59-OGA61</f>
        <v>0</v>
      </c>
      <c r="OGC62" s="1683">
        <f t="shared" ref="OGC62" si="5161">OGC59-OGC61</f>
        <v>0</v>
      </c>
      <c r="OGE62" s="1683">
        <f t="shared" ref="OGE62" si="5162">OGE59-OGE61</f>
        <v>0</v>
      </c>
      <c r="OGG62" s="1683">
        <f t="shared" ref="OGG62" si="5163">OGG59-OGG61</f>
        <v>0</v>
      </c>
      <c r="OGI62" s="1683">
        <f t="shared" ref="OGI62" si="5164">OGI59-OGI61</f>
        <v>0</v>
      </c>
      <c r="OGK62" s="1683">
        <f t="shared" ref="OGK62" si="5165">OGK59-OGK61</f>
        <v>0</v>
      </c>
      <c r="OGM62" s="1683">
        <f t="shared" ref="OGM62" si="5166">OGM59-OGM61</f>
        <v>0</v>
      </c>
      <c r="OGO62" s="1683">
        <f t="shared" ref="OGO62" si="5167">OGO59-OGO61</f>
        <v>0</v>
      </c>
      <c r="OGQ62" s="1683">
        <f t="shared" ref="OGQ62" si="5168">OGQ59-OGQ61</f>
        <v>0</v>
      </c>
      <c r="OGS62" s="1683">
        <f t="shared" ref="OGS62" si="5169">OGS59-OGS61</f>
        <v>0</v>
      </c>
      <c r="OGU62" s="1683">
        <f t="shared" ref="OGU62" si="5170">OGU59-OGU61</f>
        <v>0</v>
      </c>
      <c r="OGW62" s="1683">
        <f t="shared" ref="OGW62" si="5171">OGW59-OGW61</f>
        <v>0</v>
      </c>
      <c r="OGY62" s="1683">
        <f t="shared" ref="OGY62" si="5172">OGY59-OGY61</f>
        <v>0</v>
      </c>
      <c r="OHA62" s="1683">
        <f t="shared" ref="OHA62" si="5173">OHA59-OHA61</f>
        <v>0</v>
      </c>
      <c r="OHC62" s="1683">
        <f t="shared" ref="OHC62" si="5174">OHC59-OHC61</f>
        <v>0</v>
      </c>
      <c r="OHE62" s="1683">
        <f t="shared" ref="OHE62" si="5175">OHE59-OHE61</f>
        <v>0</v>
      </c>
      <c r="OHG62" s="1683">
        <f t="shared" ref="OHG62" si="5176">OHG59-OHG61</f>
        <v>0</v>
      </c>
      <c r="OHI62" s="1683">
        <f t="shared" ref="OHI62" si="5177">OHI59-OHI61</f>
        <v>0</v>
      </c>
      <c r="OHK62" s="1683">
        <f t="shared" ref="OHK62" si="5178">OHK59-OHK61</f>
        <v>0</v>
      </c>
      <c r="OHM62" s="1683">
        <f t="shared" ref="OHM62" si="5179">OHM59-OHM61</f>
        <v>0</v>
      </c>
      <c r="OHO62" s="1683">
        <f t="shared" ref="OHO62" si="5180">OHO59-OHO61</f>
        <v>0</v>
      </c>
      <c r="OHQ62" s="1683">
        <f t="shared" ref="OHQ62" si="5181">OHQ59-OHQ61</f>
        <v>0</v>
      </c>
      <c r="OHS62" s="1683">
        <f t="shared" ref="OHS62" si="5182">OHS59-OHS61</f>
        <v>0</v>
      </c>
      <c r="OHU62" s="1683">
        <f t="shared" ref="OHU62" si="5183">OHU59-OHU61</f>
        <v>0</v>
      </c>
      <c r="OHW62" s="1683">
        <f t="shared" ref="OHW62" si="5184">OHW59-OHW61</f>
        <v>0</v>
      </c>
      <c r="OHY62" s="1683">
        <f t="shared" ref="OHY62" si="5185">OHY59-OHY61</f>
        <v>0</v>
      </c>
      <c r="OIA62" s="1683">
        <f t="shared" ref="OIA62" si="5186">OIA59-OIA61</f>
        <v>0</v>
      </c>
      <c r="OIC62" s="1683">
        <f t="shared" ref="OIC62" si="5187">OIC59-OIC61</f>
        <v>0</v>
      </c>
      <c r="OIE62" s="1683">
        <f t="shared" ref="OIE62" si="5188">OIE59-OIE61</f>
        <v>0</v>
      </c>
      <c r="OIG62" s="1683">
        <f t="shared" ref="OIG62" si="5189">OIG59-OIG61</f>
        <v>0</v>
      </c>
      <c r="OII62" s="1683">
        <f t="shared" ref="OII62" si="5190">OII59-OII61</f>
        <v>0</v>
      </c>
      <c r="OIK62" s="1683">
        <f t="shared" ref="OIK62" si="5191">OIK59-OIK61</f>
        <v>0</v>
      </c>
      <c r="OIM62" s="1683">
        <f t="shared" ref="OIM62" si="5192">OIM59-OIM61</f>
        <v>0</v>
      </c>
      <c r="OIO62" s="1683">
        <f t="shared" ref="OIO62" si="5193">OIO59-OIO61</f>
        <v>0</v>
      </c>
      <c r="OIQ62" s="1683">
        <f t="shared" ref="OIQ62" si="5194">OIQ59-OIQ61</f>
        <v>0</v>
      </c>
      <c r="OIS62" s="1683">
        <f t="shared" ref="OIS62" si="5195">OIS59-OIS61</f>
        <v>0</v>
      </c>
      <c r="OIU62" s="1683">
        <f t="shared" ref="OIU62" si="5196">OIU59-OIU61</f>
        <v>0</v>
      </c>
      <c r="OIW62" s="1683">
        <f t="shared" ref="OIW62" si="5197">OIW59-OIW61</f>
        <v>0</v>
      </c>
      <c r="OIY62" s="1683">
        <f t="shared" ref="OIY62" si="5198">OIY59-OIY61</f>
        <v>0</v>
      </c>
      <c r="OJA62" s="1683">
        <f t="shared" ref="OJA62" si="5199">OJA59-OJA61</f>
        <v>0</v>
      </c>
      <c r="OJC62" s="1683">
        <f t="shared" ref="OJC62" si="5200">OJC59-OJC61</f>
        <v>0</v>
      </c>
      <c r="OJE62" s="1683">
        <f t="shared" ref="OJE62" si="5201">OJE59-OJE61</f>
        <v>0</v>
      </c>
      <c r="OJG62" s="1683">
        <f t="shared" ref="OJG62" si="5202">OJG59-OJG61</f>
        <v>0</v>
      </c>
      <c r="OJI62" s="1683">
        <f t="shared" ref="OJI62" si="5203">OJI59-OJI61</f>
        <v>0</v>
      </c>
      <c r="OJK62" s="1683">
        <f t="shared" ref="OJK62" si="5204">OJK59-OJK61</f>
        <v>0</v>
      </c>
      <c r="OJM62" s="1683">
        <f t="shared" ref="OJM62" si="5205">OJM59-OJM61</f>
        <v>0</v>
      </c>
      <c r="OJO62" s="1683">
        <f t="shared" ref="OJO62" si="5206">OJO59-OJO61</f>
        <v>0</v>
      </c>
      <c r="OJQ62" s="1683">
        <f t="shared" ref="OJQ62" si="5207">OJQ59-OJQ61</f>
        <v>0</v>
      </c>
      <c r="OJS62" s="1683">
        <f t="shared" ref="OJS62" si="5208">OJS59-OJS61</f>
        <v>0</v>
      </c>
      <c r="OJU62" s="1683">
        <f t="shared" ref="OJU62" si="5209">OJU59-OJU61</f>
        <v>0</v>
      </c>
      <c r="OJW62" s="1683">
        <f t="shared" ref="OJW62" si="5210">OJW59-OJW61</f>
        <v>0</v>
      </c>
      <c r="OJY62" s="1683">
        <f t="shared" ref="OJY62" si="5211">OJY59-OJY61</f>
        <v>0</v>
      </c>
      <c r="OKA62" s="1683">
        <f t="shared" ref="OKA62" si="5212">OKA59-OKA61</f>
        <v>0</v>
      </c>
      <c r="OKC62" s="1683">
        <f t="shared" ref="OKC62" si="5213">OKC59-OKC61</f>
        <v>0</v>
      </c>
      <c r="OKE62" s="1683">
        <f t="shared" ref="OKE62" si="5214">OKE59-OKE61</f>
        <v>0</v>
      </c>
      <c r="OKG62" s="1683">
        <f t="shared" ref="OKG62" si="5215">OKG59-OKG61</f>
        <v>0</v>
      </c>
      <c r="OKI62" s="1683">
        <f t="shared" ref="OKI62" si="5216">OKI59-OKI61</f>
        <v>0</v>
      </c>
      <c r="OKK62" s="1683">
        <f t="shared" ref="OKK62" si="5217">OKK59-OKK61</f>
        <v>0</v>
      </c>
      <c r="OKM62" s="1683">
        <f t="shared" ref="OKM62" si="5218">OKM59-OKM61</f>
        <v>0</v>
      </c>
      <c r="OKO62" s="1683">
        <f t="shared" ref="OKO62" si="5219">OKO59-OKO61</f>
        <v>0</v>
      </c>
      <c r="OKQ62" s="1683">
        <f t="shared" ref="OKQ62" si="5220">OKQ59-OKQ61</f>
        <v>0</v>
      </c>
      <c r="OKS62" s="1683">
        <f t="shared" ref="OKS62" si="5221">OKS59-OKS61</f>
        <v>0</v>
      </c>
      <c r="OKU62" s="1683">
        <f t="shared" ref="OKU62" si="5222">OKU59-OKU61</f>
        <v>0</v>
      </c>
      <c r="OKW62" s="1683">
        <f t="shared" ref="OKW62" si="5223">OKW59-OKW61</f>
        <v>0</v>
      </c>
      <c r="OKY62" s="1683">
        <f t="shared" ref="OKY62" si="5224">OKY59-OKY61</f>
        <v>0</v>
      </c>
      <c r="OLA62" s="1683">
        <f t="shared" ref="OLA62" si="5225">OLA59-OLA61</f>
        <v>0</v>
      </c>
      <c r="OLC62" s="1683">
        <f t="shared" ref="OLC62" si="5226">OLC59-OLC61</f>
        <v>0</v>
      </c>
      <c r="OLE62" s="1683">
        <f t="shared" ref="OLE62" si="5227">OLE59-OLE61</f>
        <v>0</v>
      </c>
      <c r="OLG62" s="1683">
        <f t="shared" ref="OLG62" si="5228">OLG59-OLG61</f>
        <v>0</v>
      </c>
      <c r="OLI62" s="1683">
        <f t="shared" ref="OLI62" si="5229">OLI59-OLI61</f>
        <v>0</v>
      </c>
      <c r="OLK62" s="1683">
        <f t="shared" ref="OLK62" si="5230">OLK59-OLK61</f>
        <v>0</v>
      </c>
      <c r="OLM62" s="1683">
        <f t="shared" ref="OLM62" si="5231">OLM59-OLM61</f>
        <v>0</v>
      </c>
      <c r="OLO62" s="1683">
        <f t="shared" ref="OLO62" si="5232">OLO59-OLO61</f>
        <v>0</v>
      </c>
      <c r="OLQ62" s="1683">
        <f t="shared" ref="OLQ62" si="5233">OLQ59-OLQ61</f>
        <v>0</v>
      </c>
      <c r="OLS62" s="1683">
        <f t="shared" ref="OLS62" si="5234">OLS59-OLS61</f>
        <v>0</v>
      </c>
      <c r="OLU62" s="1683">
        <f t="shared" ref="OLU62" si="5235">OLU59-OLU61</f>
        <v>0</v>
      </c>
      <c r="OLW62" s="1683">
        <f t="shared" ref="OLW62" si="5236">OLW59-OLW61</f>
        <v>0</v>
      </c>
      <c r="OLY62" s="1683">
        <f t="shared" ref="OLY62" si="5237">OLY59-OLY61</f>
        <v>0</v>
      </c>
      <c r="OMA62" s="1683">
        <f t="shared" ref="OMA62" si="5238">OMA59-OMA61</f>
        <v>0</v>
      </c>
      <c r="OMC62" s="1683">
        <f t="shared" ref="OMC62" si="5239">OMC59-OMC61</f>
        <v>0</v>
      </c>
      <c r="OME62" s="1683">
        <f t="shared" ref="OME62" si="5240">OME59-OME61</f>
        <v>0</v>
      </c>
      <c r="OMG62" s="1683">
        <f t="shared" ref="OMG62" si="5241">OMG59-OMG61</f>
        <v>0</v>
      </c>
      <c r="OMI62" s="1683">
        <f t="shared" ref="OMI62" si="5242">OMI59-OMI61</f>
        <v>0</v>
      </c>
      <c r="OMK62" s="1683">
        <f t="shared" ref="OMK62" si="5243">OMK59-OMK61</f>
        <v>0</v>
      </c>
      <c r="OMM62" s="1683">
        <f t="shared" ref="OMM62" si="5244">OMM59-OMM61</f>
        <v>0</v>
      </c>
      <c r="OMO62" s="1683">
        <f t="shared" ref="OMO62" si="5245">OMO59-OMO61</f>
        <v>0</v>
      </c>
      <c r="OMQ62" s="1683">
        <f t="shared" ref="OMQ62" si="5246">OMQ59-OMQ61</f>
        <v>0</v>
      </c>
      <c r="OMS62" s="1683">
        <f t="shared" ref="OMS62" si="5247">OMS59-OMS61</f>
        <v>0</v>
      </c>
      <c r="OMU62" s="1683">
        <f t="shared" ref="OMU62" si="5248">OMU59-OMU61</f>
        <v>0</v>
      </c>
      <c r="OMW62" s="1683">
        <f t="shared" ref="OMW62" si="5249">OMW59-OMW61</f>
        <v>0</v>
      </c>
      <c r="OMY62" s="1683">
        <f t="shared" ref="OMY62" si="5250">OMY59-OMY61</f>
        <v>0</v>
      </c>
      <c r="ONA62" s="1683">
        <f t="shared" ref="ONA62" si="5251">ONA59-ONA61</f>
        <v>0</v>
      </c>
      <c r="ONC62" s="1683">
        <f t="shared" ref="ONC62" si="5252">ONC59-ONC61</f>
        <v>0</v>
      </c>
      <c r="ONE62" s="1683">
        <f t="shared" ref="ONE62" si="5253">ONE59-ONE61</f>
        <v>0</v>
      </c>
      <c r="ONG62" s="1683">
        <f t="shared" ref="ONG62" si="5254">ONG59-ONG61</f>
        <v>0</v>
      </c>
      <c r="ONI62" s="1683">
        <f t="shared" ref="ONI62" si="5255">ONI59-ONI61</f>
        <v>0</v>
      </c>
      <c r="ONK62" s="1683">
        <f t="shared" ref="ONK62" si="5256">ONK59-ONK61</f>
        <v>0</v>
      </c>
      <c r="ONM62" s="1683">
        <f t="shared" ref="ONM62" si="5257">ONM59-ONM61</f>
        <v>0</v>
      </c>
      <c r="ONO62" s="1683">
        <f t="shared" ref="ONO62" si="5258">ONO59-ONO61</f>
        <v>0</v>
      </c>
      <c r="ONQ62" s="1683">
        <f t="shared" ref="ONQ62" si="5259">ONQ59-ONQ61</f>
        <v>0</v>
      </c>
      <c r="ONS62" s="1683">
        <f t="shared" ref="ONS62" si="5260">ONS59-ONS61</f>
        <v>0</v>
      </c>
      <c r="ONU62" s="1683">
        <f t="shared" ref="ONU62" si="5261">ONU59-ONU61</f>
        <v>0</v>
      </c>
      <c r="ONW62" s="1683">
        <f t="shared" ref="ONW62" si="5262">ONW59-ONW61</f>
        <v>0</v>
      </c>
      <c r="ONY62" s="1683">
        <f t="shared" ref="ONY62" si="5263">ONY59-ONY61</f>
        <v>0</v>
      </c>
      <c r="OOA62" s="1683">
        <f t="shared" ref="OOA62" si="5264">OOA59-OOA61</f>
        <v>0</v>
      </c>
      <c r="OOC62" s="1683">
        <f t="shared" ref="OOC62" si="5265">OOC59-OOC61</f>
        <v>0</v>
      </c>
      <c r="OOE62" s="1683">
        <f t="shared" ref="OOE62" si="5266">OOE59-OOE61</f>
        <v>0</v>
      </c>
      <c r="OOG62" s="1683">
        <f t="shared" ref="OOG62" si="5267">OOG59-OOG61</f>
        <v>0</v>
      </c>
      <c r="OOI62" s="1683">
        <f t="shared" ref="OOI62" si="5268">OOI59-OOI61</f>
        <v>0</v>
      </c>
      <c r="OOK62" s="1683">
        <f t="shared" ref="OOK62" si="5269">OOK59-OOK61</f>
        <v>0</v>
      </c>
      <c r="OOM62" s="1683">
        <f t="shared" ref="OOM62" si="5270">OOM59-OOM61</f>
        <v>0</v>
      </c>
      <c r="OOO62" s="1683">
        <f t="shared" ref="OOO62" si="5271">OOO59-OOO61</f>
        <v>0</v>
      </c>
      <c r="OOQ62" s="1683">
        <f t="shared" ref="OOQ62" si="5272">OOQ59-OOQ61</f>
        <v>0</v>
      </c>
      <c r="OOS62" s="1683">
        <f t="shared" ref="OOS62" si="5273">OOS59-OOS61</f>
        <v>0</v>
      </c>
      <c r="OOU62" s="1683">
        <f t="shared" ref="OOU62" si="5274">OOU59-OOU61</f>
        <v>0</v>
      </c>
      <c r="OOW62" s="1683">
        <f t="shared" ref="OOW62" si="5275">OOW59-OOW61</f>
        <v>0</v>
      </c>
      <c r="OOY62" s="1683">
        <f t="shared" ref="OOY62" si="5276">OOY59-OOY61</f>
        <v>0</v>
      </c>
      <c r="OPA62" s="1683">
        <f t="shared" ref="OPA62" si="5277">OPA59-OPA61</f>
        <v>0</v>
      </c>
      <c r="OPC62" s="1683">
        <f t="shared" ref="OPC62" si="5278">OPC59-OPC61</f>
        <v>0</v>
      </c>
      <c r="OPE62" s="1683">
        <f t="shared" ref="OPE62" si="5279">OPE59-OPE61</f>
        <v>0</v>
      </c>
      <c r="OPG62" s="1683">
        <f t="shared" ref="OPG62" si="5280">OPG59-OPG61</f>
        <v>0</v>
      </c>
      <c r="OPI62" s="1683">
        <f t="shared" ref="OPI62" si="5281">OPI59-OPI61</f>
        <v>0</v>
      </c>
      <c r="OPK62" s="1683">
        <f t="shared" ref="OPK62" si="5282">OPK59-OPK61</f>
        <v>0</v>
      </c>
      <c r="OPM62" s="1683">
        <f t="shared" ref="OPM62" si="5283">OPM59-OPM61</f>
        <v>0</v>
      </c>
      <c r="OPO62" s="1683">
        <f t="shared" ref="OPO62" si="5284">OPO59-OPO61</f>
        <v>0</v>
      </c>
      <c r="OPQ62" s="1683">
        <f t="shared" ref="OPQ62" si="5285">OPQ59-OPQ61</f>
        <v>0</v>
      </c>
      <c r="OPS62" s="1683">
        <f t="shared" ref="OPS62" si="5286">OPS59-OPS61</f>
        <v>0</v>
      </c>
      <c r="OPU62" s="1683">
        <f t="shared" ref="OPU62" si="5287">OPU59-OPU61</f>
        <v>0</v>
      </c>
      <c r="OPW62" s="1683">
        <f t="shared" ref="OPW62" si="5288">OPW59-OPW61</f>
        <v>0</v>
      </c>
      <c r="OPY62" s="1683">
        <f t="shared" ref="OPY62" si="5289">OPY59-OPY61</f>
        <v>0</v>
      </c>
      <c r="OQA62" s="1683">
        <f t="shared" ref="OQA62" si="5290">OQA59-OQA61</f>
        <v>0</v>
      </c>
      <c r="OQC62" s="1683">
        <f t="shared" ref="OQC62" si="5291">OQC59-OQC61</f>
        <v>0</v>
      </c>
      <c r="OQE62" s="1683">
        <f t="shared" ref="OQE62" si="5292">OQE59-OQE61</f>
        <v>0</v>
      </c>
      <c r="OQG62" s="1683">
        <f t="shared" ref="OQG62" si="5293">OQG59-OQG61</f>
        <v>0</v>
      </c>
      <c r="OQI62" s="1683">
        <f t="shared" ref="OQI62" si="5294">OQI59-OQI61</f>
        <v>0</v>
      </c>
      <c r="OQK62" s="1683">
        <f t="shared" ref="OQK62" si="5295">OQK59-OQK61</f>
        <v>0</v>
      </c>
      <c r="OQM62" s="1683">
        <f t="shared" ref="OQM62" si="5296">OQM59-OQM61</f>
        <v>0</v>
      </c>
      <c r="OQO62" s="1683">
        <f t="shared" ref="OQO62" si="5297">OQO59-OQO61</f>
        <v>0</v>
      </c>
      <c r="OQQ62" s="1683">
        <f t="shared" ref="OQQ62" si="5298">OQQ59-OQQ61</f>
        <v>0</v>
      </c>
      <c r="OQS62" s="1683">
        <f t="shared" ref="OQS62" si="5299">OQS59-OQS61</f>
        <v>0</v>
      </c>
      <c r="OQU62" s="1683">
        <f t="shared" ref="OQU62" si="5300">OQU59-OQU61</f>
        <v>0</v>
      </c>
      <c r="OQW62" s="1683">
        <f t="shared" ref="OQW62" si="5301">OQW59-OQW61</f>
        <v>0</v>
      </c>
      <c r="OQY62" s="1683">
        <f t="shared" ref="OQY62" si="5302">OQY59-OQY61</f>
        <v>0</v>
      </c>
      <c r="ORA62" s="1683">
        <f t="shared" ref="ORA62" si="5303">ORA59-ORA61</f>
        <v>0</v>
      </c>
      <c r="ORC62" s="1683">
        <f t="shared" ref="ORC62" si="5304">ORC59-ORC61</f>
        <v>0</v>
      </c>
      <c r="ORE62" s="1683">
        <f t="shared" ref="ORE62" si="5305">ORE59-ORE61</f>
        <v>0</v>
      </c>
      <c r="ORG62" s="1683">
        <f t="shared" ref="ORG62" si="5306">ORG59-ORG61</f>
        <v>0</v>
      </c>
      <c r="ORI62" s="1683">
        <f t="shared" ref="ORI62" si="5307">ORI59-ORI61</f>
        <v>0</v>
      </c>
      <c r="ORK62" s="1683">
        <f t="shared" ref="ORK62" si="5308">ORK59-ORK61</f>
        <v>0</v>
      </c>
      <c r="ORM62" s="1683">
        <f t="shared" ref="ORM62" si="5309">ORM59-ORM61</f>
        <v>0</v>
      </c>
      <c r="ORO62" s="1683">
        <f t="shared" ref="ORO62" si="5310">ORO59-ORO61</f>
        <v>0</v>
      </c>
      <c r="ORQ62" s="1683">
        <f t="shared" ref="ORQ62" si="5311">ORQ59-ORQ61</f>
        <v>0</v>
      </c>
      <c r="ORS62" s="1683">
        <f t="shared" ref="ORS62" si="5312">ORS59-ORS61</f>
        <v>0</v>
      </c>
      <c r="ORU62" s="1683">
        <f t="shared" ref="ORU62" si="5313">ORU59-ORU61</f>
        <v>0</v>
      </c>
      <c r="ORW62" s="1683">
        <f t="shared" ref="ORW62" si="5314">ORW59-ORW61</f>
        <v>0</v>
      </c>
      <c r="ORY62" s="1683">
        <f t="shared" ref="ORY62" si="5315">ORY59-ORY61</f>
        <v>0</v>
      </c>
      <c r="OSA62" s="1683">
        <f t="shared" ref="OSA62" si="5316">OSA59-OSA61</f>
        <v>0</v>
      </c>
      <c r="OSC62" s="1683">
        <f t="shared" ref="OSC62" si="5317">OSC59-OSC61</f>
        <v>0</v>
      </c>
      <c r="OSE62" s="1683">
        <f t="shared" ref="OSE62" si="5318">OSE59-OSE61</f>
        <v>0</v>
      </c>
      <c r="OSG62" s="1683">
        <f t="shared" ref="OSG62" si="5319">OSG59-OSG61</f>
        <v>0</v>
      </c>
      <c r="OSI62" s="1683">
        <f t="shared" ref="OSI62" si="5320">OSI59-OSI61</f>
        <v>0</v>
      </c>
      <c r="OSK62" s="1683">
        <f t="shared" ref="OSK62" si="5321">OSK59-OSK61</f>
        <v>0</v>
      </c>
      <c r="OSM62" s="1683">
        <f t="shared" ref="OSM62" si="5322">OSM59-OSM61</f>
        <v>0</v>
      </c>
      <c r="OSO62" s="1683">
        <f t="shared" ref="OSO62" si="5323">OSO59-OSO61</f>
        <v>0</v>
      </c>
      <c r="OSQ62" s="1683">
        <f t="shared" ref="OSQ62" si="5324">OSQ59-OSQ61</f>
        <v>0</v>
      </c>
      <c r="OSS62" s="1683">
        <f t="shared" ref="OSS62" si="5325">OSS59-OSS61</f>
        <v>0</v>
      </c>
      <c r="OSU62" s="1683">
        <f t="shared" ref="OSU62" si="5326">OSU59-OSU61</f>
        <v>0</v>
      </c>
      <c r="OSW62" s="1683">
        <f t="shared" ref="OSW62" si="5327">OSW59-OSW61</f>
        <v>0</v>
      </c>
      <c r="OSY62" s="1683">
        <f t="shared" ref="OSY62" si="5328">OSY59-OSY61</f>
        <v>0</v>
      </c>
      <c r="OTA62" s="1683">
        <f t="shared" ref="OTA62" si="5329">OTA59-OTA61</f>
        <v>0</v>
      </c>
      <c r="OTC62" s="1683">
        <f t="shared" ref="OTC62" si="5330">OTC59-OTC61</f>
        <v>0</v>
      </c>
      <c r="OTE62" s="1683">
        <f t="shared" ref="OTE62" si="5331">OTE59-OTE61</f>
        <v>0</v>
      </c>
      <c r="OTG62" s="1683">
        <f t="shared" ref="OTG62" si="5332">OTG59-OTG61</f>
        <v>0</v>
      </c>
      <c r="OTI62" s="1683">
        <f t="shared" ref="OTI62" si="5333">OTI59-OTI61</f>
        <v>0</v>
      </c>
      <c r="OTK62" s="1683">
        <f t="shared" ref="OTK62" si="5334">OTK59-OTK61</f>
        <v>0</v>
      </c>
      <c r="OTM62" s="1683">
        <f t="shared" ref="OTM62" si="5335">OTM59-OTM61</f>
        <v>0</v>
      </c>
      <c r="OTO62" s="1683">
        <f t="shared" ref="OTO62" si="5336">OTO59-OTO61</f>
        <v>0</v>
      </c>
      <c r="OTQ62" s="1683">
        <f t="shared" ref="OTQ62" si="5337">OTQ59-OTQ61</f>
        <v>0</v>
      </c>
      <c r="OTS62" s="1683">
        <f t="shared" ref="OTS62" si="5338">OTS59-OTS61</f>
        <v>0</v>
      </c>
      <c r="OTU62" s="1683">
        <f t="shared" ref="OTU62" si="5339">OTU59-OTU61</f>
        <v>0</v>
      </c>
      <c r="OTW62" s="1683">
        <f t="shared" ref="OTW62" si="5340">OTW59-OTW61</f>
        <v>0</v>
      </c>
      <c r="OTY62" s="1683">
        <f t="shared" ref="OTY62" si="5341">OTY59-OTY61</f>
        <v>0</v>
      </c>
      <c r="OUA62" s="1683">
        <f t="shared" ref="OUA62" si="5342">OUA59-OUA61</f>
        <v>0</v>
      </c>
      <c r="OUC62" s="1683">
        <f t="shared" ref="OUC62" si="5343">OUC59-OUC61</f>
        <v>0</v>
      </c>
      <c r="OUE62" s="1683">
        <f t="shared" ref="OUE62" si="5344">OUE59-OUE61</f>
        <v>0</v>
      </c>
      <c r="OUG62" s="1683">
        <f t="shared" ref="OUG62" si="5345">OUG59-OUG61</f>
        <v>0</v>
      </c>
      <c r="OUI62" s="1683">
        <f t="shared" ref="OUI62" si="5346">OUI59-OUI61</f>
        <v>0</v>
      </c>
      <c r="OUK62" s="1683">
        <f t="shared" ref="OUK62" si="5347">OUK59-OUK61</f>
        <v>0</v>
      </c>
      <c r="OUM62" s="1683">
        <f t="shared" ref="OUM62" si="5348">OUM59-OUM61</f>
        <v>0</v>
      </c>
      <c r="OUO62" s="1683">
        <f t="shared" ref="OUO62" si="5349">OUO59-OUO61</f>
        <v>0</v>
      </c>
      <c r="OUQ62" s="1683">
        <f t="shared" ref="OUQ62" si="5350">OUQ59-OUQ61</f>
        <v>0</v>
      </c>
      <c r="OUS62" s="1683">
        <f t="shared" ref="OUS62" si="5351">OUS59-OUS61</f>
        <v>0</v>
      </c>
      <c r="OUU62" s="1683">
        <f t="shared" ref="OUU62" si="5352">OUU59-OUU61</f>
        <v>0</v>
      </c>
      <c r="OUW62" s="1683">
        <f t="shared" ref="OUW62" si="5353">OUW59-OUW61</f>
        <v>0</v>
      </c>
      <c r="OUY62" s="1683">
        <f t="shared" ref="OUY62" si="5354">OUY59-OUY61</f>
        <v>0</v>
      </c>
      <c r="OVA62" s="1683">
        <f t="shared" ref="OVA62" si="5355">OVA59-OVA61</f>
        <v>0</v>
      </c>
      <c r="OVC62" s="1683">
        <f t="shared" ref="OVC62" si="5356">OVC59-OVC61</f>
        <v>0</v>
      </c>
      <c r="OVE62" s="1683">
        <f t="shared" ref="OVE62" si="5357">OVE59-OVE61</f>
        <v>0</v>
      </c>
      <c r="OVG62" s="1683">
        <f t="shared" ref="OVG62" si="5358">OVG59-OVG61</f>
        <v>0</v>
      </c>
      <c r="OVI62" s="1683">
        <f t="shared" ref="OVI62" si="5359">OVI59-OVI61</f>
        <v>0</v>
      </c>
      <c r="OVK62" s="1683">
        <f t="shared" ref="OVK62" si="5360">OVK59-OVK61</f>
        <v>0</v>
      </c>
      <c r="OVM62" s="1683">
        <f t="shared" ref="OVM62" si="5361">OVM59-OVM61</f>
        <v>0</v>
      </c>
      <c r="OVO62" s="1683">
        <f t="shared" ref="OVO62" si="5362">OVO59-OVO61</f>
        <v>0</v>
      </c>
      <c r="OVQ62" s="1683">
        <f t="shared" ref="OVQ62" si="5363">OVQ59-OVQ61</f>
        <v>0</v>
      </c>
      <c r="OVS62" s="1683">
        <f t="shared" ref="OVS62" si="5364">OVS59-OVS61</f>
        <v>0</v>
      </c>
      <c r="OVU62" s="1683">
        <f t="shared" ref="OVU62" si="5365">OVU59-OVU61</f>
        <v>0</v>
      </c>
      <c r="OVW62" s="1683">
        <f t="shared" ref="OVW62" si="5366">OVW59-OVW61</f>
        <v>0</v>
      </c>
      <c r="OVY62" s="1683">
        <f t="shared" ref="OVY62" si="5367">OVY59-OVY61</f>
        <v>0</v>
      </c>
      <c r="OWA62" s="1683">
        <f t="shared" ref="OWA62" si="5368">OWA59-OWA61</f>
        <v>0</v>
      </c>
      <c r="OWC62" s="1683">
        <f t="shared" ref="OWC62" si="5369">OWC59-OWC61</f>
        <v>0</v>
      </c>
      <c r="OWE62" s="1683">
        <f t="shared" ref="OWE62" si="5370">OWE59-OWE61</f>
        <v>0</v>
      </c>
      <c r="OWG62" s="1683">
        <f t="shared" ref="OWG62" si="5371">OWG59-OWG61</f>
        <v>0</v>
      </c>
      <c r="OWI62" s="1683">
        <f t="shared" ref="OWI62" si="5372">OWI59-OWI61</f>
        <v>0</v>
      </c>
      <c r="OWK62" s="1683">
        <f t="shared" ref="OWK62" si="5373">OWK59-OWK61</f>
        <v>0</v>
      </c>
      <c r="OWM62" s="1683">
        <f t="shared" ref="OWM62" si="5374">OWM59-OWM61</f>
        <v>0</v>
      </c>
      <c r="OWO62" s="1683">
        <f t="shared" ref="OWO62" si="5375">OWO59-OWO61</f>
        <v>0</v>
      </c>
      <c r="OWQ62" s="1683">
        <f t="shared" ref="OWQ62" si="5376">OWQ59-OWQ61</f>
        <v>0</v>
      </c>
      <c r="OWS62" s="1683">
        <f t="shared" ref="OWS62" si="5377">OWS59-OWS61</f>
        <v>0</v>
      </c>
      <c r="OWU62" s="1683">
        <f t="shared" ref="OWU62" si="5378">OWU59-OWU61</f>
        <v>0</v>
      </c>
      <c r="OWW62" s="1683">
        <f t="shared" ref="OWW62" si="5379">OWW59-OWW61</f>
        <v>0</v>
      </c>
      <c r="OWY62" s="1683">
        <f t="shared" ref="OWY62" si="5380">OWY59-OWY61</f>
        <v>0</v>
      </c>
      <c r="OXA62" s="1683">
        <f t="shared" ref="OXA62" si="5381">OXA59-OXA61</f>
        <v>0</v>
      </c>
      <c r="OXC62" s="1683">
        <f t="shared" ref="OXC62" si="5382">OXC59-OXC61</f>
        <v>0</v>
      </c>
      <c r="OXE62" s="1683">
        <f t="shared" ref="OXE62" si="5383">OXE59-OXE61</f>
        <v>0</v>
      </c>
      <c r="OXG62" s="1683">
        <f t="shared" ref="OXG62" si="5384">OXG59-OXG61</f>
        <v>0</v>
      </c>
      <c r="OXI62" s="1683">
        <f t="shared" ref="OXI62" si="5385">OXI59-OXI61</f>
        <v>0</v>
      </c>
      <c r="OXK62" s="1683">
        <f t="shared" ref="OXK62" si="5386">OXK59-OXK61</f>
        <v>0</v>
      </c>
      <c r="OXM62" s="1683">
        <f t="shared" ref="OXM62" si="5387">OXM59-OXM61</f>
        <v>0</v>
      </c>
      <c r="OXO62" s="1683">
        <f t="shared" ref="OXO62" si="5388">OXO59-OXO61</f>
        <v>0</v>
      </c>
      <c r="OXQ62" s="1683">
        <f t="shared" ref="OXQ62" si="5389">OXQ59-OXQ61</f>
        <v>0</v>
      </c>
      <c r="OXS62" s="1683">
        <f t="shared" ref="OXS62" si="5390">OXS59-OXS61</f>
        <v>0</v>
      </c>
      <c r="OXU62" s="1683">
        <f t="shared" ref="OXU62" si="5391">OXU59-OXU61</f>
        <v>0</v>
      </c>
      <c r="OXW62" s="1683">
        <f t="shared" ref="OXW62" si="5392">OXW59-OXW61</f>
        <v>0</v>
      </c>
      <c r="OXY62" s="1683">
        <f t="shared" ref="OXY62" si="5393">OXY59-OXY61</f>
        <v>0</v>
      </c>
      <c r="OYA62" s="1683">
        <f t="shared" ref="OYA62" si="5394">OYA59-OYA61</f>
        <v>0</v>
      </c>
      <c r="OYC62" s="1683">
        <f t="shared" ref="OYC62" si="5395">OYC59-OYC61</f>
        <v>0</v>
      </c>
      <c r="OYE62" s="1683">
        <f t="shared" ref="OYE62" si="5396">OYE59-OYE61</f>
        <v>0</v>
      </c>
      <c r="OYG62" s="1683">
        <f t="shared" ref="OYG62" si="5397">OYG59-OYG61</f>
        <v>0</v>
      </c>
      <c r="OYI62" s="1683">
        <f t="shared" ref="OYI62" si="5398">OYI59-OYI61</f>
        <v>0</v>
      </c>
      <c r="OYK62" s="1683">
        <f t="shared" ref="OYK62" si="5399">OYK59-OYK61</f>
        <v>0</v>
      </c>
      <c r="OYM62" s="1683">
        <f t="shared" ref="OYM62" si="5400">OYM59-OYM61</f>
        <v>0</v>
      </c>
      <c r="OYO62" s="1683">
        <f t="shared" ref="OYO62" si="5401">OYO59-OYO61</f>
        <v>0</v>
      </c>
      <c r="OYQ62" s="1683">
        <f t="shared" ref="OYQ62" si="5402">OYQ59-OYQ61</f>
        <v>0</v>
      </c>
      <c r="OYS62" s="1683">
        <f t="shared" ref="OYS62" si="5403">OYS59-OYS61</f>
        <v>0</v>
      </c>
      <c r="OYU62" s="1683">
        <f t="shared" ref="OYU62" si="5404">OYU59-OYU61</f>
        <v>0</v>
      </c>
      <c r="OYW62" s="1683">
        <f t="shared" ref="OYW62" si="5405">OYW59-OYW61</f>
        <v>0</v>
      </c>
      <c r="OYY62" s="1683">
        <f t="shared" ref="OYY62" si="5406">OYY59-OYY61</f>
        <v>0</v>
      </c>
      <c r="OZA62" s="1683">
        <f t="shared" ref="OZA62" si="5407">OZA59-OZA61</f>
        <v>0</v>
      </c>
      <c r="OZC62" s="1683">
        <f t="shared" ref="OZC62" si="5408">OZC59-OZC61</f>
        <v>0</v>
      </c>
      <c r="OZE62" s="1683">
        <f t="shared" ref="OZE62" si="5409">OZE59-OZE61</f>
        <v>0</v>
      </c>
      <c r="OZG62" s="1683">
        <f t="shared" ref="OZG62" si="5410">OZG59-OZG61</f>
        <v>0</v>
      </c>
      <c r="OZI62" s="1683">
        <f t="shared" ref="OZI62" si="5411">OZI59-OZI61</f>
        <v>0</v>
      </c>
      <c r="OZK62" s="1683">
        <f t="shared" ref="OZK62" si="5412">OZK59-OZK61</f>
        <v>0</v>
      </c>
      <c r="OZM62" s="1683">
        <f t="shared" ref="OZM62" si="5413">OZM59-OZM61</f>
        <v>0</v>
      </c>
      <c r="OZO62" s="1683">
        <f t="shared" ref="OZO62" si="5414">OZO59-OZO61</f>
        <v>0</v>
      </c>
      <c r="OZQ62" s="1683">
        <f t="shared" ref="OZQ62" si="5415">OZQ59-OZQ61</f>
        <v>0</v>
      </c>
      <c r="OZS62" s="1683">
        <f t="shared" ref="OZS62" si="5416">OZS59-OZS61</f>
        <v>0</v>
      </c>
      <c r="OZU62" s="1683">
        <f t="shared" ref="OZU62" si="5417">OZU59-OZU61</f>
        <v>0</v>
      </c>
      <c r="OZW62" s="1683">
        <f t="shared" ref="OZW62" si="5418">OZW59-OZW61</f>
        <v>0</v>
      </c>
      <c r="OZY62" s="1683">
        <f t="shared" ref="OZY62" si="5419">OZY59-OZY61</f>
        <v>0</v>
      </c>
      <c r="PAA62" s="1683">
        <f t="shared" ref="PAA62" si="5420">PAA59-PAA61</f>
        <v>0</v>
      </c>
      <c r="PAC62" s="1683">
        <f t="shared" ref="PAC62" si="5421">PAC59-PAC61</f>
        <v>0</v>
      </c>
      <c r="PAE62" s="1683">
        <f t="shared" ref="PAE62" si="5422">PAE59-PAE61</f>
        <v>0</v>
      </c>
      <c r="PAG62" s="1683">
        <f t="shared" ref="PAG62" si="5423">PAG59-PAG61</f>
        <v>0</v>
      </c>
      <c r="PAI62" s="1683">
        <f t="shared" ref="PAI62" si="5424">PAI59-PAI61</f>
        <v>0</v>
      </c>
      <c r="PAK62" s="1683">
        <f t="shared" ref="PAK62" si="5425">PAK59-PAK61</f>
        <v>0</v>
      </c>
      <c r="PAM62" s="1683">
        <f t="shared" ref="PAM62" si="5426">PAM59-PAM61</f>
        <v>0</v>
      </c>
      <c r="PAO62" s="1683">
        <f t="shared" ref="PAO62" si="5427">PAO59-PAO61</f>
        <v>0</v>
      </c>
      <c r="PAQ62" s="1683">
        <f t="shared" ref="PAQ62" si="5428">PAQ59-PAQ61</f>
        <v>0</v>
      </c>
      <c r="PAS62" s="1683">
        <f t="shared" ref="PAS62" si="5429">PAS59-PAS61</f>
        <v>0</v>
      </c>
      <c r="PAU62" s="1683">
        <f t="shared" ref="PAU62" si="5430">PAU59-PAU61</f>
        <v>0</v>
      </c>
      <c r="PAW62" s="1683">
        <f t="shared" ref="PAW62" si="5431">PAW59-PAW61</f>
        <v>0</v>
      </c>
      <c r="PAY62" s="1683">
        <f t="shared" ref="PAY62" si="5432">PAY59-PAY61</f>
        <v>0</v>
      </c>
      <c r="PBA62" s="1683">
        <f t="shared" ref="PBA62" si="5433">PBA59-PBA61</f>
        <v>0</v>
      </c>
      <c r="PBC62" s="1683">
        <f t="shared" ref="PBC62" si="5434">PBC59-PBC61</f>
        <v>0</v>
      </c>
      <c r="PBE62" s="1683">
        <f t="shared" ref="PBE62" si="5435">PBE59-PBE61</f>
        <v>0</v>
      </c>
      <c r="PBG62" s="1683">
        <f t="shared" ref="PBG62" si="5436">PBG59-PBG61</f>
        <v>0</v>
      </c>
      <c r="PBI62" s="1683">
        <f t="shared" ref="PBI62" si="5437">PBI59-PBI61</f>
        <v>0</v>
      </c>
      <c r="PBK62" s="1683">
        <f t="shared" ref="PBK62" si="5438">PBK59-PBK61</f>
        <v>0</v>
      </c>
      <c r="PBM62" s="1683">
        <f t="shared" ref="PBM62" si="5439">PBM59-PBM61</f>
        <v>0</v>
      </c>
      <c r="PBO62" s="1683">
        <f t="shared" ref="PBO62" si="5440">PBO59-PBO61</f>
        <v>0</v>
      </c>
      <c r="PBQ62" s="1683">
        <f t="shared" ref="PBQ62" si="5441">PBQ59-PBQ61</f>
        <v>0</v>
      </c>
      <c r="PBS62" s="1683">
        <f t="shared" ref="PBS62" si="5442">PBS59-PBS61</f>
        <v>0</v>
      </c>
      <c r="PBU62" s="1683">
        <f t="shared" ref="PBU62" si="5443">PBU59-PBU61</f>
        <v>0</v>
      </c>
      <c r="PBW62" s="1683">
        <f t="shared" ref="PBW62" si="5444">PBW59-PBW61</f>
        <v>0</v>
      </c>
      <c r="PBY62" s="1683">
        <f t="shared" ref="PBY62" si="5445">PBY59-PBY61</f>
        <v>0</v>
      </c>
      <c r="PCA62" s="1683">
        <f t="shared" ref="PCA62" si="5446">PCA59-PCA61</f>
        <v>0</v>
      </c>
      <c r="PCC62" s="1683">
        <f t="shared" ref="PCC62" si="5447">PCC59-PCC61</f>
        <v>0</v>
      </c>
      <c r="PCE62" s="1683">
        <f t="shared" ref="PCE62" si="5448">PCE59-PCE61</f>
        <v>0</v>
      </c>
      <c r="PCG62" s="1683">
        <f t="shared" ref="PCG62" si="5449">PCG59-PCG61</f>
        <v>0</v>
      </c>
      <c r="PCI62" s="1683">
        <f t="shared" ref="PCI62" si="5450">PCI59-PCI61</f>
        <v>0</v>
      </c>
      <c r="PCK62" s="1683">
        <f t="shared" ref="PCK62" si="5451">PCK59-PCK61</f>
        <v>0</v>
      </c>
      <c r="PCM62" s="1683">
        <f t="shared" ref="PCM62" si="5452">PCM59-PCM61</f>
        <v>0</v>
      </c>
      <c r="PCO62" s="1683">
        <f t="shared" ref="PCO62" si="5453">PCO59-PCO61</f>
        <v>0</v>
      </c>
      <c r="PCQ62" s="1683">
        <f t="shared" ref="PCQ62" si="5454">PCQ59-PCQ61</f>
        <v>0</v>
      </c>
      <c r="PCS62" s="1683">
        <f t="shared" ref="PCS62" si="5455">PCS59-PCS61</f>
        <v>0</v>
      </c>
      <c r="PCU62" s="1683">
        <f t="shared" ref="PCU62" si="5456">PCU59-PCU61</f>
        <v>0</v>
      </c>
      <c r="PCW62" s="1683">
        <f t="shared" ref="PCW62" si="5457">PCW59-PCW61</f>
        <v>0</v>
      </c>
      <c r="PCY62" s="1683">
        <f t="shared" ref="PCY62" si="5458">PCY59-PCY61</f>
        <v>0</v>
      </c>
      <c r="PDA62" s="1683">
        <f t="shared" ref="PDA62" si="5459">PDA59-PDA61</f>
        <v>0</v>
      </c>
      <c r="PDC62" s="1683">
        <f t="shared" ref="PDC62" si="5460">PDC59-PDC61</f>
        <v>0</v>
      </c>
      <c r="PDE62" s="1683">
        <f t="shared" ref="PDE62" si="5461">PDE59-PDE61</f>
        <v>0</v>
      </c>
      <c r="PDG62" s="1683">
        <f t="shared" ref="PDG62" si="5462">PDG59-PDG61</f>
        <v>0</v>
      </c>
      <c r="PDI62" s="1683">
        <f t="shared" ref="PDI62" si="5463">PDI59-PDI61</f>
        <v>0</v>
      </c>
      <c r="PDK62" s="1683">
        <f t="shared" ref="PDK62" si="5464">PDK59-PDK61</f>
        <v>0</v>
      </c>
      <c r="PDM62" s="1683">
        <f t="shared" ref="PDM62" si="5465">PDM59-PDM61</f>
        <v>0</v>
      </c>
      <c r="PDO62" s="1683">
        <f t="shared" ref="PDO62" si="5466">PDO59-PDO61</f>
        <v>0</v>
      </c>
      <c r="PDQ62" s="1683">
        <f t="shared" ref="PDQ62" si="5467">PDQ59-PDQ61</f>
        <v>0</v>
      </c>
      <c r="PDS62" s="1683">
        <f t="shared" ref="PDS62" si="5468">PDS59-PDS61</f>
        <v>0</v>
      </c>
      <c r="PDU62" s="1683">
        <f t="shared" ref="PDU62" si="5469">PDU59-PDU61</f>
        <v>0</v>
      </c>
      <c r="PDW62" s="1683">
        <f t="shared" ref="PDW62" si="5470">PDW59-PDW61</f>
        <v>0</v>
      </c>
      <c r="PDY62" s="1683">
        <f t="shared" ref="PDY62" si="5471">PDY59-PDY61</f>
        <v>0</v>
      </c>
      <c r="PEA62" s="1683">
        <f t="shared" ref="PEA62" si="5472">PEA59-PEA61</f>
        <v>0</v>
      </c>
      <c r="PEC62" s="1683">
        <f t="shared" ref="PEC62" si="5473">PEC59-PEC61</f>
        <v>0</v>
      </c>
      <c r="PEE62" s="1683">
        <f t="shared" ref="PEE62" si="5474">PEE59-PEE61</f>
        <v>0</v>
      </c>
      <c r="PEG62" s="1683">
        <f t="shared" ref="PEG62" si="5475">PEG59-PEG61</f>
        <v>0</v>
      </c>
      <c r="PEI62" s="1683">
        <f t="shared" ref="PEI62" si="5476">PEI59-PEI61</f>
        <v>0</v>
      </c>
      <c r="PEK62" s="1683">
        <f t="shared" ref="PEK62" si="5477">PEK59-PEK61</f>
        <v>0</v>
      </c>
      <c r="PEM62" s="1683">
        <f t="shared" ref="PEM62" si="5478">PEM59-PEM61</f>
        <v>0</v>
      </c>
      <c r="PEO62" s="1683">
        <f t="shared" ref="PEO62" si="5479">PEO59-PEO61</f>
        <v>0</v>
      </c>
      <c r="PEQ62" s="1683">
        <f t="shared" ref="PEQ62" si="5480">PEQ59-PEQ61</f>
        <v>0</v>
      </c>
      <c r="PES62" s="1683">
        <f t="shared" ref="PES62" si="5481">PES59-PES61</f>
        <v>0</v>
      </c>
      <c r="PEU62" s="1683">
        <f t="shared" ref="PEU62" si="5482">PEU59-PEU61</f>
        <v>0</v>
      </c>
      <c r="PEW62" s="1683">
        <f t="shared" ref="PEW62" si="5483">PEW59-PEW61</f>
        <v>0</v>
      </c>
      <c r="PEY62" s="1683">
        <f t="shared" ref="PEY62" si="5484">PEY59-PEY61</f>
        <v>0</v>
      </c>
      <c r="PFA62" s="1683">
        <f t="shared" ref="PFA62" si="5485">PFA59-PFA61</f>
        <v>0</v>
      </c>
      <c r="PFC62" s="1683">
        <f t="shared" ref="PFC62" si="5486">PFC59-PFC61</f>
        <v>0</v>
      </c>
      <c r="PFE62" s="1683">
        <f t="shared" ref="PFE62" si="5487">PFE59-PFE61</f>
        <v>0</v>
      </c>
      <c r="PFG62" s="1683">
        <f t="shared" ref="PFG62" si="5488">PFG59-PFG61</f>
        <v>0</v>
      </c>
      <c r="PFI62" s="1683">
        <f t="shared" ref="PFI62" si="5489">PFI59-PFI61</f>
        <v>0</v>
      </c>
      <c r="PFK62" s="1683">
        <f t="shared" ref="PFK62" si="5490">PFK59-PFK61</f>
        <v>0</v>
      </c>
      <c r="PFM62" s="1683">
        <f t="shared" ref="PFM62" si="5491">PFM59-PFM61</f>
        <v>0</v>
      </c>
      <c r="PFO62" s="1683">
        <f t="shared" ref="PFO62" si="5492">PFO59-PFO61</f>
        <v>0</v>
      </c>
      <c r="PFQ62" s="1683">
        <f t="shared" ref="PFQ62" si="5493">PFQ59-PFQ61</f>
        <v>0</v>
      </c>
      <c r="PFS62" s="1683">
        <f t="shared" ref="PFS62" si="5494">PFS59-PFS61</f>
        <v>0</v>
      </c>
      <c r="PFU62" s="1683">
        <f t="shared" ref="PFU62" si="5495">PFU59-PFU61</f>
        <v>0</v>
      </c>
      <c r="PFW62" s="1683">
        <f t="shared" ref="PFW62" si="5496">PFW59-PFW61</f>
        <v>0</v>
      </c>
      <c r="PFY62" s="1683">
        <f t="shared" ref="PFY62" si="5497">PFY59-PFY61</f>
        <v>0</v>
      </c>
      <c r="PGA62" s="1683">
        <f t="shared" ref="PGA62" si="5498">PGA59-PGA61</f>
        <v>0</v>
      </c>
      <c r="PGC62" s="1683">
        <f t="shared" ref="PGC62" si="5499">PGC59-PGC61</f>
        <v>0</v>
      </c>
      <c r="PGE62" s="1683">
        <f t="shared" ref="PGE62" si="5500">PGE59-PGE61</f>
        <v>0</v>
      </c>
      <c r="PGG62" s="1683">
        <f t="shared" ref="PGG62" si="5501">PGG59-PGG61</f>
        <v>0</v>
      </c>
      <c r="PGI62" s="1683">
        <f t="shared" ref="PGI62" si="5502">PGI59-PGI61</f>
        <v>0</v>
      </c>
      <c r="PGK62" s="1683">
        <f t="shared" ref="PGK62" si="5503">PGK59-PGK61</f>
        <v>0</v>
      </c>
      <c r="PGM62" s="1683">
        <f t="shared" ref="PGM62" si="5504">PGM59-PGM61</f>
        <v>0</v>
      </c>
      <c r="PGO62" s="1683">
        <f t="shared" ref="PGO62" si="5505">PGO59-PGO61</f>
        <v>0</v>
      </c>
      <c r="PGQ62" s="1683">
        <f t="shared" ref="PGQ62" si="5506">PGQ59-PGQ61</f>
        <v>0</v>
      </c>
      <c r="PGS62" s="1683">
        <f t="shared" ref="PGS62" si="5507">PGS59-PGS61</f>
        <v>0</v>
      </c>
      <c r="PGU62" s="1683">
        <f t="shared" ref="PGU62" si="5508">PGU59-PGU61</f>
        <v>0</v>
      </c>
      <c r="PGW62" s="1683">
        <f t="shared" ref="PGW62" si="5509">PGW59-PGW61</f>
        <v>0</v>
      </c>
      <c r="PGY62" s="1683">
        <f t="shared" ref="PGY62" si="5510">PGY59-PGY61</f>
        <v>0</v>
      </c>
      <c r="PHA62" s="1683">
        <f t="shared" ref="PHA62" si="5511">PHA59-PHA61</f>
        <v>0</v>
      </c>
      <c r="PHC62" s="1683">
        <f t="shared" ref="PHC62" si="5512">PHC59-PHC61</f>
        <v>0</v>
      </c>
      <c r="PHE62" s="1683">
        <f t="shared" ref="PHE62" si="5513">PHE59-PHE61</f>
        <v>0</v>
      </c>
      <c r="PHG62" s="1683">
        <f t="shared" ref="PHG62" si="5514">PHG59-PHG61</f>
        <v>0</v>
      </c>
      <c r="PHI62" s="1683">
        <f t="shared" ref="PHI62" si="5515">PHI59-PHI61</f>
        <v>0</v>
      </c>
      <c r="PHK62" s="1683">
        <f t="shared" ref="PHK62" si="5516">PHK59-PHK61</f>
        <v>0</v>
      </c>
      <c r="PHM62" s="1683">
        <f t="shared" ref="PHM62" si="5517">PHM59-PHM61</f>
        <v>0</v>
      </c>
      <c r="PHO62" s="1683">
        <f t="shared" ref="PHO62" si="5518">PHO59-PHO61</f>
        <v>0</v>
      </c>
      <c r="PHQ62" s="1683">
        <f t="shared" ref="PHQ62" si="5519">PHQ59-PHQ61</f>
        <v>0</v>
      </c>
      <c r="PHS62" s="1683">
        <f t="shared" ref="PHS62" si="5520">PHS59-PHS61</f>
        <v>0</v>
      </c>
      <c r="PHU62" s="1683">
        <f t="shared" ref="PHU62" si="5521">PHU59-PHU61</f>
        <v>0</v>
      </c>
      <c r="PHW62" s="1683">
        <f t="shared" ref="PHW62" si="5522">PHW59-PHW61</f>
        <v>0</v>
      </c>
      <c r="PHY62" s="1683">
        <f t="shared" ref="PHY62" si="5523">PHY59-PHY61</f>
        <v>0</v>
      </c>
      <c r="PIA62" s="1683">
        <f t="shared" ref="PIA62" si="5524">PIA59-PIA61</f>
        <v>0</v>
      </c>
      <c r="PIC62" s="1683">
        <f t="shared" ref="PIC62" si="5525">PIC59-PIC61</f>
        <v>0</v>
      </c>
      <c r="PIE62" s="1683">
        <f t="shared" ref="PIE62" si="5526">PIE59-PIE61</f>
        <v>0</v>
      </c>
      <c r="PIG62" s="1683">
        <f t="shared" ref="PIG62" si="5527">PIG59-PIG61</f>
        <v>0</v>
      </c>
      <c r="PII62" s="1683">
        <f t="shared" ref="PII62" si="5528">PII59-PII61</f>
        <v>0</v>
      </c>
      <c r="PIK62" s="1683">
        <f t="shared" ref="PIK62" si="5529">PIK59-PIK61</f>
        <v>0</v>
      </c>
      <c r="PIM62" s="1683">
        <f t="shared" ref="PIM62" si="5530">PIM59-PIM61</f>
        <v>0</v>
      </c>
      <c r="PIO62" s="1683">
        <f t="shared" ref="PIO62" si="5531">PIO59-PIO61</f>
        <v>0</v>
      </c>
      <c r="PIQ62" s="1683">
        <f t="shared" ref="PIQ62" si="5532">PIQ59-PIQ61</f>
        <v>0</v>
      </c>
      <c r="PIS62" s="1683">
        <f t="shared" ref="PIS62" si="5533">PIS59-PIS61</f>
        <v>0</v>
      </c>
      <c r="PIU62" s="1683">
        <f t="shared" ref="PIU62" si="5534">PIU59-PIU61</f>
        <v>0</v>
      </c>
      <c r="PIW62" s="1683">
        <f t="shared" ref="PIW62" si="5535">PIW59-PIW61</f>
        <v>0</v>
      </c>
      <c r="PIY62" s="1683">
        <f t="shared" ref="PIY62" si="5536">PIY59-PIY61</f>
        <v>0</v>
      </c>
      <c r="PJA62" s="1683">
        <f t="shared" ref="PJA62" si="5537">PJA59-PJA61</f>
        <v>0</v>
      </c>
      <c r="PJC62" s="1683">
        <f t="shared" ref="PJC62" si="5538">PJC59-PJC61</f>
        <v>0</v>
      </c>
      <c r="PJE62" s="1683">
        <f t="shared" ref="PJE62" si="5539">PJE59-PJE61</f>
        <v>0</v>
      </c>
      <c r="PJG62" s="1683">
        <f t="shared" ref="PJG62" si="5540">PJG59-PJG61</f>
        <v>0</v>
      </c>
      <c r="PJI62" s="1683">
        <f t="shared" ref="PJI62" si="5541">PJI59-PJI61</f>
        <v>0</v>
      </c>
      <c r="PJK62" s="1683">
        <f t="shared" ref="PJK62" si="5542">PJK59-PJK61</f>
        <v>0</v>
      </c>
      <c r="PJM62" s="1683">
        <f t="shared" ref="PJM62" si="5543">PJM59-PJM61</f>
        <v>0</v>
      </c>
      <c r="PJO62" s="1683">
        <f t="shared" ref="PJO62" si="5544">PJO59-PJO61</f>
        <v>0</v>
      </c>
      <c r="PJQ62" s="1683">
        <f t="shared" ref="PJQ62" si="5545">PJQ59-PJQ61</f>
        <v>0</v>
      </c>
      <c r="PJS62" s="1683">
        <f t="shared" ref="PJS62" si="5546">PJS59-PJS61</f>
        <v>0</v>
      </c>
      <c r="PJU62" s="1683">
        <f t="shared" ref="PJU62" si="5547">PJU59-PJU61</f>
        <v>0</v>
      </c>
      <c r="PJW62" s="1683">
        <f t="shared" ref="PJW62" si="5548">PJW59-PJW61</f>
        <v>0</v>
      </c>
      <c r="PJY62" s="1683">
        <f t="shared" ref="PJY62" si="5549">PJY59-PJY61</f>
        <v>0</v>
      </c>
      <c r="PKA62" s="1683">
        <f t="shared" ref="PKA62" si="5550">PKA59-PKA61</f>
        <v>0</v>
      </c>
      <c r="PKC62" s="1683">
        <f t="shared" ref="PKC62" si="5551">PKC59-PKC61</f>
        <v>0</v>
      </c>
      <c r="PKE62" s="1683">
        <f t="shared" ref="PKE62" si="5552">PKE59-PKE61</f>
        <v>0</v>
      </c>
      <c r="PKG62" s="1683">
        <f t="shared" ref="PKG62" si="5553">PKG59-PKG61</f>
        <v>0</v>
      </c>
      <c r="PKI62" s="1683">
        <f t="shared" ref="PKI62" si="5554">PKI59-PKI61</f>
        <v>0</v>
      </c>
      <c r="PKK62" s="1683">
        <f t="shared" ref="PKK62" si="5555">PKK59-PKK61</f>
        <v>0</v>
      </c>
      <c r="PKM62" s="1683">
        <f t="shared" ref="PKM62" si="5556">PKM59-PKM61</f>
        <v>0</v>
      </c>
      <c r="PKO62" s="1683">
        <f t="shared" ref="PKO62" si="5557">PKO59-PKO61</f>
        <v>0</v>
      </c>
      <c r="PKQ62" s="1683">
        <f t="shared" ref="PKQ62" si="5558">PKQ59-PKQ61</f>
        <v>0</v>
      </c>
      <c r="PKS62" s="1683">
        <f t="shared" ref="PKS62" si="5559">PKS59-PKS61</f>
        <v>0</v>
      </c>
      <c r="PKU62" s="1683">
        <f t="shared" ref="PKU62" si="5560">PKU59-PKU61</f>
        <v>0</v>
      </c>
      <c r="PKW62" s="1683">
        <f t="shared" ref="PKW62" si="5561">PKW59-PKW61</f>
        <v>0</v>
      </c>
      <c r="PKY62" s="1683">
        <f t="shared" ref="PKY62" si="5562">PKY59-PKY61</f>
        <v>0</v>
      </c>
      <c r="PLA62" s="1683">
        <f t="shared" ref="PLA62" si="5563">PLA59-PLA61</f>
        <v>0</v>
      </c>
      <c r="PLC62" s="1683">
        <f t="shared" ref="PLC62" si="5564">PLC59-PLC61</f>
        <v>0</v>
      </c>
      <c r="PLE62" s="1683">
        <f t="shared" ref="PLE62" si="5565">PLE59-PLE61</f>
        <v>0</v>
      </c>
      <c r="PLG62" s="1683">
        <f t="shared" ref="PLG62" si="5566">PLG59-PLG61</f>
        <v>0</v>
      </c>
      <c r="PLI62" s="1683">
        <f t="shared" ref="PLI62" si="5567">PLI59-PLI61</f>
        <v>0</v>
      </c>
      <c r="PLK62" s="1683">
        <f t="shared" ref="PLK62" si="5568">PLK59-PLK61</f>
        <v>0</v>
      </c>
      <c r="PLM62" s="1683">
        <f t="shared" ref="PLM62" si="5569">PLM59-PLM61</f>
        <v>0</v>
      </c>
      <c r="PLO62" s="1683">
        <f t="shared" ref="PLO62" si="5570">PLO59-PLO61</f>
        <v>0</v>
      </c>
      <c r="PLQ62" s="1683">
        <f t="shared" ref="PLQ62" si="5571">PLQ59-PLQ61</f>
        <v>0</v>
      </c>
      <c r="PLS62" s="1683">
        <f t="shared" ref="PLS62" si="5572">PLS59-PLS61</f>
        <v>0</v>
      </c>
      <c r="PLU62" s="1683">
        <f t="shared" ref="PLU62" si="5573">PLU59-PLU61</f>
        <v>0</v>
      </c>
      <c r="PLW62" s="1683">
        <f t="shared" ref="PLW62" si="5574">PLW59-PLW61</f>
        <v>0</v>
      </c>
      <c r="PLY62" s="1683">
        <f t="shared" ref="PLY62" si="5575">PLY59-PLY61</f>
        <v>0</v>
      </c>
      <c r="PMA62" s="1683">
        <f t="shared" ref="PMA62" si="5576">PMA59-PMA61</f>
        <v>0</v>
      </c>
      <c r="PMC62" s="1683">
        <f t="shared" ref="PMC62" si="5577">PMC59-PMC61</f>
        <v>0</v>
      </c>
      <c r="PME62" s="1683">
        <f t="shared" ref="PME62" si="5578">PME59-PME61</f>
        <v>0</v>
      </c>
      <c r="PMG62" s="1683">
        <f t="shared" ref="PMG62" si="5579">PMG59-PMG61</f>
        <v>0</v>
      </c>
      <c r="PMI62" s="1683">
        <f t="shared" ref="PMI62" si="5580">PMI59-PMI61</f>
        <v>0</v>
      </c>
      <c r="PMK62" s="1683">
        <f t="shared" ref="PMK62" si="5581">PMK59-PMK61</f>
        <v>0</v>
      </c>
      <c r="PMM62" s="1683">
        <f t="shared" ref="PMM62" si="5582">PMM59-PMM61</f>
        <v>0</v>
      </c>
      <c r="PMO62" s="1683">
        <f t="shared" ref="PMO62" si="5583">PMO59-PMO61</f>
        <v>0</v>
      </c>
      <c r="PMQ62" s="1683">
        <f t="shared" ref="PMQ62" si="5584">PMQ59-PMQ61</f>
        <v>0</v>
      </c>
      <c r="PMS62" s="1683">
        <f t="shared" ref="PMS62" si="5585">PMS59-PMS61</f>
        <v>0</v>
      </c>
      <c r="PMU62" s="1683">
        <f t="shared" ref="PMU62" si="5586">PMU59-PMU61</f>
        <v>0</v>
      </c>
      <c r="PMW62" s="1683">
        <f t="shared" ref="PMW62" si="5587">PMW59-PMW61</f>
        <v>0</v>
      </c>
      <c r="PMY62" s="1683">
        <f t="shared" ref="PMY62" si="5588">PMY59-PMY61</f>
        <v>0</v>
      </c>
      <c r="PNA62" s="1683">
        <f t="shared" ref="PNA62" si="5589">PNA59-PNA61</f>
        <v>0</v>
      </c>
      <c r="PNC62" s="1683">
        <f t="shared" ref="PNC62" si="5590">PNC59-PNC61</f>
        <v>0</v>
      </c>
      <c r="PNE62" s="1683">
        <f t="shared" ref="PNE62" si="5591">PNE59-PNE61</f>
        <v>0</v>
      </c>
      <c r="PNG62" s="1683">
        <f t="shared" ref="PNG62" si="5592">PNG59-PNG61</f>
        <v>0</v>
      </c>
      <c r="PNI62" s="1683">
        <f t="shared" ref="PNI62" si="5593">PNI59-PNI61</f>
        <v>0</v>
      </c>
      <c r="PNK62" s="1683">
        <f t="shared" ref="PNK62" si="5594">PNK59-PNK61</f>
        <v>0</v>
      </c>
      <c r="PNM62" s="1683">
        <f t="shared" ref="PNM62" si="5595">PNM59-PNM61</f>
        <v>0</v>
      </c>
      <c r="PNO62" s="1683">
        <f t="shared" ref="PNO62" si="5596">PNO59-PNO61</f>
        <v>0</v>
      </c>
      <c r="PNQ62" s="1683">
        <f t="shared" ref="PNQ62" si="5597">PNQ59-PNQ61</f>
        <v>0</v>
      </c>
      <c r="PNS62" s="1683">
        <f t="shared" ref="PNS62" si="5598">PNS59-PNS61</f>
        <v>0</v>
      </c>
      <c r="PNU62" s="1683">
        <f t="shared" ref="PNU62" si="5599">PNU59-PNU61</f>
        <v>0</v>
      </c>
      <c r="PNW62" s="1683">
        <f t="shared" ref="PNW62" si="5600">PNW59-PNW61</f>
        <v>0</v>
      </c>
      <c r="PNY62" s="1683">
        <f t="shared" ref="PNY62" si="5601">PNY59-PNY61</f>
        <v>0</v>
      </c>
      <c r="POA62" s="1683">
        <f t="shared" ref="POA62" si="5602">POA59-POA61</f>
        <v>0</v>
      </c>
      <c r="POC62" s="1683">
        <f t="shared" ref="POC62" si="5603">POC59-POC61</f>
        <v>0</v>
      </c>
      <c r="POE62" s="1683">
        <f t="shared" ref="POE62" si="5604">POE59-POE61</f>
        <v>0</v>
      </c>
      <c r="POG62" s="1683">
        <f t="shared" ref="POG62" si="5605">POG59-POG61</f>
        <v>0</v>
      </c>
      <c r="POI62" s="1683">
        <f t="shared" ref="POI62" si="5606">POI59-POI61</f>
        <v>0</v>
      </c>
      <c r="POK62" s="1683">
        <f t="shared" ref="POK62" si="5607">POK59-POK61</f>
        <v>0</v>
      </c>
      <c r="POM62" s="1683">
        <f t="shared" ref="POM62" si="5608">POM59-POM61</f>
        <v>0</v>
      </c>
      <c r="POO62" s="1683">
        <f t="shared" ref="POO62" si="5609">POO59-POO61</f>
        <v>0</v>
      </c>
      <c r="POQ62" s="1683">
        <f t="shared" ref="POQ62" si="5610">POQ59-POQ61</f>
        <v>0</v>
      </c>
      <c r="POS62" s="1683">
        <f t="shared" ref="POS62" si="5611">POS59-POS61</f>
        <v>0</v>
      </c>
      <c r="POU62" s="1683">
        <f t="shared" ref="POU62" si="5612">POU59-POU61</f>
        <v>0</v>
      </c>
      <c r="POW62" s="1683">
        <f t="shared" ref="POW62" si="5613">POW59-POW61</f>
        <v>0</v>
      </c>
      <c r="POY62" s="1683">
        <f t="shared" ref="POY62" si="5614">POY59-POY61</f>
        <v>0</v>
      </c>
      <c r="PPA62" s="1683">
        <f t="shared" ref="PPA62" si="5615">PPA59-PPA61</f>
        <v>0</v>
      </c>
      <c r="PPC62" s="1683">
        <f t="shared" ref="PPC62" si="5616">PPC59-PPC61</f>
        <v>0</v>
      </c>
      <c r="PPE62" s="1683">
        <f t="shared" ref="PPE62" si="5617">PPE59-PPE61</f>
        <v>0</v>
      </c>
      <c r="PPG62" s="1683">
        <f t="shared" ref="PPG62" si="5618">PPG59-PPG61</f>
        <v>0</v>
      </c>
      <c r="PPI62" s="1683">
        <f t="shared" ref="PPI62" si="5619">PPI59-PPI61</f>
        <v>0</v>
      </c>
      <c r="PPK62" s="1683">
        <f t="shared" ref="PPK62" si="5620">PPK59-PPK61</f>
        <v>0</v>
      </c>
      <c r="PPM62" s="1683">
        <f t="shared" ref="PPM62" si="5621">PPM59-PPM61</f>
        <v>0</v>
      </c>
      <c r="PPO62" s="1683">
        <f t="shared" ref="PPO62" si="5622">PPO59-PPO61</f>
        <v>0</v>
      </c>
      <c r="PPQ62" s="1683">
        <f t="shared" ref="PPQ62" si="5623">PPQ59-PPQ61</f>
        <v>0</v>
      </c>
      <c r="PPS62" s="1683">
        <f t="shared" ref="PPS62" si="5624">PPS59-PPS61</f>
        <v>0</v>
      </c>
      <c r="PPU62" s="1683">
        <f t="shared" ref="PPU62" si="5625">PPU59-PPU61</f>
        <v>0</v>
      </c>
      <c r="PPW62" s="1683">
        <f t="shared" ref="PPW62" si="5626">PPW59-PPW61</f>
        <v>0</v>
      </c>
      <c r="PPY62" s="1683">
        <f t="shared" ref="PPY62" si="5627">PPY59-PPY61</f>
        <v>0</v>
      </c>
      <c r="PQA62" s="1683">
        <f t="shared" ref="PQA62" si="5628">PQA59-PQA61</f>
        <v>0</v>
      </c>
      <c r="PQC62" s="1683">
        <f t="shared" ref="PQC62" si="5629">PQC59-PQC61</f>
        <v>0</v>
      </c>
      <c r="PQE62" s="1683">
        <f t="shared" ref="PQE62" si="5630">PQE59-PQE61</f>
        <v>0</v>
      </c>
      <c r="PQG62" s="1683">
        <f t="shared" ref="PQG62" si="5631">PQG59-PQG61</f>
        <v>0</v>
      </c>
      <c r="PQI62" s="1683">
        <f t="shared" ref="PQI62" si="5632">PQI59-PQI61</f>
        <v>0</v>
      </c>
      <c r="PQK62" s="1683">
        <f t="shared" ref="PQK62" si="5633">PQK59-PQK61</f>
        <v>0</v>
      </c>
      <c r="PQM62" s="1683">
        <f t="shared" ref="PQM62" si="5634">PQM59-PQM61</f>
        <v>0</v>
      </c>
      <c r="PQO62" s="1683">
        <f t="shared" ref="PQO62" si="5635">PQO59-PQO61</f>
        <v>0</v>
      </c>
      <c r="PQQ62" s="1683">
        <f t="shared" ref="PQQ62" si="5636">PQQ59-PQQ61</f>
        <v>0</v>
      </c>
      <c r="PQS62" s="1683">
        <f t="shared" ref="PQS62" si="5637">PQS59-PQS61</f>
        <v>0</v>
      </c>
      <c r="PQU62" s="1683">
        <f t="shared" ref="PQU62" si="5638">PQU59-PQU61</f>
        <v>0</v>
      </c>
      <c r="PQW62" s="1683">
        <f t="shared" ref="PQW62" si="5639">PQW59-PQW61</f>
        <v>0</v>
      </c>
      <c r="PQY62" s="1683">
        <f t="shared" ref="PQY62" si="5640">PQY59-PQY61</f>
        <v>0</v>
      </c>
      <c r="PRA62" s="1683">
        <f t="shared" ref="PRA62" si="5641">PRA59-PRA61</f>
        <v>0</v>
      </c>
      <c r="PRC62" s="1683">
        <f t="shared" ref="PRC62" si="5642">PRC59-PRC61</f>
        <v>0</v>
      </c>
      <c r="PRE62" s="1683">
        <f t="shared" ref="PRE62" si="5643">PRE59-PRE61</f>
        <v>0</v>
      </c>
      <c r="PRG62" s="1683">
        <f t="shared" ref="PRG62" si="5644">PRG59-PRG61</f>
        <v>0</v>
      </c>
      <c r="PRI62" s="1683">
        <f t="shared" ref="PRI62" si="5645">PRI59-PRI61</f>
        <v>0</v>
      </c>
      <c r="PRK62" s="1683">
        <f t="shared" ref="PRK62" si="5646">PRK59-PRK61</f>
        <v>0</v>
      </c>
      <c r="PRM62" s="1683">
        <f t="shared" ref="PRM62" si="5647">PRM59-PRM61</f>
        <v>0</v>
      </c>
      <c r="PRO62" s="1683">
        <f t="shared" ref="PRO62" si="5648">PRO59-PRO61</f>
        <v>0</v>
      </c>
      <c r="PRQ62" s="1683">
        <f t="shared" ref="PRQ62" si="5649">PRQ59-PRQ61</f>
        <v>0</v>
      </c>
      <c r="PRS62" s="1683">
        <f t="shared" ref="PRS62" si="5650">PRS59-PRS61</f>
        <v>0</v>
      </c>
      <c r="PRU62" s="1683">
        <f t="shared" ref="PRU62" si="5651">PRU59-PRU61</f>
        <v>0</v>
      </c>
      <c r="PRW62" s="1683">
        <f t="shared" ref="PRW62" si="5652">PRW59-PRW61</f>
        <v>0</v>
      </c>
      <c r="PRY62" s="1683">
        <f t="shared" ref="PRY62" si="5653">PRY59-PRY61</f>
        <v>0</v>
      </c>
      <c r="PSA62" s="1683">
        <f t="shared" ref="PSA62" si="5654">PSA59-PSA61</f>
        <v>0</v>
      </c>
      <c r="PSC62" s="1683">
        <f t="shared" ref="PSC62" si="5655">PSC59-PSC61</f>
        <v>0</v>
      </c>
      <c r="PSE62" s="1683">
        <f t="shared" ref="PSE62" si="5656">PSE59-PSE61</f>
        <v>0</v>
      </c>
      <c r="PSG62" s="1683">
        <f t="shared" ref="PSG62" si="5657">PSG59-PSG61</f>
        <v>0</v>
      </c>
      <c r="PSI62" s="1683">
        <f t="shared" ref="PSI62" si="5658">PSI59-PSI61</f>
        <v>0</v>
      </c>
      <c r="PSK62" s="1683">
        <f t="shared" ref="PSK62" si="5659">PSK59-PSK61</f>
        <v>0</v>
      </c>
      <c r="PSM62" s="1683">
        <f t="shared" ref="PSM62" si="5660">PSM59-PSM61</f>
        <v>0</v>
      </c>
      <c r="PSO62" s="1683">
        <f t="shared" ref="PSO62" si="5661">PSO59-PSO61</f>
        <v>0</v>
      </c>
      <c r="PSQ62" s="1683">
        <f t="shared" ref="PSQ62" si="5662">PSQ59-PSQ61</f>
        <v>0</v>
      </c>
      <c r="PSS62" s="1683">
        <f t="shared" ref="PSS62" si="5663">PSS59-PSS61</f>
        <v>0</v>
      </c>
      <c r="PSU62" s="1683">
        <f t="shared" ref="PSU62" si="5664">PSU59-PSU61</f>
        <v>0</v>
      </c>
      <c r="PSW62" s="1683">
        <f t="shared" ref="PSW62" si="5665">PSW59-PSW61</f>
        <v>0</v>
      </c>
      <c r="PSY62" s="1683">
        <f t="shared" ref="PSY62" si="5666">PSY59-PSY61</f>
        <v>0</v>
      </c>
      <c r="PTA62" s="1683">
        <f t="shared" ref="PTA62" si="5667">PTA59-PTA61</f>
        <v>0</v>
      </c>
      <c r="PTC62" s="1683">
        <f t="shared" ref="PTC62" si="5668">PTC59-PTC61</f>
        <v>0</v>
      </c>
      <c r="PTE62" s="1683">
        <f t="shared" ref="PTE62" si="5669">PTE59-PTE61</f>
        <v>0</v>
      </c>
      <c r="PTG62" s="1683">
        <f t="shared" ref="PTG62" si="5670">PTG59-PTG61</f>
        <v>0</v>
      </c>
      <c r="PTI62" s="1683">
        <f t="shared" ref="PTI62" si="5671">PTI59-PTI61</f>
        <v>0</v>
      </c>
      <c r="PTK62" s="1683">
        <f t="shared" ref="PTK62" si="5672">PTK59-PTK61</f>
        <v>0</v>
      </c>
      <c r="PTM62" s="1683">
        <f t="shared" ref="PTM62" si="5673">PTM59-PTM61</f>
        <v>0</v>
      </c>
      <c r="PTO62" s="1683">
        <f t="shared" ref="PTO62" si="5674">PTO59-PTO61</f>
        <v>0</v>
      </c>
      <c r="PTQ62" s="1683">
        <f t="shared" ref="PTQ62" si="5675">PTQ59-PTQ61</f>
        <v>0</v>
      </c>
      <c r="PTS62" s="1683">
        <f t="shared" ref="PTS62" si="5676">PTS59-PTS61</f>
        <v>0</v>
      </c>
      <c r="PTU62" s="1683">
        <f t="shared" ref="PTU62" si="5677">PTU59-PTU61</f>
        <v>0</v>
      </c>
      <c r="PTW62" s="1683">
        <f t="shared" ref="PTW62" si="5678">PTW59-PTW61</f>
        <v>0</v>
      </c>
      <c r="PTY62" s="1683">
        <f t="shared" ref="PTY62" si="5679">PTY59-PTY61</f>
        <v>0</v>
      </c>
      <c r="PUA62" s="1683">
        <f t="shared" ref="PUA62" si="5680">PUA59-PUA61</f>
        <v>0</v>
      </c>
      <c r="PUC62" s="1683">
        <f t="shared" ref="PUC62" si="5681">PUC59-PUC61</f>
        <v>0</v>
      </c>
      <c r="PUE62" s="1683">
        <f t="shared" ref="PUE62" si="5682">PUE59-PUE61</f>
        <v>0</v>
      </c>
      <c r="PUG62" s="1683">
        <f t="shared" ref="PUG62" si="5683">PUG59-PUG61</f>
        <v>0</v>
      </c>
      <c r="PUI62" s="1683">
        <f t="shared" ref="PUI62" si="5684">PUI59-PUI61</f>
        <v>0</v>
      </c>
      <c r="PUK62" s="1683">
        <f t="shared" ref="PUK62" si="5685">PUK59-PUK61</f>
        <v>0</v>
      </c>
      <c r="PUM62" s="1683">
        <f t="shared" ref="PUM62" si="5686">PUM59-PUM61</f>
        <v>0</v>
      </c>
      <c r="PUO62" s="1683">
        <f t="shared" ref="PUO62" si="5687">PUO59-PUO61</f>
        <v>0</v>
      </c>
      <c r="PUQ62" s="1683">
        <f t="shared" ref="PUQ62" si="5688">PUQ59-PUQ61</f>
        <v>0</v>
      </c>
      <c r="PUS62" s="1683">
        <f t="shared" ref="PUS62" si="5689">PUS59-PUS61</f>
        <v>0</v>
      </c>
      <c r="PUU62" s="1683">
        <f t="shared" ref="PUU62" si="5690">PUU59-PUU61</f>
        <v>0</v>
      </c>
      <c r="PUW62" s="1683">
        <f t="shared" ref="PUW62" si="5691">PUW59-PUW61</f>
        <v>0</v>
      </c>
      <c r="PUY62" s="1683">
        <f t="shared" ref="PUY62" si="5692">PUY59-PUY61</f>
        <v>0</v>
      </c>
      <c r="PVA62" s="1683">
        <f t="shared" ref="PVA62" si="5693">PVA59-PVA61</f>
        <v>0</v>
      </c>
      <c r="PVC62" s="1683">
        <f t="shared" ref="PVC62" si="5694">PVC59-PVC61</f>
        <v>0</v>
      </c>
      <c r="PVE62" s="1683">
        <f t="shared" ref="PVE62" si="5695">PVE59-PVE61</f>
        <v>0</v>
      </c>
      <c r="PVG62" s="1683">
        <f t="shared" ref="PVG62" si="5696">PVG59-PVG61</f>
        <v>0</v>
      </c>
      <c r="PVI62" s="1683">
        <f t="shared" ref="PVI62" si="5697">PVI59-PVI61</f>
        <v>0</v>
      </c>
      <c r="PVK62" s="1683">
        <f t="shared" ref="PVK62" si="5698">PVK59-PVK61</f>
        <v>0</v>
      </c>
      <c r="PVM62" s="1683">
        <f t="shared" ref="PVM62" si="5699">PVM59-PVM61</f>
        <v>0</v>
      </c>
      <c r="PVO62" s="1683">
        <f t="shared" ref="PVO62" si="5700">PVO59-PVO61</f>
        <v>0</v>
      </c>
      <c r="PVQ62" s="1683">
        <f t="shared" ref="PVQ62" si="5701">PVQ59-PVQ61</f>
        <v>0</v>
      </c>
      <c r="PVS62" s="1683">
        <f t="shared" ref="PVS62" si="5702">PVS59-PVS61</f>
        <v>0</v>
      </c>
      <c r="PVU62" s="1683">
        <f t="shared" ref="PVU62" si="5703">PVU59-PVU61</f>
        <v>0</v>
      </c>
      <c r="PVW62" s="1683">
        <f t="shared" ref="PVW62" si="5704">PVW59-PVW61</f>
        <v>0</v>
      </c>
      <c r="PVY62" s="1683">
        <f t="shared" ref="PVY62" si="5705">PVY59-PVY61</f>
        <v>0</v>
      </c>
      <c r="PWA62" s="1683">
        <f t="shared" ref="PWA62" si="5706">PWA59-PWA61</f>
        <v>0</v>
      </c>
      <c r="PWC62" s="1683">
        <f t="shared" ref="PWC62" si="5707">PWC59-PWC61</f>
        <v>0</v>
      </c>
      <c r="PWE62" s="1683">
        <f t="shared" ref="PWE62" si="5708">PWE59-PWE61</f>
        <v>0</v>
      </c>
      <c r="PWG62" s="1683">
        <f t="shared" ref="PWG62" si="5709">PWG59-PWG61</f>
        <v>0</v>
      </c>
      <c r="PWI62" s="1683">
        <f t="shared" ref="PWI62" si="5710">PWI59-PWI61</f>
        <v>0</v>
      </c>
      <c r="PWK62" s="1683">
        <f t="shared" ref="PWK62" si="5711">PWK59-PWK61</f>
        <v>0</v>
      </c>
      <c r="PWM62" s="1683">
        <f t="shared" ref="PWM62" si="5712">PWM59-PWM61</f>
        <v>0</v>
      </c>
      <c r="PWO62" s="1683">
        <f t="shared" ref="PWO62" si="5713">PWO59-PWO61</f>
        <v>0</v>
      </c>
      <c r="PWQ62" s="1683">
        <f t="shared" ref="PWQ62" si="5714">PWQ59-PWQ61</f>
        <v>0</v>
      </c>
      <c r="PWS62" s="1683">
        <f t="shared" ref="PWS62" si="5715">PWS59-PWS61</f>
        <v>0</v>
      </c>
      <c r="PWU62" s="1683">
        <f t="shared" ref="PWU62" si="5716">PWU59-PWU61</f>
        <v>0</v>
      </c>
      <c r="PWW62" s="1683">
        <f t="shared" ref="PWW62" si="5717">PWW59-PWW61</f>
        <v>0</v>
      </c>
      <c r="PWY62" s="1683">
        <f t="shared" ref="PWY62" si="5718">PWY59-PWY61</f>
        <v>0</v>
      </c>
      <c r="PXA62" s="1683">
        <f t="shared" ref="PXA62" si="5719">PXA59-PXA61</f>
        <v>0</v>
      </c>
      <c r="PXC62" s="1683">
        <f t="shared" ref="PXC62" si="5720">PXC59-PXC61</f>
        <v>0</v>
      </c>
      <c r="PXE62" s="1683">
        <f t="shared" ref="PXE62" si="5721">PXE59-PXE61</f>
        <v>0</v>
      </c>
      <c r="PXG62" s="1683">
        <f t="shared" ref="PXG62" si="5722">PXG59-PXG61</f>
        <v>0</v>
      </c>
      <c r="PXI62" s="1683">
        <f t="shared" ref="PXI62" si="5723">PXI59-PXI61</f>
        <v>0</v>
      </c>
      <c r="PXK62" s="1683">
        <f t="shared" ref="PXK62" si="5724">PXK59-PXK61</f>
        <v>0</v>
      </c>
      <c r="PXM62" s="1683">
        <f t="shared" ref="PXM62" si="5725">PXM59-PXM61</f>
        <v>0</v>
      </c>
      <c r="PXO62" s="1683">
        <f t="shared" ref="PXO62" si="5726">PXO59-PXO61</f>
        <v>0</v>
      </c>
      <c r="PXQ62" s="1683">
        <f t="shared" ref="PXQ62" si="5727">PXQ59-PXQ61</f>
        <v>0</v>
      </c>
      <c r="PXS62" s="1683">
        <f t="shared" ref="PXS62" si="5728">PXS59-PXS61</f>
        <v>0</v>
      </c>
      <c r="PXU62" s="1683">
        <f t="shared" ref="PXU62" si="5729">PXU59-PXU61</f>
        <v>0</v>
      </c>
      <c r="PXW62" s="1683">
        <f t="shared" ref="PXW62" si="5730">PXW59-PXW61</f>
        <v>0</v>
      </c>
      <c r="PXY62" s="1683">
        <f t="shared" ref="PXY62" si="5731">PXY59-PXY61</f>
        <v>0</v>
      </c>
      <c r="PYA62" s="1683">
        <f t="shared" ref="PYA62" si="5732">PYA59-PYA61</f>
        <v>0</v>
      </c>
      <c r="PYC62" s="1683">
        <f t="shared" ref="PYC62" si="5733">PYC59-PYC61</f>
        <v>0</v>
      </c>
      <c r="PYE62" s="1683">
        <f t="shared" ref="PYE62" si="5734">PYE59-PYE61</f>
        <v>0</v>
      </c>
      <c r="PYG62" s="1683">
        <f t="shared" ref="PYG62" si="5735">PYG59-PYG61</f>
        <v>0</v>
      </c>
      <c r="PYI62" s="1683">
        <f t="shared" ref="PYI62" si="5736">PYI59-PYI61</f>
        <v>0</v>
      </c>
      <c r="PYK62" s="1683">
        <f t="shared" ref="PYK62" si="5737">PYK59-PYK61</f>
        <v>0</v>
      </c>
      <c r="PYM62" s="1683">
        <f t="shared" ref="PYM62" si="5738">PYM59-PYM61</f>
        <v>0</v>
      </c>
      <c r="PYO62" s="1683">
        <f t="shared" ref="PYO62" si="5739">PYO59-PYO61</f>
        <v>0</v>
      </c>
      <c r="PYQ62" s="1683">
        <f t="shared" ref="PYQ62" si="5740">PYQ59-PYQ61</f>
        <v>0</v>
      </c>
      <c r="PYS62" s="1683">
        <f t="shared" ref="PYS62" si="5741">PYS59-PYS61</f>
        <v>0</v>
      </c>
      <c r="PYU62" s="1683">
        <f t="shared" ref="PYU62" si="5742">PYU59-PYU61</f>
        <v>0</v>
      </c>
      <c r="PYW62" s="1683">
        <f t="shared" ref="PYW62" si="5743">PYW59-PYW61</f>
        <v>0</v>
      </c>
      <c r="PYY62" s="1683">
        <f t="shared" ref="PYY62" si="5744">PYY59-PYY61</f>
        <v>0</v>
      </c>
      <c r="PZA62" s="1683">
        <f t="shared" ref="PZA62" si="5745">PZA59-PZA61</f>
        <v>0</v>
      </c>
      <c r="PZC62" s="1683">
        <f t="shared" ref="PZC62" si="5746">PZC59-PZC61</f>
        <v>0</v>
      </c>
      <c r="PZE62" s="1683">
        <f t="shared" ref="PZE62" si="5747">PZE59-PZE61</f>
        <v>0</v>
      </c>
      <c r="PZG62" s="1683">
        <f t="shared" ref="PZG62" si="5748">PZG59-PZG61</f>
        <v>0</v>
      </c>
      <c r="PZI62" s="1683">
        <f t="shared" ref="PZI62" si="5749">PZI59-PZI61</f>
        <v>0</v>
      </c>
      <c r="PZK62" s="1683">
        <f t="shared" ref="PZK62" si="5750">PZK59-PZK61</f>
        <v>0</v>
      </c>
      <c r="PZM62" s="1683">
        <f t="shared" ref="PZM62" si="5751">PZM59-PZM61</f>
        <v>0</v>
      </c>
      <c r="PZO62" s="1683">
        <f t="shared" ref="PZO62" si="5752">PZO59-PZO61</f>
        <v>0</v>
      </c>
      <c r="PZQ62" s="1683">
        <f t="shared" ref="PZQ62" si="5753">PZQ59-PZQ61</f>
        <v>0</v>
      </c>
      <c r="PZS62" s="1683">
        <f t="shared" ref="PZS62" si="5754">PZS59-PZS61</f>
        <v>0</v>
      </c>
      <c r="PZU62" s="1683">
        <f t="shared" ref="PZU62" si="5755">PZU59-PZU61</f>
        <v>0</v>
      </c>
      <c r="PZW62" s="1683">
        <f t="shared" ref="PZW62" si="5756">PZW59-PZW61</f>
        <v>0</v>
      </c>
      <c r="PZY62" s="1683">
        <f t="shared" ref="PZY62" si="5757">PZY59-PZY61</f>
        <v>0</v>
      </c>
      <c r="QAA62" s="1683">
        <f t="shared" ref="QAA62" si="5758">QAA59-QAA61</f>
        <v>0</v>
      </c>
      <c r="QAC62" s="1683">
        <f t="shared" ref="QAC62" si="5759">QAC59-QAC61</f>
        <v>0</v>
      </c>
      <c r="QAE62" s="1683">
        <f t="shared" ref="QAE62" si="5760">QAE59-QAE61</f>
        <v>0</v>
      </c>
      <c r="QAG62" s="1683">
        <f t="shared" ref="QAG62" si="5761">QAG59-QAG61</f>
        <v>0</v>
      </c>
      <c r="QAI62" s="1683">
        <f t="shared" ref="QAI62" si="5762">QAI59-QAI61</f>
        <v>0</v>
      </c>
      <c r="QAK62" s="1683">
        <f t="shared" ref="QAK62" si="5763">QAK59-QAK61</f>
        <v>0</v>
      </c>
      <c r="QAM62" s="1683">
        <f t="shared" ref="QAM62" si="5764">QAM59-QAM61</f>
        <v>0</v>
      </c>
      <c r="QAO62" s="1683">
        <f t="shared" ref="QAO62" si="5765">QAO59-QAO61</f>
        <v>0</v>
      </c>
      <c r="QAQ62" s="1683">
        <f t="shared" ref="QAQ62" si="5766">QAQ59-QAQ61</f>
        <v>0</v>
      </c>
      <c r="QAS62" s="1683">
        <f t="shared" ref="QAS62" si="5767">QAS59-QAS61</f>
        <v>0</v>
      </c>
      <c r="QAU62" s="1683">
        <f t="shared" ref="QAU62" si="5768">QAU59-QAU61</f>
        <v>0</v>
      </c>
      <c r="QAW62" s="1683">
        <f t="shared" ref="QAW62" si="5769">QAW59-QAW61</f>
        <v>0</v>
      </c>
      <c r="QAY62" s="1683">
        <f t="shared" ref="QAY62" si="5770">QAY59-QAY61</f>
        <v>0</v>
      </c>
      <c r="QBA62" s="1683">
        <f t="shared" ref="QBA62" si="5771">QBA59-QBA61</f>
        <v>0</v>
      </c>
      <c r="QBC62" s="1683">
        <f t="shared" ref="QBC62" si="5772">QBC59-QBC61</f>
        <v>0</v>
      </c>
      <c r="QBE62" s="1683">
        <f t="shared" ref="QBE62" si="5773">QBE59-QBE61</f>
        <v>0</v>
      </c>
      <c r="QBG62" s="1683">
        <f t="shared" ref="QBG62" si="5774">QBG59-QBG61</f>
        <v>0</v>
      </c>
      <c r="QBI62" s="1683">
        <f t="shared" ref="QBI62" si="5775">QBI59-QBI61</f>
        <v>0</v>
      </c>
      <c r="QBK62" s="1683">
        <f t="shared" ref="QBK62" si="5776">QBK59-QBK61</f>
        <v>0</v>
      </c>
      <c r="QBM62" s="1683">
        <f t="shared" ref="QBM62" si="5777">QBM59-QBM61</f>
        <v>0</v>
      </c>
      <c r="QBO62" s="1683">
        <f t="shared" ref="QBO62" si="5778">QBO59-QBO61</f>
        <v>0</v>
      </c>
      <c r="QBQ62" s="1683">
        <f t="shared" ref="QBQ62" si="5779">QBQ59-QBQ61</f>
        <v>0</v>
      </c>
      <c r="QBS62" s="1683">
        <f t="shared" ref="QBS62" si="5780">QBS59-QBS61</f>
        <v>0</v>
      </c>
      <c r="QBU62" s="1683">
        <f t="shared" ref="QBU62" si="5781">QBU59-QBU61</f>
        <v>0</v>
      </c>
      <c r="QBW62" s="1683">
        <f t="shared" ref="QBW62" si="5782">QBW59-QBW61</f>
        <v>0</v>
      </c>
      <c r="QBY62" s="1683">
        <f t="shared" ref="QBY62" si="5783">QBY59-QBY61</f>
        <v>0</v>
      </c>
      <c r="QCA62" s="1683">
        <f t="shared" ref="QCA62" si="5784">QCA59-QCA61</f>
        <v>0</v>
      </c>
      <c r="QCC62" s="1683">
        <f t="shared" ref="QCC62" si="5785">QCC59-QCC61</f>
        <v>0</v>
      </c>
      <c r="QCE62" s="1683">
        <f t="shared" ref="QCE62" si="5786">QCE59-QCE61</f>
        <v>0</v>
      </c>
      <c r="QCG62" s="1683">
        <f t="shared" ref="QCG62" si="5787">QCG59-QCG61</f>
        <v>0</v>
      </c>
      <c r="QCI62" s="1683">
        <f t="shared" ref="QCI62" si="5788">QCI59-QCI61</f>
        <v>0</v>
      </c>
      <c r="QCK62" s="1683">
        <f t="shared" ref="QCK62" si="5789">QCK59-QCK61</f>
        <v>0</v>
      </c>
      <c r="QCM62" s="1683">
        <f t="shared" ref="QCM62" si="5790">QCM59-QCM61</f>
        <v>0</v>
      </c>
      <c r="QCO62" s="1683">
        <f t="shared" ref="QCO62" si="5791">QCO59-QCO61</f>
        <v>0</v>
      </c>
      <c r="QCQ62" s="1683">
        <f t="shared" ref="QCQ62" si="5792">QCQ59-QCQ61</f>
        <v>0</v>
      </c>
      <c r="QCS62" s="1683">
        <f t="shared" ref="QCS62" si="5793">QCS59-QCS61</f>
        <v>0</v>
      </c>
      <c r="QCU62" s="1683">
        <f t="shared" ref="QCU62" si="5794">QCU59-QCU61</f>
        <v>0</v>
      </c>
      <c r="QCW62" s="1683">
        <f t="shared" ref="QCW62" si="5795">QCW59-QCW61</f>
        <v>0</v>
      </c>
      <c r="QCY62" s="1683">
        <f t="shared" ref="QCY62" si="5796">QCY59-QCY61</f>
        <v>0</v>
      </c>
      <c r="QDA62" s="1683">
        <f t="shared" ref="QDA62" si="5797">QDA59-QDA61</f>
        <v>0</v>
      </c>
      <c r="QDC62" s="1683">
        <f t="shared" ref="QDC62" si="5798">QDC59-QDC61</f>
        <v>0</v>
      </c>
      <c r="QDE62" s="1683">
        <f t="shared" ref="QDE62" si="5799">QDE59-QDE61</f>
        <v>0</v>
      </c>
      <c r="QDG62" s="1683">
        <f t="shared" ref="QDG62" si="5800">QDG59-QDG61</f>
        <v>0</v>
      </c>
      <c r="QDI62" s="1683">
        <f t="shared" ref="QDI62" si="5801">QDI59-QDI61</f>
        <v>0</v>
      </c>
      <c r="QDK62" s="1683">
        <f t="shared" ref="QDK62" si="5802">QDK59-QDK61</f>
        <v>0</v>
      </c>
      <c r="QDM62" s="1683">
        <f t="shared" ref="QDM62" si="5803">QDM59-QDM61</f>
        <v>0</v>
      </c>
      <c r="QDO62" s="1683">
        <f t="shared" ref="QDO62" si="5804">QDO59-QDO61</f>
        <v>0</v>
      </c>
      <c r="QDQ62" s="1683">
        <f t="shared" ref="QDQ62" si="5805">QDQ59-QDQ61</f>
        <v>0</v>
      </c>
      <c r="QDS62" s="1683">
        <f t="shared" ref="QDS62" si="5806">QDS59-QDS61</f>
        <v>0</v>
      </c>
      <c r="QDU62" s="1683">
        <f t="shared" ref="QDU62" si="5807">QDU59-QDU61</f>
        <v>0</v>
      </c>
      <c r="QDW62" s="1683">
        <f t="shared" ref="QDW62" si="5808">QDW59-QDW61</f>
        <v>0</v>
      </c>
      <c r="QDY62" s="1683">
        <f t="shared" ref="QDY62" si="5809">QDY59-QDY61</f>
        <v>0</v>
      </c>
      <c r="QEA62" s="1683">
        <f t="shared" ref="QEA62" si="5810">QEA59-QEA61</f>
        <v>0</v>
      </c>
      <c r="QEC62" s="1683">
        <f t="shared" ref="QEC62" si="5811">QEC59-QEC61</f>
        <v>0</v>
      </c>
      <c r="QEE62" s="1683">
        <f t="shared" ref="QEE62" si="5812">QEE59-QEE61</f>
        <v>0</v>
      </c>
      <c r="QEG62" s="1683">
        <f t="shared" ref="QEG62" si="5813">QEG59-QEG61</f>
        <v>0</v>
      </c>
      <c r="QEI62" s="1683">
        <f t="shared" ref="QEI62" si="5814">QEI59-QEI61</f>
        <v>0</v>
      </c>
      <c r="QEK62" s="1683">
        <f t="shared" ref="QEK62" si="5815">QEK59-QEK61</f>
        <v>0</v>
      </c>
      <c r="QEM62" s="1683">
        <f t="shared" ref="QEM62" si="5816">QEM59-QEM61</f>
        <v>0</v>
      </c>
      <c r="QEO62" s="1683">
        <f t="shared" ref="QEO62" si="5817">QEO59-QEO61</f>
        <v>0</v>
      </c>
      <c r="QEQ62" s="1683">
        <f t="shared" ref="QEQ62" si="5818">QEQ59-QEQ61</f>
        <v>0</v>
      </c>
      <c r="QES62" s="1683">
        <f t="shared" ref="QES62" si="5819">QES59-QES61</f>
        <v>0</v>
      </c>
      <c r="QEU62" s="1683">
        <f t="shared" ref="QEU62" si="5820">QEU59-QEU61</f>
        <v>0</v>
      </c>
      <c r="QEW62" s="1683">
        <f t="shared" ref="QEW62" si="5821">QEW59-QEW61</f>
        <v>0</v>
      </c>
      <c r="QEY62" s="1683">
        <f t="shared" ref="QEY62" si="5822">QEY59-QEY61</f>
        <v>0</v>
      </c>
      <c r="QFA62" s="1683">
        <f t="shared" ref="QFA62" si="5823">QFA59-QFA61</f>
        <v>0</v>
      </c>
      <c r="QFC62" s="1683">
        <f t="shared" ref="QFC62" si="5824">QFC59-QFC61</f>
        <v>0</v>
      </c>
      <c r="QFE62" s="1683">
        <f t="shared" ref="QFE62" si="5825">QFE59-QFE61</f>
        <v>0</v>
      </c>
      <c r="QFG62" s="1683">
        <f t="shared" ref="QFG62" si="5826">QFG59-QFG61</f>
        <v>0</v>
      </c>
      <c r="QFI62" s="1683">
        <f t="shared" ref="QFI62" si="5827">QFI59-QFI61</f>
        <v>0</v>
      </c>
      <c r="QFK62" s="1683">
        <f t="shared" ref="QFK62" si="5828">QFK59-QFK61</f>
        <v>0</v>
      </c>
      <c r="QFM62" s="1683">
        <f t="shared" ref="QFM62" si="5829">QFM59-QFM61</f>
        <v>0</v>
      </c>
      <c r="QFO62" s="1683">
        <f t="shared" ref="QFO62" si="5830">QFO59-QFO61</f>
        <v>0</v>
      </c>
      <c r="QFQ62" s="1683">
        <f t="shared" ref="QFQ62" si="5831">QFQ59-QFQ61</f>
        <v>0</v>
      </c>
      <c r="QFS62" s="1683">
        <f t="shared" ref="QFS62" si="5832">QFS59-QFS61</f>
        <v>0</v>
      </c>
      <c r="QFU62" s="1683">
        <f t="shared" ref="QFU62" si="5833">QFU59-QFU61</f>
        <v>0</v>
      </c>
      <c r="QFW62" s="1683">
        <f t="shared" ref="QFW62" si="5834">QFW59-QFW61</f>
        <v>0</v>
      </c>
      <c r="QFY62" s="1683">
        <f t="shared" ref="QFY62" si="5835">QFY59-QFY61</f>
        <v>0</v>
      </c>
      <c r="QGA62" s="1683">
        <f t="shared" ref="QGA62" si="5836">QGA59-QGA61</f>
        <v>0</v>
      </c>
      <c r="QGC62" s="1683">
        <f t="shared" ref="QGC62" si="5837">QGC59-QGC61</f>
        <v>0</v>
      </c>
      <c r="QGE62" s="1683">
        <f t="shared" ref="QGE62" si="5838">QGE59-QGE61</f>
        <v>0</v>
      </c>
      <c r="QGG62" s="1683">
        <f t="shared" ref="QGG62" si="5839">QGG59-QGG61</f>
        <v>0</v>
      </c>
      <c r="QGI62" s="1683">
        <f t="shared" ref="QGI62" si="5840">QGI59-QGI61</f>
        <v>0</v>
      </c>
      <c r="QGK62" s="1683">
        <f t="shared" ref="QGK62" si="5841">QGK59-QGK61</f>
        <v>0</v>
      </c>
      <c r="QGM62" s="1683">
        <f t="shared" ref="QGM62" si="5842">QGM59-QGM61</f>
        <v>0</v>
      </c>
      <c r="QGO62" s="1683">
        <f t="shared" ref="QGO62" si="5843">QGO59-QGO61</f>
        <v>0</v>
      </c>
      <c r="QGQ62" s="1683">
        <f t="shared" ref="QGQ62" si="5844">QGQ59-QGQ61</f>
        <v>0</v>
      </c>
      <c r="QGS62" s="1683">
        <f t="shared" ref="QGS62" si="5845">QGS59-QGS61</f>
        <v>0</v>
      </c>
      <c r="QGU62" s="1683">
        <f t="shared" ref="QGU62" si="5846">QGU59-QGU61</f>
        <v>0</v>
      </c>
      <c r="QGW62" s="1683">
        <f t="shared" ref="QGW62" si="5847">QGW59-QGW61</f>
        <v>0</v>
      </c>
      <c r="QGY62" s="1683">
        <f t="shared" ref="QGY62" si="5848">QGY59-QGY61</f>
        <v>0</v>
      </c>
      <c r="QHA62" s="1683">
        <f t="shared" ref="QHA62" si="5849">QHA59-QHA61</f>
        <v>0</v>
      </c>
      <c r="QHC62" s="1683">
        <f t="shared" ref="QHC62" si="5850">QHC59-QHC61</f>
        <v>0</v>
      </c>
      <c r="QHE62" s="1683">
        <f t="shared" ref="QHE62" si="5851">QHE59-QHE61</f>
        <v>0</v>
      </c>
      <c r="QHG62" s="1683">
        <f t="shared" ref="QHG62" si="5852">QHG59-QHG61</f>
        <v>0</v>
      </c>
      <c r="QHI62" s="1683">
        <f t="shared" ref="QHI62" si="5853">QHI59-QHI61</f>
        <v>0</v>
      </c>
      <c r="QHK62" s="1683">
        <f t="shared" ref="QHK62" si="5854">QHK59-QHK61</f>
        <v>0</v>
      </c>
      <c r="QHM62" s="1683">
        <f t="shared" ref="QHM62" si="5855">QHM59-QHM61</f>
        <v>0</v>
      </c>
      <c r="QHO62" s="1683">
        <f t="shared" ref="QHO62" si="5856">QHO59-QHO61</f>
        <v>0</v>
      </c>
      <c r="QHQ62" s="1683">
        <f t="shared" ref="QHQ62" si="5857">QHQ59-QHQ61</f>
        <v>0</v>
      </c>
      <c r="QHS62" s="1683">
        <f t="shared" ref="QHS62" si="5858">QHS59-QHS61</f>
        <v>0</v>
      </c>
      <c r="QHU62" s="1683">
        <f t="shared" ref="QHU62" si="5859">QHU59-QHU61</f>
        <v>0</v>
      </c>
      <c r="QHW62" s="1683">
        <f t="shared" ref="QHW62" si="5860">QHW59-QHW61</f>
        <v>0</v>
      </c>
      <c r="QHY62" s="1683">
        <f t="shared" ref="QHY62" si="5861">QHY59-QHY61</f>
        <v>0</v>
      </c>
      <c r="QIA62" s="1683">
        <f t="shared" ref="QIA62" si="5862">QIA59-QIA61</f>
        <v>0</v>
      </c>
      <c r="QIC62" s="1683">
        <f t="shared" ref="QIC62" si="5863">QIC59-QIC61</f>
        <v>0</v>
      </c>
      <c r="QIE62" s="1683">
        <f t="shared" ref="QIE62" si="5864">QIE59-QIE61</f>
        <v>0</v>
      </c>
      <c r="QIG62" s="1683">
        <f t="shared" ref="QIG62" si="5865">QIG59-QIG61</f>
        <v>0</v>
      </c>
      <c r="QII62" s="1683">
        <f t="shared" ref="QII62" si="5866">QII59-QII61</f>
        <v>0</v>
      </c>
      <c r="QIK62" s="1683">
        <f t="shared" ref="QIK62" si="5867">QIK59-QIK61</f>
        <v>0</v>
      </c>
      <c r="QIM62" s="1683">
        <f t="shared" ref="QIM62" si="5868">QIM59-QIM61</f>
        <v>0</v>
      </c>
      <c r="QIO62" s="1683">
        <f t="shared" ref="QIO62" si="5869">QIO59-QIO61</f>
        <v>0</v>
      </c>
      <c r="QIQ62" s="1683">
        <f t="shared" ref="QIQ62" si="5870">QIQ59-QIQ61</f>
        <v>0</v>
      </c>
      <c r="QIS62" s="1683">
        <f t="shared" ref="QIS62" si="5871">QIS59-QIS61</f>
        <v>0</v>
      </c>
      <c r="QIU62" s="1683">
        <f t="shared" ref="QIU62" si="5872">QIU59-QIU61</f>
        <v>0</v>
      </c>
      <c r="QIW62" s="1683">
        <f t="shared" ref="QIW62" si="5873">QIW59-QIW61</f>
        <v>0</v>
      </c>
      <c r="QIY62" s="1683">
        <f t="shared" ref="QIY62" si="5874">QIY59-QIY61</f>
        <v>0</v>
      </c>
      <c r="QJA62" s="1683">
        <f t="shared" ref="QJA62" si="5875">QJA59-QJA61</f>
        <v>0</v>
      </c>
      <c r="QJC62" s="1683">
        <f t="shared" ref="QJC62" si="5876">QJC59-QJC61</f>
        <v>0</v>
      </c>
      <c r="QJE62" s="1683">
        <f t="shared" ref="QJE62" si="5877">QJE59-QJE61</f>
        <v>0</v>
      </c>
      <c r="QJG62" s="1683">
        <f t="shared" ref="QJG62" si="5878">QJG59-QJG61</f>
        <v>0</v>
      </c>
      <c r="QJI62" s="1683">
        <f t="shared" ref="QJI62" si="5879">QJI59-QJI61</f>
        <v>0</v>
      </c>
      <c r="QJK62" s="1683">
        <f t="shared" ref="QJK62" si="5880">QJK59-QJK61</f>
        <v>0</v>
      </c>
      <c r="QJM62" s="1683">
        <f t="shared" ref="QJM62" si="5881">QJM59-QJM61</f>
        <v>0</v>
      </c>
      <c r="QJO62" s="1683">
        <f t="shared" ref="QJO62" si="5882">QJO59-QJO61</f>
        <v>0</v>
      </c>
      <c r="QJQ62" s="1683">
        <f t="shared" ref="QJQ62" si="5883">QJQ59-QJQ61</f>
        <v>0</v>
      </c>
      <c r="QJS62" s="1683">
        <f t="shared" ref="QJS62" si="5884">QJS59-QJS61</f>
        <v>0</v>
      </c>
      <c r="QJU62" s="1683">
        <f t="shared" ref="QJU62" si="5885">QJU59-QJU61</f>
        <v>0</v>
      </c>
      <c r="QJW62" s="1683">
        <f t="shared" ref="QJW62" si="5886">QJW59-QJW61</f>
        <v>0</v>
      </c>
      <c r="QJY62" s="1683">
        <f t="shared" ref="QJY62" si="5887">QJY59-QJY61</f>
        <v>0</v>
      </c>
      <c r="QKA62" s="1683">
        <f t="shared" ref="QKA62" si="5888">QKA59-QKA61</f>
        <v>0</v>
      </c>
      <c r="QKC62" s="1683">
        <f t="shared" ref="QKC62" si="5889">QKC59-QKC61</f>
        <v>0</v>
      </c>
      <c r="QKE62" s="1683">
        <f t="shared" ref="QKE62" si="5890">QKE59-QKE61</f>
        <v>0</v>
      </c>
      <c r="QKG62" s="1683">
        <f t="shared" ref="QKG62" si="5891">QKG59-QKG61</f>
        <v>0</v>
      </c>
      <c r="QKI62" s="1683">
        <f t="shared" ref="QKI62" si="5892">QKI59-QKI61</f>
        <v>0</v>
      </c>
      <c r="QKK62" s="1683">
        <f t="shared" ref="QKK62" si="5893">QKK59-QKK61</f>
        <v>0</v>
      </c>
      <c r="QKM62" s="1683">
        <f t="shared" ref="QKM62" si="5894">QKM59-QKM61</f>
        <v>0</v>
      </c>
      <c r="QKO62" s="1683">
        <f t="shared" ref="QKO62" si="5895">QKO59-QKO61</f>
        <v>0</v>
      </c>
      <c r="QKQ62" s="1683">
        <f t="shared" ref="QKQ62" si="5896">QKQ59-QKQ61</f>
        <v>0</v>
      </c>
      <c r="QKS62" s="1683">
        <f t="shared" ref="QKS62" si="5897">QKS59-QKS61</f>
        <v>0</v>
      </c>
      <c r="QKU62" s="1683">
        <f t="shared" ref="QKU62" si="5898">QKU59-QKU61</f>
        <v>0</v>
      </c>
      <c r="QKW62" s="1683">
        <f t="shared" ref="QKW62" si="5899">QKW59-QKW61</f>
        <v>0</v>
      </c>
      <c r="QKY62" s="1683">
        <f t="shared" ref="QKY62" si="5900">QKY59-QKY61</f>
        <v>0</v>
      </c>
      <c r="QLA62" s="1683">
        <f t="shared" ref="QLA62" si="5901">QLA59-QLA61</f>
        <v>0</v>
      </c>
      <c r="QLC62" s="1683">
        <f t="shared" ref="QLC62" si="5902">QLC59-QLC61</f>
        <v>0</v>
      </c>
      <c r="QLE62" s="1683">
        <f t="shared" ref="QLE62" si="5903">QLE59-QLE61</f>
        <v>0</v>
      </c>
      <c r="QLG62" s="1683">
        <f t="shared" ref="QLG62" si="5904">QLG59-QLG61</f>
        <v>0</v>
      </c>
      <c r="QLI62" s="1683">
        <f t="shared" ref="QLI62" si="5905">QLI59-QLI61</f>
        <v>0</v>
      </c>
      <c r="QLK62" s="1683">
        <f t="shared" ref="QLK62" si="5906">QLK59-QLK61</f>
        <v>0</v>
      </c>
      <c r="QLM62" s="1683">
        <f t="shared" ref="QLM62" si="5907">QLM59-QLM61</f>
        <v>0</v>
      </c>
      <c r="QLO62" s="1683">
        <f t="shared" ref="QLO62" si="5908">QLO59-QLO61</f>
        <v>0</v>
      </c>
      <c r="QLQ62" s="1683">
        <f t="shared" ref="QLQ62" si="5909">QLQ59-QLQ61</f>
        <v>0</v>
      </c>
      <c r="QLS62" s="1683">
        <f t="shared" ref="QLS62" si="5910">QLS59-QLS61</f>
        <v>0</v>
      </c>
      <c r="QLU62" s="1683">
        <f t="shared" ref="QLU62" si="5911">QLU59-QLU61</f>
        <v>0</v>
      </c>
      <c r="QLW62" s="1683">
        <f t="shared" ref="QLW62" si="5912">QLW59-QLW61</f>
        <v>0</v>
      </c>
      <c r="QLY62" s="1683">
        <f t="shared" ref="QLY62" si="5913">QLY59-QLY61</f>
        <v>0</v>
      </c>
      <c r="QMA62" s="1683">
        <f t="shared" ref="QMA62" si="5914">QMA59-QMA61</f>
        <v>0</v>
      </c>
      <c r="QMC62" s="1683">
        <f t="shared" ref="QMC62" si="5915">QMC59-QMC61</f>
        <v>0</v>
      </c>
      <c r="QME62" s="1683">
        <f t="shared" ref="QME62" si="5916">QME59-QME61</f>
        <v>0</v>
      </c>
      <c r="QMG62" s="1683">
        <f t="shared" ref="QMG62" si="5917">QMG59-QMG61</f>
        <v>0</v>
      </c>
      <c r="QMI62" s="1683">
        <f t="shared" ref="QMI62" si="5918">QMI59-QMI61</f>
        <v>0</v>
      </c>
      <c r="QMK62" s="1683">
        <f t="shared" ref="QMK62" si="5919">QMK59-QMK61</f>
        <v>0</v>
      </c>
      <c r="QMM62" s="1683">
        <f t="shared" ref="QMM62" si="5920">QMM59-QMM61</f>
        <v>0</v>
      </c>
      <c r="QMO62" s="1683">
        <f t="shared" ref="QMO62" si="5921">QMO59-QMO61</f>
        <v>0</v>
      </c>
      <c r="QMQ62" s="1683">
        <f t="shared" ref="QMQ62" si="5922">QMQ59-QMQ61</f>
        <v>0</v>
      </c>
      <c r="QMS62" s="1683">
        <f t="shared" ref="QMS62" si="5923">QMS59-QMS61</f>
        <v>0</v>
      </c>
      <c r="QMU62" s="1683">
        <f t="shared" ref="QMU62" si="5924">QMU59-QMU61</f>
        <v>0</v>
      </c>
      <c r="QMW62" s="1683">
        <f t="shared" ref="QMW62" si="5925">QMW59-QMW61</f>
        <v>0</v>
      </c>
      <c r="QMY62" s="1683">
        <f t="shared" ref="QMY62" si="5926">QMY59-QMY61</f>
        <v>0</v>
      </c>
      <c r="QNA62" s="1683">
        <f t="shared" ref="QNA62" si="5927">QNA59-QNA61</f>
        <v>0</v>
      </c>
      <c r="QNC62" s="1683">
        <f t="shared" ref="QNC62" si="5928">QNC59-QNC61</f>
        <v>0</v>
      </c>
      <c r="QNE62" s="1683">
        <f t="shared" ref="QNE62" si="5929">QNE59-QNE61</f>
        <v>0</v>
      </c>
      <c r="QNG62" s="1683">
        <f t="shared" ref="QNG62" si="5930">QNG59-QNG61</f>
        <v>0</v>
      </c>
      <c r="QNI62" s="1683">
        <f t="shared" ref="QNI62" si="5931">QNI59-QNI61</f>
        <v>0</v>
      </c>
      <c r="QNK62" s="1683">
        <f t="shared" ref="QNK62" si="5932">QNK59-QNK61</f>
        <v>0</v>
      </c>
      <c r="QNM62" s="1683">
        <f t="shared" ref="QNM62" si="5933">QNM59-QNM61</f>
        <v>0</v>
      </c>
      <c r="QNO62" s="1683">
        <f t="shared" ref="QNO62" si="5934">QNO59-QNO61</f>
        <v>0</v>
      </c>
      <c r="QNQ62" s="1683">
        <f t="shared" ref="QNQ62" si="5935">QNQ59-QNQ61</f>
        <v>0</v>
      </c>
      <c r="QNS62" s="1683">
        <f t="shared" ref="QNS62" si="5936">QNS59-QNS61</f>
        <v>0</v>
      </c>
      <c r="QNU62" s="1683">
        <f t="shared" ref="QNU62" si="5937">QNU59-QNU61</f>
        <v>0</v>
      </c>
      <c r="QNW62" s="1683">
        <f t="shared" ref="QNW62" si="5938">QNW59-QNW61</f>
        <v>0</v>
      </c>
      <c r="QNY62" s="1683">
        <f t="shared" ref="QNY62" si="5939">QNY59-QNY61</f>
        <v>0</v>
      </c>
      <c r="QOA62" s="1683">
        <f t="shared" ref="QOA62" si="5940">QOA59-QOA61</f>
        <v>0</v>
      </c>
      <c r="QOC62" s="1683">
        <f t="shared" ref="QOC62" si="5941">QOC59-QOC61</f>
        <v>0</v>
      </c>
      <c r="QOE62" s="1683">
        <f t="shared" ref="QOE62" si="5942">QOE59-QOE61</f>
        <v>0</v>
      </c>
      <c r="QOG62" s="1683">
        <f t="shared" ref="QOG62" si="5943">QOG59-QOG61</f>
        <v>0</v>
      </c>
      <c r="QOI62" s="1683">
        <f t="shared" ref="QOI62" si="5944">QOI59-QOI61</f>
        <v>0</v>
      </c>
      <c r="QOK62" s="1683">
        <f t="shared" ref="QOK62" si="5945">QOK59-QOK61</f>
        <v>0</v>
      </c>
      <c r="QOM62" s="1683">
        <f t="shared" ref="QOM62" si="5946">QOM59-QOM61</f>
        <v>0</v>
      </c>
      <c r="QOO62" s="1683">
        <f t="shared" ref="QOO62" si="5947">QOO59-QOO61</f>
        <v>0</v>
      </c>
      <c r="QOQ62" s="1683">
        <f t="shared" ref="QOQ62" si="5948">QOQ59-QOQ61</f>
        <v>0</v>
      </c>
      <c r="QOS62" s="1683">
        <f t="shared" ref="QOS62" si="5949">QOS59-QOS61</f>
        <v>0</v>
      </c>
      <c r="QOU62" s="1683">
        <f t="shared" ref="QOU62" si="5950">QOU59-QOU61</f>
        <v>0</v>
      </c>
      <c r="QOW62" s="1683">
        <f t="shared" ref="QOW62" si="5951">QOW59-QOW61</f>
        <v>0</v>
      </c>
      <c r="QOY62" s="1683">
        <f t="shared" ref="QOY62" si="5952">QOY59-QOY61</f>
        <v>0</v>
      </c>
      <c r="QPA62" s="1683">
        <f t="shared" ref="QPA62" si="5953">QPA59-QPA61</f>
        <v>0</v>
      </c>
      <c r="QPC62" s="1683">
        <f t="shared" ref="QPC62" si="5954">QPC59-QPC61</f>
        <v>0</v>
      </c>
      <c r="QPE62" s="1683">
        <f t="shared" ref="QPE62" si="5955">QPE59-QPE61</f>
        <v>0</v>
      </c>
      <c r="QPG62" s="1683">
        <f t="shared" ref="QPG62" si="5956">QPG59-QPG61</f>
        <v>0</v>
      </c>
      <c r="QPI62" s="1683">
        <f t="shared" ref="QPI62" si="5957">QPI59-QPI61</f>
        <v>0</v>
      </c>
      <c r="QPK62" s="1683">
        <f t="shared" ref="QPK62" si="5958">QPK59-QPK61</f>
        <v>0</v>
      </c>
      <c r="QPM62" s="1683">
        <f t="shared" ref="QPM62" si="5959">QPM59-QPM61</f>
        <v>0</v>
      </c>
      <c r="QPO62" s="1683">
        <f t="shared" ref="QPO62" si="5960">QPO59-QPO61</f>
        <v>0</v>
      </c>
      <c r="QPQ62" s="1683">
        <f t="shared" ref="QPQ62" si="5961">QPQ59-QPQ61</f>
        <v>0</v>
      </c>
      <c r="QPS62" s="1683">
        <f t="shared" ref="QPS62" si="5962">QPS59-QPS61</f>
        <v>0</v>
      </c>
      <c r="QPU62" s="1683">
        <f t="shared" ref="QPU62" si="5963">QPU59-QPU61</f>
        <v>0</v>
      </c>
      <c r="QPW62" s="1683">
        <f t="shared" ref="QPW62" si="5964">QPW59-QPW61</f>
        <v>0</v>
      </c>
      <c r="QPY62" s="1683">
        <f t="shared" ref="QPY62" si="5965">QPY59-QPY61</f>
        <v>0</v>
      </c>
      <c r="QQA62" s="1683">
        <f t="shared" ref="QQA62" si="5966">QQA59-QQA61</f>
        <v>0</v>
      </c>
      <c r="QQC62" s="1683">
        <f t="shared" ref="QQC62" si="5967">QQC59-QQC61</f>
        <v>0</v>
      </c>
      <c r="QQE62" s="1683">
        <f t="shared" ref="QQE62" si="5968">QQE59-QQE61</f>
        <v>0</v>
      </c>
      <c r="QQG62" s="1683">
        <f t="shared" ref="QQG62" si="5969">QQG59-QQG61</f>
        <v>0</v>
      </c>
      <c r="QQI62" s="1683">
        <f t="shared" ref="QQI62" si="5970">QQI59-QQI61</f>
        <v>0</v>
      </c>
      <c r="QQK62" s="1683">
        <f t="shared" ref="QQK62" si="5971">QQK59-QQK61</f>
        <v>0</v>
      </c>
      <c r="QQM62" s="1683">
        <f t="shared" ref="QQM62" si="5972">QQM59-QQM61</f>
        <v>0</v>
      </c>
      <c r="QQO62" s="1683">
        <f t="shared" ref="QQO62" si="5973">QQO59-QQO61</f>
        <v>0</v>
      </c>
      <c r="QQQ62" s="1683">
        <f t="shared" ref="QQQ62" si="5974">QQQ59-QQQ61</f>
        <v>0</v>
      </c>
      <c r="QQS62" s="1683">
        <f t="shared" ref="QQS62" si="5975">QQS59-QQS61</f>
        <v>0</v>
      </c>
      <c r="QQU62" s="1683">
        <f t="shared" ref="QQU62" si="5976">QQU59-QQU61</f>
        <v>0</v>
      </c>
      <c r="QQW62" s="1683">
        <f t="shared" ref="QQW62" si="5977">QQW59-QQW61</f>
        <v>0</v>
      </c>
      <c r="QQY62" s="1683">
        <f t="shared" ref="QQY62" si="5978">QQY59-QQY61</f>
        <v>0</v>
      </c>
      <c r="QRA62" s="1683">
        <f t="shared" ref="QRA62" si="5979">QRA59-QRA61</f>
        <v>0</v>
      </c>
      <c r="QRC62" s="1683">
        <f t="shared" ref="QRC62" si="5980">QRC59-QRC61</f>
        <v>0</v>
      </c>
      <c r="QRE62" s="1683">
        <f t="shared" ref="QRE62" si="5981">QRE59-QRE61</f>
        <v>0</v>
      </c>
      <c r="QRG62" s="1683">
        <f t="shared" ref="QRG62" si="5982">QRG59-QRG61</f>
        <v>0</v>
      </c>
      <c r="QRI62" s="1683">
        <f t="shared" ref="QRI62" si="5983">QRI59-QRI61</f>
        <v>0</v>
      </c>
      <c r="QRK62" s="1683">
        <f t="shared" ref="QRK62" si="5984">QRK59-QRK61</f>
        <v>0</v>
      </c>
      <c r="QRM62" s="1683">
        <f t="shared" ref="QRM62" si="5985">QRM59-QRM61</f>
        <v>0</v>
      </c>
      <c r="QRO62" s="1683">
        <f t="shared" ref="QRO62" si="5986">QRO59-QRO61</f>
        <v>0</v>
      </c>
      <c r="QRQ62" s="1683">
        <f t="shared" ref="QRQ62" si="5987">QRQ59-QRQ61</f>
        <v>0</v>
      </c>
      <c r="QRS62" s="1683">
        <f t="shared" ref="QRS62" si="5988">QRS59-QRS61</f>
        <v>0</v>
      </c>
      <c r="QRU62" s="1683">
        <f t="shared" ref="QRU62" si="5989">QRU59-QRU61</f>
        <v>0</v>
      </c>
      <c r="QRW62" s="1683">
        <f t="shared" ref="QRW62" si="5990">QRW59-QRW61</f>
        <v>0</v>
      </c>
      <c r="QRY62" s="1683">
        <f t="shared" ref="QRY62" si="5991">QRY59-QRY61</f>
        <v>0</v>
      </c>
      <c r="QSA62" s="1683">
        <f t="shared" ref="QSA62" si="5992">QSA59-QSA61</f>
        <v>0</v>
      </c>
      <c r="QSC62" s="1683">
        <f t="shared" ref="QSC62" si="5993">QSC59-QSC61</f>
        <v>0</v>
      </c>
      <c r="QSE62" s="1683">
        <f t="shared" ref="QSE62" si="5994">QSE59-QSE61</f>
        <v>0</v>
      </c>
      <c r="QSG62" s="1683">
        <f t="shared" ref="QSG62" si="5995">QSG59-QSG61</f>
        <v>0</v>
      </c>
      <c r="QSI62" s="1683">
        <f t="shared" ref="QSI62" si="5996">QSI59-QSI61</f>
        <v>0</v>
      </c>
      <c r="QSK62" s="1683">
        <f t="shared" ref="QSK62" si="5997">QSK59-QSK61</f>
        <v>0</v>
      </c>
      <c r="QSM62" s="1683">
        <f t="shared" ref="QSM62" si="5998">QSM59-QSM61</f>
        <v>0</v>
      </c>
      <c r="QSO62" s="1683">
        <f t="shared" ref="QSO62" si="5999">QSO59-QSO61</f>
        <v>0</v>
      </c>
      <c r="QSQ62" s="1683">
        <f t="shared" ref="QSQ62" si="6000">QSQ59-QSQ61</f>
        <v>0</v>
      </c>
      <c r="QSS62" s="1683">
        <f t="shared" ref="QSS62" si="6001">QSS59-QSS61</f>
        <v>0</v>
      </c>
      <c r="QSU62" s="1683">
        <f t="shared" ref="QSU62" si="6002">QSU59-QSU61</f>
        <v>0</v>
      </c>
      <c r="QSW62" s="1683">
        <f t="shared" ref="QSW62" si="6003">QSW59-QSW61</f>
        <v>0</v>
      </c>
      <c r="QSY62" s="1683">
        <f t="shared" ref="QSY62" si="6004">QSY59-QSY61</f>
        <v>0</v>
      </c>
      <c r="QTA62" s="1683">
        <f t="shared" ref="QTA62" si="6005">QTA59-QTA61</f>
        <v>0</v>
      </c>
      <c r="QTC62" s="1683">
        <f t="shared" ref="QTC62" si="6006">QTC59-QTC61</f>
        <v>0</v>
      </c>
      <c r="QTE62" s="1683">
        <f t="shared" ref="QTE62" si="6007">QTE59-QTE61</f>
        <v>0</v>
      </c>
      <c r="QTG62" s="1683">
        <f t="shared" ref="QTG62" si="6008">QTG59-QTG61</f>
        <v>0</v>
      </c>
      <c r="QTI62" s="1683">
        <f t="shared" ref="QTI62" si="6009">QTI59-QTI61</f>
        <v>0</v>
      </c>
      <c r="QTK62" s="1683">
        <f t="shared" ref="QTK62" si="6010">QTK59-QTK61</f>
        <v>0</v>
      </c>
      <c r="QTM62" s="1683">
        <f t="shared" ref="QTM62" si="6011">QTM59-QTM61</f>
        <v>0</v>
      </c>
      <c r="QTO62" s="1683">
        <f t="shared" ref="QTO62" si="6012">QTO59-QTO61</f>
        <v>0</v>
      </c>
      <c r="QTQ62" s="1683">
        <f t="shared" ref="QTQ62" si="6013">QTQ59-QTQ61</f>
        <v>0</v>
      </c>
      <c r="QTS62" s="1683">
        <f t="shared" ref="QTS62" si="6014">QTS59-QTS61</f>
        <v>0</v>
      </c>
      <c r="QTU62" s="1683">
        <f t="shared" ref="QTU62" si="6015">QTU59-QTU61</f>
        <v>0</v>
      </c>
      <c r="QTW62" s="1683">
        <f t="shared" ref="QTW62" si="6016">QTW59-QTW61</f>
        <v>0</v>
      </c>
      <c r="QTY62" s="1683">
        <f t="shared" ref="QTY62" si="6017">QTY59-QTY61</f>
        <v>0</v>
      </c>
      <c r="QUA62" s="1683">
        <f t="shared" ref="QUA62" si="6018">QUA59-QUA61</f>
        <v>0</v>
      </c>
      <c r="QUC62" s="1683">
        <f t="shared" ref="QUC62" si="6019">QUC59-QUC61</f>
        <v>0</v>
      </c>
      <c r="QUE62" s="1683">
        <f t="shared" ref="QUE62" si="6020">QUE59-QUE61</f>
        <v>0</v>
      </c>
      <c r="QUG62" s="1683">
        <f t="shared" ref="QUG62" si="6021">QUG59-QUG61</f>
        <v>0</v>
      </c>
      <c r="QUI62" s="1683">
        <f t="shared" ref="QUI62" si="6022">QUI59-QUI61</f>
        <v>0</v>
      </c>
      <c r="QUK62" s="1683">
        <f t="shared" ref="QUK62" si="6023">QUK59-QUK61</f>
        <v>0</v>
      </c>
      <c r="QUM62" s="1683">
        <f t="shared" ref="QUM62" si="6024">QUM59-QUM61</f>
        <v>0</v>
      </c>
      <c r="QUO62" s="1683">
        <f t="shared" ref="QUO62" si="6025">QUO59-QUO61</f>
        <v>0</v>
      </c>
      <c r="QUQ62" s="1683">
        <f t="shared" ref="QUQ62" si="6026">QUQ59-QUQ61</f>
        <v>0</v>
      </c>
      <c r="QUS62" s="1683">
        <f t="shared" ref="QUS62" si="6027">QUS59-QUS61</f>
        <v>0</v>
      </c>
      <c r="QUU62" s="1683">
        <f t="shared" ref="QUU62" si="6028">QUU59-QUU61</f>
        <v>0</v>
      </c>
      <c r="QUW62" s="1683">
        <f t="shared" ref="QUW62" si="6029">QUW59-QUW61</f>
        <v>0</v>
      </c>
      <c r="QUY62" s="1683">
        <f t="shared" ref="QUY62" si="6030">QUY59-QUY61</f>
        <v>0</v>
      </c>
      <c r="QVA62" s="1683">
        <f t="shared" ref="QVA62" si="6031">QVA59-QVA61</f>
        <v>0</v>
      </c>
      <c r="QVC62" s="1683">
        <f t="shared" ref="QVC62" si="6032">QVC59-QVC61</f>
        <v>0</v>
      </c>
      <c r="QVE62" s="1683">
        <f t="shared" ref="QVE62" si="6033">QVE59-QVE61</f>
        <v>0</v>
      </c>
      <c r="QVG62" s="1683">
        <f t="shared" ref="QVG62" si="6034">QVG59-QVG61</f>
        <v>0</v>
      </c>
      <c r="QVI62" s="1683">
        <f t="shared" ref="QVI62" si="6035">QVI59-QVI61</f>
        <v>0</v>
      </c>
      <c r="QVK62" s="1683">
        <f t="shared" ref="QVK62" si="6036">QVK59-QVK61</f>
        <v>0</v>
      </c>
      <c r="QVM62" s="1683">
        <f t="shared" ref="QVM62" si="6037">QVM59-QVM61</f>
        <v>0</v>
      </c>
      <c r="QVO62" s="1683">
        <f t="shared" ref="QVO62" si="6038">QVO59-QVO61</f>
        <v>0</v>
      </c>
      <c r="QVQ62" s="1683">
        <f t="shared" ref="QVQ62" si="6039">QVQ59-QVQ61</f>
        <v>0</v>
      </c>
      <c r="QVS62" s="1683">
        <f t="shared" ref="QVS62" si="6040">QVS59-QVS61</f>
        <v>0</v>
      </c>
      <c r="QVU62" s="1683">
        <f t="shared" ref="QVU62" si="6041">QVU59-QVU61</f>
        <v>0</v>
      </c>
      <c r="QVW62" s="1683">
        <f t="shared" ref="QVW62" si="6042">QVW59-QVW61</f>
        <v>0</v>
      </c>
      <c r="QVY62" s="1683">
        <f t="shared" ref="QVY62" si="6043">QVY59-QVY61</f>
        <v>0</v>
      </c>
      <c r="QWA62" s="1683">
        <f t="shared" ref="QWA62" si="6044">QWA59-QWA61</f>
        <v>0</v>
      </c>
      <c r="QWC62" s="1683">
        <f t="shared" ref="QWC62" si="6045">QWC59-QWC61</f>
        <v>0</v>
      </c>
      <c r="QWE62" s="1683">
        <f t="shared" ref="QWE62" si="6046">QWE59-QWE61</f>
        <v>0</v>
      </c>
      <c r="QWG62" s="1683">
        <f t="shared" ref="QWG62" si="6047">QWG59-QWG61</f>
        <v>0</v>
      </c>
      <c r="QWI62" s="1683">
        <f t="shared" ref="QWI62" si="6048">QWI59-QWI61</f>
        <v>0</v>
      </c>
      <c r="QWK62" s="1683">
        <f t="shared" ref="QWK62" si="6049">QWK59-QWK61</f>
        <v>0</v>
      </c>
      <c r="QWM62" s="1683">
        <f t="shared" ref="QWM62" si="6050">QWM59-QWM61</f>
        <v>0</v>
      </c>
      <c r="QWO62" s="1683">
        <f t="shared" ref="QWO62" si="6051">QWO59-QWO61</f>
        <v>0</v>
      </c>
      <c r="QWQ62" s="1683">
        <f t="shared" ref="QWQ62" si="6052">QWQ59-QWQ61</f>
        <v>0</v>
      </c>
      <c r="QWS62" s="1683">
        <f t="shared" ref="QWS62" si="6053">QWS59-QWS61</f>
        <v>0</v>
      </c>
      <c r="QWU62" s="1683">
        <f t="shared" ref="QWU62" si="6054">QWU59-QWU61</f>
        <v>0</v>
      </c>
      <c r="QWW62" s="1683">
        <f t="shared" ref="QWW62" si="6055">QWW59-QWW61</f>
        <v>0</v>
      </c>
      <c r="QWY62" s="1683">
        <f t="shared" ref="QWY62" si="6056">QWY59-QWY61</f>
        <v>0</v>
      </c>
      <c r="QXA62" s="1683">
        <f t="shared" ref="QXA62" si="6057">QXA59-QXA61</f>
        <v>0</v>
      </c>
      <c r="QXC62" s="1683">
        <f t="shared" ref="QXC62" si="6058">QXC59-QXC61</f>
        <v>0</v>
      </c>
      <c r="QXE62" s="1683">
        <f t="shared" ref="QXE62" si="6059">QXE59-QXE61</f>
        <v>0</v>
      </c>
      <c r="QXG62" s="1683">
        <f t="shared" ref="QXG62" si="6060">QXG59-QXG61</f>
        <v>0</v>
      </c>
      <c r="QXI62" s="1683">
        <f t="shared" ref="QXI62" si="6061">QXI59-QXI61</f>
        <v>0</v>
      </c>
      <c r="QXK62" s="1683">
        <f t="shared" ref="QXK62" si="6062">QXK59-QXK61</f>
        <v>0</v>
      </c>
      <c r="QXM62" s="1683">
        <f t="shared" ref="QXM62" si="6063">QXM59-QXM61</f>
        <v>0</v>
      </c>
      <c r="QXO62" s="1683">
        <f t="shared" ref="QXO62" si="6064">QXO59-QXO61</f>
        <v>0</v>
      </c>
      <c r="QXQ62" s="1683">
        <f t="shared" ref="QXQ62" si="6065">QXQ59-QXQ61</f>
        <v>0</v>
      </c>
      <c r="QXS62" s="1683">
        <f t="shared" ref="QXS62" si="6066">QXS59-QXS61</f>
        <v>0</v>
      </c>
      <c r="QXU62" s="1683">
        <f t="shared" ref="QXU62" si="6067">QXU59-QXU61</f>
        <v>0</v>
      </c>
      <c r="QXW62" s="1683">
        <f t="shared" ref="QXW62" si="6068">QXW59-QXW61</f>
        <v>0</v>
      </c>
      <c r="QXY62" s="1683">
        <f t="shared" ref="QXY62" si="6069">QXY59-QXY61</f>
        <v>0</v>
      </c>
      <c r="QYA62" s="1683">
        <f t="shared" ref="QYA62" si="6070">QYA59-QYA61</f>
        <v>0</v>
      </c>
      <c r="QYC62" s="1683">
        <f t="shared" ref="QYC62" si="6071">QYC59-QYC61</f>
        <v>0</v>
      </c>
      <c r="QYE62" s="1683">
        <f t="shared" ref="QYE62" si="6072">QYE59-QYE61</f>
        <v>0</v>
      </c>
      <c r="QYG62" s="1683">
        <f t="shared" ref="QYG62" si="6073">QYG59-QYG61</f>
        <v>0</v>
      </c>
      <c r="QYI62" s="1683">
        <f t="shared" ref="QYI62" si="6074">QYI59-QYI61</f>
        <v>0</v>
      </c>
      <c r="QYK62" s="1683">
        <f t="shared" ref="QYK62" si="6075">QYK59-QYK61</f>
        <v>0</v>
      </c>
      <c r="QYM62" s="1683">
        <f t="shared" ref="QYM62" si="6076">QYM59-QYM61</f>
        <v>0</v>
      </c>
      <c r="QYO62" s="1683">
        <f t="shared" ref="QYO62" si="6077">QYO59-QYO61</f>
        <v>0</v>
      </c>
      <c r="QYQ62" s="1683">
        <f t="shared" ref="QYQ62" si="6078">QYQ59-QYQ61</f>
        <v>0</v>
      </c>
      <c r="QYS62" s="1683">
        <f t="shared" ref="QYS62" si="6079">QYS59-QYS61</f>
        <v>0</v>
      </c>
      <c r="QYU62" s="1683">
        <f t="shared" ref="QYU62" si="6080">QYU59-QYU61</f>
        <v>0</v>
      </c>
      <c r="QYW62" s="1683">
        <f t="shared" ref="QYW62" si="6081">QYW59-QYW61</f>
        <v>0</v>
      </c>
      <c r="QYY62" s="1683">
        <f t="shared" ref="QYY62" si="6082">QYY59-QYY61</f>
        <v>0</v>
      </c>
      <c r="QZA62" s="1683">
        <f t="shared" ref="QZA62" si="6083">QZA59-QZA61</f>
        <v>0</v>
      </c>
      <c r="QZC62" s="1683">
        <f t="shared" ref="QZC62" si="6084">QZC59-QZC61</f>
        <v>0</v>
      </c>
      <c r="QZE62" s="1683">
        <f t="shared" ref="QZE62" si="6085">QZE59-QZE61</f>
        <v>0</v>
      </c>
      <c r="QZG62" s="1683">
        <f t="shared" ref="QZG62" si="6086">QZG59-QZG61</f>
        <v>0</v>
      </c>
      <c r="QZI62" s="1683">
        <f t="shared" ref="QZI62" si="6087">QZI59-QZI61</f>
        <v>0</v>
      </c>
      <c r="QZK62" s="1683">
        <f t="shared" ref="QZK62" si="6088">QZK59-QZK61</f>
        <v>0</v>
      </c>
      <c r="QZM62" s="1683">
        <f t="shared" ref="QZM62" si="6089">QZM59-QZM61</f>
        <v>0</v>
      </c>
      <c r="QZO62" s="1683">
        <f t="shared" ref="QZO62" si="6090">QZO59-QZO61</f>
        <v>0</v>
      </c>
      <c r="QZQ62" s="1683">
        <f t="shared" ref="QZQ62" si="6091">QZQ59-QZQ61</f>
        <v>0</v>
      </c>
      <c r="QZS62" s="1683">
        <f t="shared" ref="QZS62" si="6092">QZS59-QZS61</f>
        <v>0</v>
      </c>
      <c r="QZU62" s="1683">
        <f t="shared" ref="QZU62" si="6093">QZU59-QZU61</f>
        <v>0</v>
      </c>
      <c r="QZW62" s="1683">
        <f t="shared" ref="QZW62" si="6094">QZW59-QZW61</f>
        <v>0</v>
      </c>
      <c r="QZY62" s="1683">
        <f t="shared" ref="QZY62" si="6095">QZY59-QZY61</f>
        <v>0</v>
      </c>
      <c r="RAA62" s="1683">
        <f t="shared" ref="RAA62" si="6096">RAA59-RAA61</f>
        <v>0</v>
      </c>
      <c r="RAC62" s="1683">
        <f t="shared" ref="RAC62" si="6097">RAC59-RAC61</f>
        <v>0</v>
      </c>
      <c r="RAE62" s="1683">
        <f t="shared" ref="RAE62" si="6098">RAE59-RAE61</f>
        <v>0</v>
      </c>
      <c r="RAG62" s="1683">
        <f t="shared" ref="RAG62" si="6099">RAG59-RAG61</f>
        <v>0</v>
      </c>
      <c r="RAI62" s="1683">
        <f t="shared" ref="RAI62" si="6100">RAI59-RAI61</f>
        <v>0</v>
      </c>
      <c r="RAK62" s="1683">
        <f t="shared" ref="RAK62" si="6101">RAK59-RAK61</f>
        <v>0</v>
      </c>
      <c r="RAM62" s="1683">
        <f t="shared" ref="RAM62" si="6102">RAM59-RAM61</f>
        <v>0</v>
      </c>
      <c r="RAO62" s="1683">
        <f t="shared" ref="RAO62" si="6103">RAO59-RAO61</f>
        <v>0</v>
      </c>
      <c r="RAQ62" s="1683">
        <f t="shared" ref="RAQ62" si="6104">RAQ59-RAQ61</f>
        <v>0</v>
      </c>
      <c r="RAS62" s="1683">
        <f t="shared" ref="RAS62" si="6105">RAS59-RAS61</f>
        <v>0</v>
      </c>
      <c r="RAU62" s="1683">
        <f t="shared" ref="RAU62" si="6106">RAU59-RAU61</f>
        <v>0</v>
      </c>
      <c r="RAW62" s="1683">
        <f t="shared" ref="RAW62" si="6107">RAW59-RAW61</f>
        <v>0</v>
      </c>
      <c r="RAY62" s="1683">
        <f t="shared" ref="RAY62" si="6108">RAY59-RAY61</f>
        <v>0</v>
      </c>
      <c r="RBA62" s="1683">
        <f t="shared" ref="RBA62" si="6109">RBA59-RBA61</f>
        <v>0</v>
      </c>
      <c r="RBC62" s="1683">
        <f t="shared" ref="RBC62" si="6110">RBC59-RBC61</f>
        <v>0</v>
      </c>
      <c r="RBE62" s="1683">
        <f t="shared" ref="RBE62" si="6111">RBE59-RBE61</f>
        <v>0</v>
      </c>
      <c r="RBG62" s="1683">
        <f t="shared" ref="RBG62" si="6112">RBG59-RBG61</f>
        <v>0</v>
      </c>
      <c r="RBI62" s="1683">
        <f t="shared" ref="RBI62" si="6113">RBI59-RBI61</f>
        <v>0</v>
      </c>
      <c r="RBK62" s="1683">
        <f t="shared" ref="RBK62" si="6114">RBK59-RBK61</f>
        <v>0</v>
      </c>
      <c r="RBM62" s="1683">
        <f t="shared" ref="RBM62" si="6115">RBM59-RBM61</f>
        <v>0</v>
      </c>
      <c r="RBO62" s="1683">
        <f t="shared" ref="RBO62" si="6116">RBO59-RBO61</f>
        <v>0</v>
      </c>
      <c r="RBQ62" s="1683">
        <f t="shared" ref="RBQ62" si="6117">RBQ59-RBQ61</f>
        <v>0</v>
      </c>
      <c r="RBS62" s="1683">
        <f t="shared" ref="RBS62" si="6118">RBS59-RBS61</f>
        <v>0</v>
      </c>
      <c r="RBU62" s="1683">
        <f t="shared" ref="RBU62" si="6119">RBU59-RBU61</f>
        <v>0</v>
      </c>
      <c r="RBW62" s="1683">
        <f t="shared" ref="RBW62" si="6120">RBW59-RBW61</f>
        <v>0</v>
      </c>
      <c r="RBY62" s="1683">
        <f t="shared" ref="RBY62" si="6121">RBY59-RBY61</f>
        <v>0</v>
      </c>
      <c r="RCA62" s="1683">
        <f t="shared" ref="RCA62" si="6122">RCA59-RCA61</f>
        <v>0</v>
      </c>
      <c r="RCC62" s="1683">
        <f t="shared" ref="RCC62" si="6123">RCC59-RCC61</f>
        <v>0</v>
      </c>
      <c r="RCE62" s="1683">
        <f t="shared" ref="RCE62" si="6124">RCE59-RCE61</f>
        <v>0</v>
      </c>
      <c r="RCG62" s="1683">
        <f t="shared" ref="RCG62" si="6125">RCG59-RCG61</f>
        <v>0</v>
      </c>
      <c r="RCI62" s="1683">
        <f t="shared" ref="RCI62" si="6126">RCI59-RCI61</f>
        <v>0</v>
      </c>
      <c r="RCK62" s="1683">
        <f t="shared" ref="RCK62" si="6127">RCK59-RCK61</f>
        <v>0</v>
      </c>
      <c r="RCM62" s="1683">
        <f t="shared" ref="RCM62" si="6128">RCM59-RCM61</f>
        <v>0</v>
      </c>
      <c r="RCO62" s="1683">
        <f t="shared" ref="RCO62" si="6129">RCO59-RCO61</f>
        <v>0</v>
      </c>
      <c r="RCQ62" s="1683">
        <f t="shared" ref="RCQ62" si="6130">RCQ59-RCQ61</f>
        <v>0</v>
      </c>
      <c r="RCS62" s="1683">
        <f t="shared" ref="RCS62" si="6131">RCS59-RCS61</f>
        <v>0</v>
      </c>
      <c r="RCU62" s="1683">
        <f t="shared" ref="RCU62" si="6132">RCU59-RCU61</f>
        <v>0</v>
      </c>
      <c r="RCW62" s="1683">
        <f t="shared" ref="RCW62" si="6133">RCW59-RCW61</f>
        <v>0</v>
      </c>
      <c r="RCY62" s="1683">
        <f t="shared" ref="RCY62" si="6134">RCY59-RCY61</f>
        <v>0</v>
      </c>
      <c r="RDA62" s="1683">
        <f t="shared" ref="RDA62" si="6135">RDA59-RDA61</f>
        <v>0</v>
      </c>
      <c r="RDC62" s="1683">
        <f t="shared" ref="RDC62" si="6136">RDC59-RDC61</f>
        <v>0</v>
      </c>
      <c r="RDE62" s="1683">
        <f t="shared" ref="RDE62" si="6137">RDE59-RDE61</f>
        <v>0</v>
      </c>
      <c r="RDG62" s="1683">
        <f t="shared" ref="RDG62" si="6138">RDG59-RDG61</f>
        <v>0</v>
      </c>
      <c r="RDI62" s="1683">
        <f t="shared" ref="RDI62" si="6139">RDI59-RDI61</f>
        <v>0</v>
      </c>
      <c r="RDK62" s="1683">
        <f t="shared" ref="RDK62" si="6140">RDK59-RDK61</f>
        <v>0</v>
      </c>
      <c r="RDM62" s="1683">
        <f t="shared" ref="RDM62" si="6141">RDM59-RDM61</f>
        <v>0</v>
      </c>
      <c r="RDO62" s="1683">
        <f t="shared" ref="RDO62" si="6142">RDO59-RDO61</f>
        <v>0</v>
      </c>
      <c r="RDQ62" s="1683">
        <f t="shared" ref="RDQ62" si="6143">RDQ59-RDQ61</f>
        <v>0</v>
      </c>
      <c r="RDS62" s="1683">
        <f t="shared" ref="RDS62" si="6144">RDS59-RDS61</f>
        <v>0</v>
      </c>
      <c r="RDU62" s="1683">
        <f t="shared" ref="RDU62" si="6145">RDU59-RDU61</f>
        <v>0</v>
      </c>
      <c r="RDW62" s="1683">
        <f t="shared" ref="RDW62" si="6146">RDW59-RDW61</f>
        <v>0</v>
      </c>
      <c r="RDY62" s="1683">
        <f t="shared" ref="RDY62" si="6147">RDY59-RDY61</f>
        <v>0</v>
      </c>
      <c r="REA62" s="1683">
        <f t="shared" ref="REA62" si="6148">REA59-REA61</f>
        <v>0</v>
      </c>
      <c r="REC62" s="1683">
        <f t="shared" ref="REC62" si="6149">REC59-REC61</f>
        <v>0</v>
      </c>
      <c r="REE62" s="1683">
        <f t="shared" ref="REE62" si="6150">REE59-REE61</f>
        <v>0</v>
      </c>
      <c r="REG62" s="1683">
        <f t="shared" ref="REG62" si="6151">REG59-REG61</f>
        <v>0</v>
      </c>
      <c r="REI62" s="1683">
        <f t="shared" ref="REI62" si="6152">REI59-REI61</f>
        <v>0</v>
      </c>
      <c r="REK62" s="1683">
        <f t="shared" ref="REK62" si="6153">REK59-REK61</f>
        <v>0</v>
      </c>
      <c r="REM62" s="1683">
        <f t="shared" ref="REM62" si="6154">REM59-REM61</f>
        <v>0</v>
      </c>
      <c r="REO62" s="1683">
        <f t="shared" ref="REO62" si="6155">REO59-REO61</f>
        <v>0</v>
      </c>
      <c r="REQ62" s="1683">
        <f t="shared" ref="REQ62" si="6156">REQ59-REQ61</f>
        <v>0</v>
      </c>
      <c r="RES62" s="1683">
        <f t="shared" ref="RES62" si="6157">RES59-RES61</f>
        <v>0</v>
      </c>
      <c r="REU62" s="1683">
        <f t="shared" ref="REU62" si="6158">REU59-REU61</f>
        <v>0</v>
      </c>
      <c r="REW62" s="1683">
        <f t="shared" ref="REW62" si="6159">REW59-REW61</f>
        <v>0</v>
      </c>
      <c r="REY62" s="1683">
        <f t="shared" ref="REY62" si="6160">REY59-REY61</f>
        <v>0</v>
      </c>
      <c r="RFA62" s="1683">
        <f t="shared" ref="RFA62" si="6161">RFA59-RFA61</f>
        <v>0</v>
      </c>
      <c r="RFC62" s="1683">
        <f t="shared" ref="RFC62" si="6162">RFC59-RFC61</f>
        <v>0</v>
      </c>
      <c r="RFE62" s="1683">
        <f t="shared" ref="RFE62" si="6163">RFE59-RFE61</f>
        <v>0</v>
      </c>
      <c r="RFG62" s="1683">
        <f t="shared" ref="RFG62" si="6164">RFG59-RFG61</f>
        <v>0</v>
      </c>
      <c r="RFI62" s="1683">
        <f t="shared" ref="RFI62" si="6165">RFI59-RFI61</f>
        <v>0</v>
      </c>
      <c r="RFK62" s="1683">
        <f t="shared" ref="RFK62" si="6166">RFK59-RFK61</f>
        <v>0</v>
      </c>
      <c r="RFM62" s="1683">
        <f t="shared" ref="RFM62" si="6167">RFM59-RFM61</f>
        <v>0</v>
      </c>
      <c r="RFO62" s="1683">
        <f t="shared" ref="RFO62" si="6168">RFO59-RFO61</f>
        <v>0</v>
      </c>
      <c r="RFQ62" s="1683">
        <f t="shared" ref="RFQ62" si="6169">RFQ59-RFQ61</f>
        <v>0</v>
      </c>
      <c r="RFS62" s="1683">
        <f t="shared" ref="RFS62" si="6170">RFS59-RFS61</f>
        <v>0</v>
      </c>
      <c r="RFU62" s="1683">
        <f t="shared" ref="RFU62" si="6171">RFU59-RFU61</f>
        <v>0</v>
      </c>
      <c r="RFW62" s="1683">
        <f t="shared" ref="RFW62" si="6172">RFW59-RFW61</f>
        <v>0</v>
      </c>
      <c r="RFY62" s="1683">
        <f t="shared" ref="RFY62" si="6173">RFY59-RFY61</f>
        <v>0</v>
      </c>
      <c r="RGA62" s="1683">
        <f t="shared" ref="RGA62" si="6174">RGA59-RGA61</f>
        <v>0</v>
      </c>
      <c r="RGC62" s="1683">
        <f t="shared" ref="RGC62" si="6175">RGC59-RGC61</f>
        <v>0</v>
      </c>
      <c r="RGE62" s="1683">
        <f t="shared" ref="RGE62" si="6176">RGE59-RGE61</f>
        <v>0</v>
      </c>
      <c r="RGG62" s="1683">
        <f t="shared" ref="RGG62" si="6177">RGG59-RGG61</f>
        <v>0</v>
      </c>
      <c r="RGI62" s="1683">
        <f t="shared" ref="RGI62" si="6178">RGI59-RGI61</f>
        <v>0</v>
      </c>
      <c r="RGK62" s="1683">
        <f t="shared" ref="RGK62" si="6179">RGK59-RGK61</f>
        <v>0</v>
      </c>
      <c r="RGM62" s="1683">
        <f t="shared" ref="RGM62" si="6180">RGM59-RGM61</f>
        <v>0</v>
      </c>
      <c r="RGO62" s="1683">
        <f t="shared" ref="RGO62" si="6181">RGO59-RGO61</f>
        <v>0</v>
      </c>
      <c r="RGQ62" s="1683">
        <f t="shared" ref="RGQ62" si="6182">RGQ59-RGQ61</f>
        <v>0</v>
      </c>
      <c r="RGS62" s="1683">
        <f t="shared" ref="RGS62" si="6183">RGS59-RGS61</f>
        <v>0</v>
      </c>
      <c r="RGU62" s="1683">
        <f t="shared" ref="RGU62" si="6184">RGU59-RGU61</f>
        <v>0</v>
      </c>
      <c r="RGW62" s="1683">
        <f t="shared" ref="RGW62" si="6185">RGW59-RGW61</f>
        <v>0</v>
      </c>
      <c r="RGY62" s="1683">
        <f t="shared" ref="RGY62" si="6186">RGY59-RGY61</f>
        <v>0</v>
      </c>
      <c r="RHA62" s="1683">
        <f t="shared" ref="RHA62" si="6187">RHA59-RHA61</f>
        <v>0</v>
      </c>
      <c r="RHC62" s="1683">
        <f t="shared" ref="RHC62" si="6188">RHC59-RHC61</f>
        <v>0</v>
      </c>
      <c r="RHE62" s="1683">
        <f t="shared" ref="RHE62" si="6189">RHE59-RHE61</f>
        <v>0</v>
      </c>
      <c r="RHG62" s="1683">
        <f t="shared" ref="RHG62" si="6190">RHG59-RHG61</f>
        <v>0</v>
      </c>
      <c r="RHI62" s="1683">
        <f t="shared" ref="RHI62" si="6191">RHI59-RHI61</f>
        <v>0</v>
      </c>
      <c r="RHK62" s="1683">
        <f t="shared" ref="RHK62" si="6192">RHK59-RHK61</f>
        <v>0</v>
      </c>
      <c r="RHM62" s="1683">
        <f t="shared" ref="RHM62" si="6193">RHM59-RHM61</f>
        <v>0</v>
      </c>
      <c r="RHO62" s="1683">
        <f t="shared" ref="RHO62" si="6194">RHO59-RHO61</f>
        <v>0</v>
      </c>
      <c r="RHQ62" s="1683">
        <f t="shared" ref="RHQ62" si="6195">RHQ59-RHQ61</f>
        <v>0</v>
      </c>
      <c r="RHS62" s="1683">
        <f t="shared" ref="RHS62" si="6196">RHS59-RHS61</f>
        <v>0</v>
      </c>
      <c r="RHU62" s="1683">
        <f t="shared" ref="RHU62" si="6197">RHU59-RHU61</f>
        <v>0</v>
      </c>
      <c r="RHW62" s="1683">
        <f t="shared" ref="RHW62" si="6198">RHW59-RHW61</f>
        <v>0</v>
      </c>
      <c r="RHY62" s="1683">
        <f t="shared" ref="RHY62" si="6199">RHY59-RHY61</f>
        <v>0</v>
      </c>
      <c r="RIA62" s="1683">
        <f t="shared" ref="RIA62" si="6200">RIA59-RIA61</f>
        <v>0</v>
      </c>
      <c r="RIC62" s="1683">
        <f t="shared" ref="RIC62" si="6201">RIC59-RIC61</f>
        <v>0</v>
      </c>
      <c r="RIE62" s="1683">
        <f t="shared" ref="RIE62" si="6202">RIE59-RIE61</f>
        <v>0</v>
      </c>
      <c r="RIG62" s="1683">
        <f t="shared" ref="RIG62" si="6203">RIG59-RIG61</f>
        <v>0</v>
      </c>
      <c r="RII62" s="1683">
        <f t="shared" ref="RII62" si="6204">RII59-RII61</f>
        <v>0</v>
      </c>
      <c r="RIK62" s="1683">
        <f t="shared" ref="RIK62" si="6205">RIK59-RIK61</f>
        <v>0</v>
      </c>
      <c r="RIM62" s="1683">
        <f t="shared" ref="RIM62" si="6206">RIM59-RIM61</f>
        <v>0</v>
      </c>
      <c r="RIO62" s="1683">
        <f t="shared" ref="RIO62" si="6207">RIO59-RIO61</f>
        <v>0</v>
      </c>
      <c r="RIQ62" s="1683">
        <f t="shared" ref="RIQ62" si="6208">RIQ59-RIQ61</f>
        <v>0</v>
      </c>
      <c r="RIS62" s="1683">
        <f t="shared" ref="RIS62" si="6209">RIS59-RIS61</f>
        <v>0</v>
      </c>
      <c r="RIU62" s="1683">
        <f t="shared" ref="RIU62" si="6210">RIU59-RIU61</f>
        <v>0</v>
      </c>
      <c r="RIW62" s="1683">
        <f t="shared" ref="RIW62" si="6211">RIW59-RIW61</f>
        <v>0</v>
      </c>
      <c r="RIY62" s="1683">
        <f t="shared" ref="RIY62" si="6212">RIY59-RIY61</f>
        <v>0</v>
      </c>
      <c r="RJA62" s="1683">
        <f t="shared" ref="RJA62" si="6213">RJA59-RJA61</f>
        <v>0</v>
      </c>
      <c r="RJC62" s="1683">
        <f t="shared" ref="RJC62" si="6214">RJC59-RJC61</f>
        <v>0</v>
      </c>
      <c r="RJE62" s="1683">
        <f t="shared" ref="RJE62" si="6215">RJE59-RJE61</f>
        <v>0</v>
      </c>
      <c r="RJG62" s="1683">
        <f t="shared" ref="RJG62" si="6216">RJG59-RJG61</f>
        <v>0</v>
      </c>
      <c r="RJI62" s="1683">
        <f t="shared" ref="RJI62" si="6217">RJI59-RJI61</f>
        <v>0</v>
      </c>
      <c r="RJK62" s="1683">
        <f t="shared" ref="RJK62" si="6218">RJK59-RJK61</f>
        <v>0</v>
      </c>
      <c r="RJM62" s="1683">
        <f t="shared" ref="RJM62" si="6219">RJM59-RJM61</f>
        <v>0</v>
      </c>
      <c r="RJO62" s="1683">
        <f t="shared" ref="RJO62" si="6220">RJO59-RJO61</f>
        <v>0</v>
      </c>
      <c r="RJQ62" s="1683">
        <f t="shared" ref="RJQ62" si="6221">RJQ59-RJQ61</f>
        <v>0</v>
      </c>
      <c r="RJS62" s="1683">
        <f t="shared" ref="RJS62" si="6222">RJS59-RJS61</f>
        <v>0</v>
      </c>
      <c r="RJU62" s="1683">
        <f t="shared" ref="RJU62" si="6223">RJU59-RJU61</f>
        <v>0</v>
      </c>
      <c r="RJW62" s="1683">
        <f t="shared" ref="RJW62" si="6224">RJW59-RJW61</f>
        <v>0</v>
      </c>
      <c r="RJY62" s="1683">
        <f t="shared" ref="RJY62" si="6225">RJY59-RJY61</f>
        <v>0</v>
      </c>
      <c r="RKA62" s="1683">
        <f t="shared" ref="RKA62" si="6226">RKA59-RKA61</f>
        <v>0</v>
      </c>
      <c r="RKC62" s="1683">
        <f t="shared" ref="RKC62" si="6227">RKC59-RKC61</f>
        <v>0</v>
      </c>
      <c r="RKE62" s="1683">
        <f t="shared" ref="RKE62" si="6228">RKE59-RKE61</f>
        <v>0</v>
      </c>
      <c r="RKG62" s="1683">
        <f t="shared" ref="RKG62" si="6229">RKG59-RKG61</f>
        <v>0</v>
      </c>
      <c r="RKI62" s="1683">
        <f t="shared" ref="RKI62" si="6230">RKI59-RKI61</f>
        <v>0</v>
      </c>
      <c r="RKK62" s="1683">
        <f t="shared" ref="RKK62" si="6231">RKK59-RKK61</f>
        <v>0</v>
      </c>
      <c r="RKM62" s="1683">
        <f t="shared" ref="RKM62" si="6232">RKM59-RKM61</f>
        <v>0</v>
      </c>
      <c r="RKO62" s="1683">
        <f t="shared" ref="RKO62" si="6233">RKO59-RKO61</f>
        <v>0</v>
      </c>
      <c r="RKQ62" s="1683">
        <f t="shared" ref="RKQ62" si="6234">RKQ59-RKQ61</f>
        <v>0</v>
      </c>
      <c r="RKS62" s="1683">
        <f t="shared" ref="RKS62" si="6235">RKS59-RKS61</f>
        <v>0</v>
      </c>
      <c r="RKU62" s="1683">
        <f t="shared" ref="RKU62" si="6236">RKU59-RKU61</f>
        <v>0</v>
      </c>
      <c r="RKW62" s="1683">
        <f t="shared" ref="RKW62" si="6237">RKW59-RKW61</f>
        <v>0</v>
      </c>
      <c r="RKY62" s="1683">
        <f t="shared" ref="RKY62" si="6238">RKY59-RKY61</f>
        <v>0</v>
      </c>
      <c r="RLA62" s="1683">
        <f t="shared" ref="RLA62" si="6239">RLA59-RLA61</f>
        <v>0</v>
      </c>
      <c r="RLC62" s="1683">
        <f t="shared" ref="RLC62" si="6240">RLC59-RLC61</f>
        <v>0</v>
      </c>
      <c r="RLE62" s="1683">
        <f t="shared" ref="RLE62" si="6241">RLE59-RLE61</f>
        <v>0</v>
      </c>
      <c r="RLG62" s="1683">
        <f t="shared" ref="RLG62" si="6242">RLG59-RLG61</f>
        <v>0</v>
      </c>
      <c r="RLI62" s="1683">
        <f t="shared" ref="RLI62" si="6243">RLI59-RLI61</f>
        <v>0</v>
      </c>
      <c r="RLK62" s="1683">
        <f t="shared" ref="RLK62" si="6244">RLK59-RLK61</f>
        <v>0</v>
      </c>
      <c r="RLM62" s="1683">
        <f t="shared" ref="RLM62" si="6245">RLM59-RLM61</f>
        <v>0</v>
      </c>
      <c r="RLO62" s="1683">
        <f t="shared" ref="RLO62" si="6246">RLO59-RLO61</f>
        <v>0</v>
      </c>
      <c r="RLQ62" s="1683">
        <f t="shared" ref="RLQ62" si="6247">RLQ59-RLQ61</f>
        <v>0</v>
      </c>
      <c r="RLS62" s="1683">
        <f t="shared" ref="RLS62" si="6248">RLS59-RLS61</f>
        <v>0</v>
      </c>
      <c r="RLU62" s="1683">
        <f t="shared" ref="RLU62" si="6249">RLU59-RLU61</f>
        <v>0</v>
      </c>
      <c r="RLW62" s="1683">
        <f t="shared" ref="RLW62" si="6250">RLW59-RLW61</f>
        <v>0</v>
      </c>
      <c r="RLY62" s="1683">
        <f t="shared" ref="RLY62" si="6251">RLY59-RLY61</f>
        <v>0</v>
      </c>
      <c r="RMA62" s="1683">
        <f t="shared" ref="RMA62" si="6252">RMA59-RMA61</f>
        <v>0</v>
      </c>
      <c r="RMC62" s="1683">
        <f t="shared" ref="RMC62" si="6253">RMC59-RMC61</f>
        <v>0</v>
      </c>
      <c r="RME62" s="1683">
        <f t="shared" ref="RME62" si="6254">RME59-RME61</f>
        <v>0</v>
      </c>
      <c r="RMG62" s="1683">
        <f t="shared" ref="RMG62" si="6255">RMG59-RMG61</f>
        <v>0</v>
      </c>
      <c r="RMI62" s="1683">
        <f t="shared" ref="RMI62" si="6256">RMI59-RMI61</f>
        <v>0</v>
      </c>
      <c r="RMK62" s="1683">
        <f t="shared" ref="RMK62" si="6257">RMK59-RMK61</f>
        <v>0</v>
      </c>
      <c r="RMM62" s="1683">
        <f t="shared" ref="RMM62" si="6258">RMM59-RMM61</f>
        <v>0</v>
      </c>
      <c r="RMO62" s="1683">
        <f t="shared" ref="RMO62" si="6259">RMO59-RMO61</f>
        <v>0</v>
      </c>
      <c r="RMQ62" s="1683">
        <f t="shared" ref="RMQ62" si="6260">RMQ59-RMQ61</f>
        <v>0</v>
      </c>
      <c r="RMS62" s="1683">
        <f t="shared" ref="RMS62" si="6261">RMS59-RMS61</f>
        <v>0</v>
      </c>
      <c r="RMU62" s="1683">
        <f t="shared" ref="RMU62" si="6262">RMU59-RMU61</f>
        <v>0</v>
      </c>
      <c r="RMW62" s="1683">
        <f t="shared" ref="RMW62" si="6263">RMW59-RMW61</f>
        <v>0</v>
      </c>
      <c r="RMY62" s="1683">
        <f t="shared" ref="RMY62" si="6264">RMY59-RMY61</f>
        <v>0</v>
      </c>
      <c r="RNA62" s="1683">
        <f t="shared" ref="RNA62" si="6265">RNA59-RNA61</f>
        <v>0</v>
      </c>
      <c r="RNC62" s="1683">
        <f t="shared" ref="RNC62" si="6266">RNC59-RNC61</f>
        <v>0</v>
      </c>
      <c r="RNE62" s="1683">
        <f t="shared" ref="RNE62" si="6267">RNE59-RNE61</f>
        <v>0</v>
      </c>
      <c r="RNG62" s="1683">
        <f t="shared" ref="RNG62" si="6268">RNG59-RNG61</f>
        <v>0</v>
      </c>
      <c r="RNI62" s="1683">
        <f t="shared" ref="RNI62" si="6269">RNI59-RNI61</f>
        <v>0</v>
      </c>
      <c r="RNK62" s="1683">
        <f t="shared" ref="RNK62" si="6270">RNK59-RNK61</f>
        <v>0</v>
      </c>
      <c r="RNM62" s="1683">
        <f t="shared" ref="RNM62" si="6271">RNM59-RNM61</f>
        <v>0</v>
      </c>
      <c r="RNO62" s="1683">
        <f t="shared" ref="RNO62" si="6272">RNO59-RNO61</f>
        <v>0</v>
      </c>
      <c r="RNQ62" s="1683">
        <f t="shared" ref="RNQ62" si="6273">RNQ59-RNQ61</f>
        <v>0</v>
      </c>
      <c r="RNS62" s="1683">
        <f t="shared" ref="RNS62" si="6274">RNS59-RNS61</f>
        <v>0</v>
      </c>
      <c r="RNU62" s="1683">
        <f t="shared" ref="RNU62" si="6275">RNU59-RNU61</f>
        <v>0</v>
      </c>
      <c r="RNW62" s="1683">
        <f t="shared" ref="RNW62" si="6276">RNW59-RNW61</f>
        <v>0</v>
      </c>
      <c r="RNY62" s="1683">
        <f t="shared" ref="RNY62" si="6277">RNY59-RNY61</f>
        <v>0</v>
      </c>
      <c r="ROA62" s="1683">
        <f t="shared" ref="ROA62" si="6278">ROA59-ROA61</f>
        <v>0</v>
      </c>
      <c r="ROC62" s="1683">
        <f t="shared" ref="ROC62" si="6279">ROC59-ROC61</f>
        <v>0</v>
      </c>
      <c r="ROE62" s="1683">
        <f t="shared" ref="ROE62" si="6280">ROE59-ROE61</f>
        <v>0</v>
      </c>
      <c r="ROG62" s="1683">
        <f t="shared" ref="ROG62" si="6281">ROG59-ROG61</f>
        <v>0</v>
      </c>
      <c r="ROI62" s="1683">
        <f t="shared" ref="ROI62" si="6282">ROI59-ROI61</f>
        <v>0</v>
      </c>
      <c r="ROK62" s="1683">
        <f t="shared" ref="ROK62" si="6283">ROK59-ROK61</f>
        <v>0</v>
      </c>
      <c r="ROM62" s="1683">
        <f t="shared" ref="ROM62" si="6284">ROM59-ROM61</f>
        <v>0</v>
      </c>
      <c r="ROO62" s="1683">
        <f t="shared" ref="ROO62" si="6285">ROO59-ROO61</f>
        <v>0</v>
      </c>
      <c r="ROQ62" s="1683">
        <f t="shared" ref="ROQ62" si="6286">ROQ59-ROQ61</f>
        <v>0</v>
      </c>
      <c r="ROS62" s="1683">
        <f t="shared" ref="ROS62" si="6287">ROS59-ROS61</f>
        <v>0</v>
      </c>
      <c r="ROU62" s="1683">
        <f t="shared" ref="ROU62" si="6288">ROU59-ROU61</f>
        <v>0</v>
      </c>
      <c r="ROW62" s="1683">
        <f t="shared" ref="ROW62" si="6289">ROW59-ROW61</f>
        <v>0</v>
      </c>
      <c r="ROY62" s="1683">
        <f t="shared" ref="ROY62" si="6290">ROY59-ROY61</f>
        <v>0</v>
      </c>
      <c r="RPA62" s="1683">
        <f t="shared" ref="RPA62" si="6291">RPA59-RPA61</f>
        <v>0</v>
      </c>
      <c r="RPC62" s="1683">
        <f t="shared" ref="RPC62" si="6292">RPC59-RPC61</f>
        <v>0</v>
      </c>
      <c r="RPE62" s="1683">
        <f t="shared" ref="RPE62" si="6293">RPE59-RPE61</f>
        <v>0</v>
      </c>
      <c r="RPG62" s="1683">
        <f t="shared" ref="RPG62" si="6294">RPG59-RPG61</f>
        <v>0</v>
      </c>
      <c r="RPI62" s="1683">
        <f t="shared" ref="RPI62" si="6295">RPI59-RPI61</f>
        <v>0</v>
      </c>
      <c r="RPK62" s="1683">
        <f t="shared" ref="RPK62" si="6296">RPK59-RPK61</f>
        <v>0</v>
      </c>
      <c r="RPM62" s="1683">
        <f t="shared" ref="RPM62" si="6297">RPM59-RPM61</f>
        <v>0</v>
      </c>
      <c r="RPO62" s="1683">
        <f t="shared" ref="RPO62" si="6298">RPO59-RPO61</f>
        <v>0</v>
      </c>
      <c r="RPQ62" s="1683">
        <f t="shared" ref="RPQ62" si="6299">RPQ59-RPQ61</f>
        <v>0</v>
      </c>
      <c r="RPS62" s="1683">
        <f t="shared" ref="RPS62" si="6300">RPS59-RPS61</f>
        <v>0</v>
      </c>
      <c r="RPU62" s="1683">
        <f t="shared" ref="RPU62" si="6301">RPU59-RPU61</f>
        <v>0</v>
      </c>
      <c r="RPW62" s="1683">
        <f t="shared" ref="RPW62" si="6302">RPW59-RPW61</f>
        <v>0</v>
      </c>
      <c r="RPY62" s="1683">
        <f t="shared" ref="RPY62" si="6303">RPY59-RPY61</f>
        <v>0</v>
      </c>
      <c r="RQA62" s="1683">
        <f t="shared" ref="RQA62" si="6304">RQA59-RQA61</f>
        <v>0</v>
      </c>
      <c r="RQC62" s="1683">
        <f t="shared" ref="RQC62" si="6305">RQC59-RQC61</f>
        <v>0</v>
      </c>
      <c r="RQE62" s="1683">
        <f t="shared" ref="RQE62" si="6306">RQE59-RQE61</f>
        <v>0</v>
      </c>
      <c r="RQG62" s="1683">
        <f t="shared" ref="RQG62" si="6307">RQG59-RQG61</f>
        <v>0</v>
      </c>
      <c r="RQI62" s="1683">
        <f t="shared" ref="RQI62" si="6308">RQI59-RQI61</f>
        <v>0</v>
      </c>
      <c r="RQK62" s="1683">
        <f t="shared" ref="RQK62" si="6309">RQK59-RQK61</f>
        <v>0</v>
      </c>
      <c r="RQM62" s="1683">
        <f t="shared" ref="RQM62" si="6310">RQM59-RQM61</f>
        <v>0</v>
      </c>
      <c r="RQO62" s="1683">
        <f t="shared" ref="RQO62" si="6311">RQO59-RQO61</f>
        <v>0</v>
      </c>
      <c r="RQQ62" s="1683">
        <f t="shared" ref="RQQ62" si="6312">RQQ59-RQQ61</f>
        <v>0</v>
      </c>
      <c r="RQS62" s="1683">
        <f t="shared" ref="RQS62" si="6313">RQS59-RQS61</f>
        <v>0</v>
      </c>
      <c r="RQU62" s="1683">
        <f t="shared" ref="RQU62" si="6314">RQU59-RQU61</f>
        <v>0</v>
      </c>
      <c r="RQW62" s="1683">
        <f t="shared" ref="RQW62" si="6315">RQW59-RQW61</f>
        <v>0</v>
      </c>
      <c r="RQY62" s="1683">
        <f t="shared" ref="RQY62" si="6316">RQY59-RQY61</f>
        <v>0</v>
      </c>
      <c r="RRA62" s="1683">
        <f t="shared" ref="RRA62" si="6317">RRA59-RRA61</f>
        <v>0</v>
      </c>
      <c r="RRC62" s="1683">
        <f t="shared" ref="RRC62" si="6318">RRC59-RRC61</f>
        <v>0</v>
      </c>
      <c r="RRE62" s="1683">
        <f t="shared" ref="RRE62" si="6319">RRE59-RRE61</f>
        <v>0</v>
      </c>
      <c r="RRG62" s="1683">
        <f t="shared" ref="RRG62" si="6320">RRG59-RRG61</f>
        <v>0</v>
      </c>
      <c r="RRI62" s="1683">
        <f t="shared" ref="RRI62" si="6321">RRI59-RRI61</f>
        <v>0</v>
      </c>
      <c r="RRK62" s="1683">
        <f t="shared" ref="RRK62" si="6322">RRK59-RRK61</f>
        <v>0</v>
      </c>
      <c r="RRM62" s="1683">
        <f t="shared" ref="RRM62" si="6323">RRM59-RRM61</f>
        <v>0</v>
      </c>
      <c r="RRO62" s="1683">
        <f t="shared" ref="RRO62" si="6324">RRO59-RRO61</f>
        <v>0</v>
      </c>
      <c r="RRQ62" s="1683">
        <f t="shared" ref="RRQ62" si="6325">RRQ59-RRQ61</f>
        <v>0</v>
      </c>
      <c r="RRS62" s="1683">
        <f t="shared" ref="RRS62" si="6326">RRS59-RRS61</f>
        <v>0</v>
      </c>
      <c r="RRU62" s="1683">
        <f t="shared" ref="RRU62" si="6327">RRU59-RRU61</f>
        <v>0</v>
      </c>
      <c r="RRW62" s="1683">
        <f t="shared" ref="RRW62" si="6328">RRW59-RRW61</f>
        <v>0</v>
      </c>
      <c r="RRY62" s="1683">
        <f t="shared" ref="RRY62" si="6329">RRY59-RRY61</f>
        <v>0</v>
      </c>
      <c r="RSA62" s="1683">
        <f t="shared" ref="RSA62" si="6330">RSA59-RSA61</f>
        <v>0</v>
      </c>
      <c r="RSC62" s="1683">
        <f t="shared" ref="RSC62" si="6331">RSC59-RSC61</f>
        <v>0</v>
      </c>
      <c r="RSE62" s="1683">
        <f t="shared" ref="RSE62" si="6332">RSE59-RSE61</f>
        <v>0</v>
      </c>
      <c r="RSG62" s="1683">
        <f t="shared" ref="RSG62" si="6333">RSG59-RSG61</f>
        <v>0</v>
      </c>
      <c r="RSI62" s="1683">
        <f t="shared" ref="RSI62" si="6334">RSI59-RSI61</f>
        <v>0</v>
      </c>
      <c r="RSK62" s="1683">
        <f t="shared" ref="RSK62" si="6335">RSK59-RSK61</f>
        <v>0</v>
      </c>
      <c r="RSM62" s="1683">
        <f t="shared" ref="RSM62" si="6336">RSM59-RSM61</f>
        <v>0</v>
      </c>
      <c r="RSO62" s="1683">
        <f t="shared" ref="RSO62" si="6337">RSO59-RSO61</f>
        <v>0</v>
      </c>
      <c r="RSQ62" s="1683">
        <f t="shared" ref="RSQ62" si="6338">RSQ59-RSQ61</f>
        <v>0</v>
      </c>
      <c r="RSS62" s="1683">
        <f t="shared" ref="RSS62" si="6339">RSS59-RSS61</f>
        <v>0</v>
      </c>
      <c r="RSU62" s="1683">
        <f t="shared" ref="RSU62" si="6340">RSU59-RSU61</f>
        <v>0</v>
      </c>
      <c r="RSW62" s="1683">
        <f t="shared" ref="RSW62" si="6341">RSW59-RSW61</f>
        <v>0</v>
      </c>
      <c r="RSY62" s="1683">
        <f t="shared" ref="RSY62" si="6342">RSY59-RSY61</f>
        <v>0</v>
      </c>
      <c r="RTA62" s="1683">
        <f t="shared" ref="RTA62" si="6343">RTA59-RTA61</f>
        <v>0</v>
      </c>
      <c r="RTC62" s="1683">
        <f t="shared" ref="RTC62" si="6344">RTC59-RTC61</f>
        <v>0</v>
      </c>
      <c r="RTE62" s="1683">
        <f t="shared" ref="RTE62" si="6345">RTE59-RTE61</f>
        <v>0</v>
      </c>
      <c r="RTG62" s="1683">
        <f t="shared" ref="RTG62" si="6346">RTG59-RTG61</f>
        <v>0</v>
      </c>
      <c r="RTI62" s="1683">
        <f t="shared" ref="RTI62" si="6347">RTI59-RTI61</f>
        <v>0</v>
      </c>
      <c r="RTK62" s="1683">
        <f t="shared" ref="RTK62" si="6348">RTK59-RTK61</f>
        <v>0</v>
      </c>
      <c r="RTM62" s="1683">
        <f t="shared" ref="RTM62" si="6349">RTM59-RTM61</f>
        <v>0</v>
      </c>
      <c r="RTO62" s="1683">
        <f t="shared" ref="RTO62" si="6350">RTO59-RTO61</f>
        <v>0</v>
      </c>
      <c r="RTQ62" s="1683">
        <f t="shared" ref="RTQ62" si="6351">RTQ59-RTQ61</f>
        <v>0</v>
      </c>
      <c r="RTS62" s="1683">
        <f t="shared" ref="RTS62" si="6352">RTS59-RTS61</f>
        <v>0</v>
      </c>
      <c r="RTU62" s="1683">
        <f t="shared" ref="RTU62" si="6353">RTU59-RTU61</f>
        <v>0</v>
      </c>
      <c r="RTW62" s="1683">
        <f t="shared" ref="RTW62" si="6354">RTW59-RTW61</f>
        <v>0</v>
      </c>
      <c r="RTY62" s="1683">
        <f t="shared" ref="RTY62" si="6355">RTY59-RTY61</f>
        <v>0</v>
      </c>
      <c r="RUA62" s="1683">
        <f t="shared" ref="RUA62" si="6356">RUA59-RUA61</f>
        <v>0</v>
      </c>
      <c r="RUC62" s="1683">
        <f t="shared" ref="RUC62" si="6357">RUC59-RUC61</f>
        <v>0</v>
      </c>
      <c r="RUE62" s="1683">
        <f t="shared" ref="RUE62" si="6358">RUE59-RUE61</f>
        <v>0</v>
      </c>
      <c r="RUG62" s="1683">
        <f t="shared" ref="RUG62" si="6359">RUG59-RUG61</f>
        <v>0</v>
      </c>
      <c r="RUI62" s="1683">
        <f t="shared" ref="RUI62" si="6360">RUI59-RUI61</f>
        <v>0</v>
      </c>
      <c r="RUK62" s="1683">
        <f t="shared" ref="RUK62" si="6361">RUK59-RUK61</f>
        <v>0</v>
      </c>
      <c r="RUM62" s="1683">
        <f t="shared" ref="RUM62" si="6362">RUM59-RUM61</f>
        <v>0</v>
      </c>
      <c r="RUO62" s="1683">
        <f t="shared" ref="RUO62" si="6363">RUO59-RUO61</f>
        <v>0</v>
      </c>
      <c r="RUQ62" s="1683">
        <f t="shared" ref="RUQ62" si="6364">RUQ59-RUQ61</f>
        <v>0</v>
      </c>
      <c r="RUS62" s="1683">
        <f t="shared" ref="RUS62" si="6365">RUS59-RUS61</f>
        <v>0</v>
      </c>
      <c r="RUU62" s="1683">
        <f t="shared" ref="RUU62" si="6366">RUU59-RUU61</f>
        <v>0</v>
      </c>
      <c r="RUW62" s="1683">
        <f t="shared" ref="RUW62" si="6367">RUW59-RUW61</f>
        <v>0</v>
      </c>
      <c r="RUY62" s="1683">
        <f t="shared" ref="RUY62" si="6368">RUY59-RUY61</f>
        <v>0</v>
      </c>
      <c r="RVA62" s="1683">
        <f t="shared" ref="RVA62" si="6369">RVA59-RVA61</f>
        <v>0</v>
      </c>
      <c r="RVC62" s="1683">
        <f t="shared" ref="RVC62" si="6370">RVC59-RVC61</f>
        <v>0</v>
      </c>
      <c r="RVE62" s="1683">
        <f t="shared" ref="RVE62" si="6371">RVE59-RVE61</f>
        <v>0</v>
      </c>
      <c r="RVG62" s="1683">
        <f t="shared" ref="RVG62" si="6372">RVG59-RVG61</f>
        <v>0</v>
      </c>
      <c r="RVI62" s="1683">
        <f t="shared" ref="RVI62" si="6373">RVI59-RVI61</f>
        <v>0</v>
      </c>
      <c r="RVK62" s="1683">
        <f t="shared" ref="RVK62" si="6374">RVK59-RVK61</f>
        <v>0</v>
      </c>
      <c r="RVM62" s="1683">
        <f t="shared" ref="RVM62" si="6375">RVM59-RVM61</f>
        <v>0</v>
      </c>
      <c r="RVO62" s="1683">
        <f t="shared" ref="RVO62" si="6376">RVO59-RVO61</f>
        <v>0</v>
      </c>
      <c r="RVQ62" s="1683">
        <f t="shared" ref="RVQ62" si="6377">RVQ59-RVQ61</f>
        <v>0</v>
      </c>
      <c r="RVS62" s="1683">
        <f t="shared" ref="RVS62" si="6378">RVS59-RVS61</f>
        <v>0</v>
      </c>
      <c r="RVU62" s="1683">
        <f t="shared" ref="RVU62" si="6379">RVU59-RVU61</f>
        <v>0</v>
      </c>
      <c r="RVW62" s="1683">
        <f t="shared" ref="RVW62" si="6380">RVW59-RVW61</f>
        <v>0</v>
      </c>
      <c r="RVY62" s="1683">
        <f t="shared" ref="RVY62" si="6381">RVY59-RVY61</f>
        <v>0</v>
      </c>
      <c r="RWA62" s="1683">
        <f t="shared" ref="RWA62" si="6382">RWA59-RWA61</f>
        <v>0</v>
      </c>
      <c r="RWC62" s="1683">
        <f t="shared" ref="RWC62" si="6383">RWC59-RWC61</f>
        <v>0</v>
      </c>
      <c r="RWE62" s="1683">
        <f t="shared" ref="RWE62" si="6384">RWE59-RWE61</f>
        <v>0</v>
      </c>
      <c r="RWG62" s="1683">
        <f t="shared" ref="RWG62" si="6385">RWG59-RWG61</f>
        <v>0</v>
      </c>
      <c r="RWI62" s="1683">
        <f t="shared" ref="RWI62" si="6386">RWI59-RWI61</f>
        <v>0</v>
      </c>
      <c r="RWK62" s="1683">
        <f t="shared" ref="RWK62" si="6387">RWK59-RWK61</f>
        <v>0</v>
      </c>
      <c r="RWM62" s="1683">
        <f t="shared" ref="RWM62" si="6388">RWM59-RWM61</f>
        <v>0</v>
      </c>
      <c r="RWO62" s="1683">
        <f t="shared" ref="RWO62" si="6389">RWO59-RWO61</f>
        <v>0</v>
      </c>
      <c r="RWQ62" s="1683">
        <f t="shared" ref="RWQ62" si="6390">RWQ59-RWQ61</f>
        <v>0</v>
      </c>
      <c r="RWS62" s="1683">
        <f t="shared" ref="RWS62" si="6391">RWS59-RWS61</f>
        <v>0</v>
      </c>
      <c r="RWU62" s="1683">
        <f t="shared" ref="RWU62" si="6392">RWU59-RWU61</f>
        <v>0</v>
      </c>
      <c r="RWW62" s="1683">
        <f t="shared" ref="RWW62" si="6393">RWW59-RWW61</f>
        <v>0</v>
      </c>
      <c r="RWY62" s="1683">
        <f t="shared" ref="RWY62" si="6394">RWY59-RWY61</f>
        <v>0</v>
      </c>
      <c r="RXA62" s="1683">
        <f t="shared" ref="RXA62" si="6395">RXA59-RXA61</f>
        <v>0</v>
      </c>
      <c r="RXC62" s="1683">
        <f t="shared" ref="RXC62" si="6396">RXC59-RXC61</f>
        <v>0</v>
      </c>
      <c r="RXE62" s="1683">
        <f t="shared" ref="RXE62" si="6397">RXE59-RXE61</f>
        <v>0</v>
      </c>
      <c r="RXG62" s="1683">
        <f t="shared" ref="RXG62" si="6398">RXG59-RXG61</f>
        <v>0</v>
      </c>
      <c r="RXI62" s="1683">
        <f t="shared" ref="RXI62" si="6399">RXI59-RXI61</f>
        <v>0</v>
      </c>
      <c r="RXK62" s="1683">
        <f t="shared" ref="RXK62" si="6400">RXK59-RXK61</f>
        <v>0</v>
      </c>
      <c r="RXM62" s="1683">
        <f t="shared" ref="RXM62" si="6401">RXM59-RXM61</f>
        <v>0</v>
      </c>
      <c r="RXO62" s="1683">
        <f t="shared" ref="RXO62" si="6402">RXO59-RXO61</f>
        <v>0</v>
      </c>
      <c r="RXQ62" s="1683">
        <f t="shared" ref="RXQ62" si="6403">RXQ59-RXQ61</f>
        <v>0</v>
      </c>
      <c r="RXS62" s="1683">
        <f t="shared" ref="RXS62" si="6404">RXS59-RXS61</f>
        <v>0</v>
      </c>
      <c r="RXU62" s="1683">
        <f t="shared" ref="RXU62" si="6405">RXU59-RXU61</f>
        <v>0</v>
      </c>
      <c r="RXW62" s="1683">
        <f t="shared" ref="RXW62" si="6406">RXW59-RXW61</f>
        <v>0</v>
      </c>
      <c r="RXY62" s="1683">
        <f t="shared" ref="RXY62" si="6407">RXY59-RXY61</f>
        <v>0</v>
      </c>
      <c r="RYA62" s="1683">
        <f t="shared" ref="RYA62" si="6408">RYA59-RYA61</f>
        <v>0</v>
      </c>
      <c r="RYC62" s="1683">
        <f t="shared" ref="RYC62" si="6409">RYC59-RYC61</f>
        <v>0</v>
      </c>
      <c r="RYE62" s="1683">
        <f t="shared" ref="RYE62" si="6410">RYE59-RYE61</f>
        <v>0</v>
      </c>
      <c r="RYG62" s="1683">
        <f t="shared" ref="RYG62" si="6411">RYG59-RYG61</f>
        <v>0</v>
      </c>
      <c r="RYI62" s="1683">
        <f t="shared" ref="RYI62" si="6412">RYI59-RYI61</f>
        <v>0</v>
      </c>
      <c r="RYK62" s="1683">
        <f t="shared" ref="RYK62" si="6413">RYK59-RYK61</f>
        <v>0</v>
      </c>
      <c r="RYM62" s="1683">
        <f t="shared" ref="RYM62" si="6414">RYM59-RYM61</f>
        <v>0</v>
      </c>
      <c r="RYO62" s="1683">
        <f t="shared" ref="RYO62" si="6415">RYO59-RYO61</f>
        <v>0</v>
      </c>
      <c r="RYQ62" s="1683">
        <f t="shared" ref="RYQ62" si="6416">RYQ59-RYQ61</f>
        <v>0</v>
      </c>
      <c r="RYS62" s="1683">
        <f t="shared" ref="RYS62" si="6417">RYS59-RYS61</f>
        <v>0</v>
      </c>
      <c r="RYU62" s="1683">
        <f t="shared" ref="RYU62" si="6418">RYU59-RYU61</f>
        <v>0</v>
      </c>
      <c r="RYW62" s="1683">
        <f t="shared" ref="RYW62" si="6419">RYW59-RYW61</f>
        <v>0</v>
      </c>
      <c r="RYY62" s="1683">
        <f t="shared" ref="RYY62" si="6420">RYY59-RYY61</f>
        <v>0</v>
      </c>
      <c r="RZA62" s="1683">
        <f t="shared" ref="RZA62" si="6421">RZA59-RZA61</f>
        <v>0</v>
      </c>
      <c r="RZC62" s="1683">
        <f t="shared" ref="RZC62" si="6422">RZC59-RZC61</f>
        <v>0</v>
      </c>
      <c r="RZE62" s="1683">
        <f t="shared" ref="RZE62" si="6423">RZE59-RZE61</f>
        <v>0</v>
      </c>
      <c r="RZG62" s="1683">
        <f t="shared" ref="RZG62" si="6424">RZG59-RZG61</f>
        <v>0</v>
      </c>
      <c r="RZI62" s="1683">
        <f t="shared" ref="RZI62" si="6425">RZI59-RZI61</f>
        <v>0</v>
      </c>
      <c r="RZK62" s="1683">
        <f t="shared" ref="RZK62" si="6426">RZK59-RZK61</f>
        <v>0</v>
      </c>
      <c r="RZM62" s="1683">
        <f t="shared" ref="RZM62" si="6427">RZM59-RZM61</f>
        <v>0</v>
      </c>
      <c r="RZO62" s="1683">
        <f t="shared" ref="RZO62" si="6428">RZO59-RZO61</f>
        <v>0</v>
      </c>
      <c r="RZQ62" s="1683">
        <f t="shared" ref="RZQ62" si="6429">RZQ59-RZQ61</f>
        <v>0</v>
      </c>
      <c r="RZS62" s="1683">
        <f t="shared" ref="RZS62" si="6430">RZS59-RZS61</f>
        <v>0</v>
      </c>
      <c r="RZU62" s="1683">
        <f t="shared" ref="RZU62" si="6431">RZU59-RZU61</f>
        <v>0</v>
      </c>
      <c r="RZW62" s="1683">
        <f t="shared" ref="RZW62" si="6432">RZW59-RZW61</f>
        <v>0</v>
      </c>
      <c r="RZY62" s="1683">
        <f t="shared" ref="RZY62" si="6433">RZY59-RZY61</f>
        <v>0</v>
      </c>
      <c r="SAA62" s="1683">
        <f t="shared" ref="SAA62" si="6434">SAA59-SAA61</f>
        <v>0</v>
      </c>
      <c r="SAC62" s="1683">
        <f t="shared" ref="SAC62" si="6435">SAC59-SAC61</f>
        <v>0</v>
      </c>
      <c r="SAE62" s="1683">
        <f t="shared" ref="SAE62" si="6436">SAE59-SAE61</f>
        <v>0</v>
      </c>
      <c r="SAG62" s="1683">
        <f t="shared" ref="SAG62" si="6437">SAG59-SAG61</f>
        <v>0</v>
      </c>
      <c r="SAI62" s="1683">
        <f t="shared" ref="SAI62" si="6438">SAI59-SAI61</f>
        <v>0</v>
      </c>
      <c r="SAK62" s="1683">
        <f t="shared" ref="SAK62" si="6439">SAK59-SAK61</f>
        <v>0</v>
      </c>
      <c r="SAM62" s="1683">
        <f t="shared" ref="SAM62" si="6440">SAM59-SAM61</f>
        <v>0</v>
      </c>
      <c r="SAO62" s="1683">
        <f t="shared" ref="SAO62" si="6441">SAO59-SAO61</f>
        <v>0</v>
      </c>
      <c r="SAQ62" s="1683">
        <f t="shared" ref="SAQ62" si="6442">SAQ59-SAQ61</f>
        <v>0</v>
      </c>
      <c r="SAS62" s="1683">
        <f t="shared" ref="SAS62" si="6443">SAS59-SAS61</f>
        <v>0</v>
      </c>
      <c r="SAU62" s="1683">
        <f t="shared" ref="SAU62" si="6444">SAU59-SAU61</f>
        <v>0</v>
      </c>
      <c r="SAW62" s="1683">
        <f t="shared" ref="SAW62" si="6445">SAW59-SAW61</f>
        <v>0</v>
      </c>
      <c r="SAY62" s="1683">
        <f t="shared" ref="SAY62" si="6446">SAY59-SAY61</f>
        <v>0</v>
      </c>
      <c r="SBA62" s="1683">
        <f t="shared" ref="SBA62" si="6447">SBA59-SBA61</f>
        <v>0</v>
      </c>
      <c r="SBC62" s="1683">
        <f t="shared" ref="SBC62" si="6448">SBC59-SBC61</f>
        <v>0</v>
      </c>
      <c r="SBE62" s="1683">
        <f t="shared" ref="SBE62" si="6449">SBE59-SBE61</f>
        <v>0</v>
      </c>
      <c r="SBG62" s="1683">
        <f t="shared" ref="SBG62" si="6450">SBG59-SBG61</f>
        <v>0</v>
      </c>
      <c r="SBI62" s="1683">
        <f t="shared" ref="SBI62" si="6451">SBI59-SBI61</f>
        <v>0</v>
      </c>
      <c r="SBK62" s="1683">
        <f t="shared" ref="SBK62" si="6452">SBK59-SBK61</f>
        <v>0</v>
      </c>
      <c r="SBM62" s="1683">
        <f t="shared" ref="SBM62" si="6453">SBM59-SBM61</f>
        <v>0</v>
      </c>
      <c r="SBO62" s="1683">
        <f t="shared" ref="SBO62" si="6454">SBO59-SBO61</f>
        <v>0</v>
      </c>
      <c r="SBQ62" s="1683">
        <f t="shared" ref="SBQ62" si="6455">SBQ59-SBQ61</f>
        <v>0</v>
      </c>
      <c r="SBS62" s="1683">
        <f t="shared" ref="SBS62" si="6456">SBS59-SBS61</f>
        <v>0</v>
      </c>
      <c r="SBU62" s="1683">
        <f t="shared" ref="SBU62" si="6457">SBU59-SBU61</f>
        <v>0</v>
      </c>
      <c r="SBW62" s="1683">
        <f t="shared" ref="SBW62" si="6458">SBW59-SBW61</f>
        <v>0</v>
      </c>
      <c r="SBY62" s="1683">
        <f t="shared" ref="SBY62" si="6459">SBY59-SBY61</f>
        <v>0</v>
      </c>
      <c r="SCA62" s="1683">
        <f t="shared" ref="SCA62" si="6460">SCA59-SCA61</f>
        <v>0</v>
      </c>
      <c r="SCC62" s="1683">
        <f t="shared" ref="SCC62" si="6461">SCC59-SCC61</f>
        <v>0</v>
      </c>
      <c r="SCE62" s="1683">
        <f t="shared" ref="SCE62" si="6462">SCE59-SCE61</f>
        <v>0</v>
      </c>
      <c r="SCG62" s="1683">
        <f t="shared" ref="SCG62" si="6463">SCG59-SCG61</f>
        <v>0</v>
      </c>
      <c r="SCI62" s="1683">
        <f t="shared" ref="SCI62" si="6464">SCI59-SCI61</f>
        <v>0</v>
      </c>
      <c r="SCK62" s="1683">
        <f t="shared" ref="SCK62" si="6465">SCK59-SCK61</f>
        <v>0</v>
      </c>
      <c r="SCM62" s="1683">
        <f t="shared" ref="SCM62" si="6466">SCM59-SCM61</f>
        <v>0</v>
      </c>
      <c r="SCO62" s="1683">
        <f t="shared" ref="SCO62" si="6467">SCO59-SCO61</f>
        <v>0</v>
      </c>
      <c r="SCQ62" s="1683">
        <f t="shared" ref="SCQ62" si="6468">SCQ59-SCQ61</f>
        <v>0</v>
      </c>
      <c r="SCS62" s="1683">
        <f t="shared" ref="SCS62" si="6469">SCS59-SCS61</f>
        <v>0</v>
      </c>
      <c r="SCU62" s="1683">
        <f t="shared" ref="SCU62" si="6470">SCU59-SCU61</f>
        <v>0</v>
      </c>
      <c r="SCW62" s="1683">
        <f t="shared" ref="SCW62" si="6471">SCW59-SCW61</f>
        <v>0</v>
      </c>
      <c r="SCY62" s="1683">
        <f t="shared" ref="SCY62" si="6472">SCY59-SCY61</f>
        <v>0</v>
      </c>
      <c r="SDA62" s="1683">
        <f t="shared" ref="SDA62" si="6473">SDA59-SDA61</f>
        <v>0</v>
      </c>
      <c r="SDC62" s="1683">
        <f t="shared" ref="SDC62" si="6474">SDC59-SDC61</f>
        <v>0</v>
      </c>
      <c r="SDE62" s="1683">
        <f t="shared" ref="SDE62" si="6475">SDE59-SDE61</f>
        <v>0</v>
      </c>
      <c r="SDG62" s="1683">
        <f t="shared" ref="SDG62" si="6476">SDG59-SDG61</f>
        <v>0</v>
      </c>
      <c r="SDI62" s="1683">
        <f t="shared" ref="SDI62" si="6477">SDI59-SDI61</f>
        <v>0</v>
      </c>
      <c r="SDK62" s="1683">
        <f t="shared" ref="SDK62" si="6478">SDK59-SDK61</f>
        <v>0</v>
      </c>
      <c r="SDM62" s="1683">
        <f t="shared" ref="SDM62" si="6479">SDM59-SDM61</f>
        <v>0</v>
      </c>
      <c r="SDO62" s="1683">
        <f t="shared" ref="SDO62" si="6480">SDO59-SDO61</f>
        <v>0</v>
      </c>
      <c r="SDQ62" s="1683">
        <f t="shared" ref="SDQ62" si="6481">SDQ59-SDQ61</f>
        <v>0</v>
      </c>
      <c r="SDS62" s="1683">
        <f t="shared" ref="SDS62" si="6482">SDS59-SDS61</f>
        <v>0</v>
      </c>
      <c r="SDU62" s="1683">
        <f t="shared" ref="SDU62" si="6483">SDU59-SDU61</f>
        <v>0</v>
      </c>
      <c r="SDW62" s="1683">
        <f t="shared" ref="SDW62" si="6484">SDW59-SDW61</f>
        <v>0</v>
      </c>
      <c r="SDY62" s="1683">
        <f t="shared" ref="SDY62" si="6485">SDY59-SDY61</f>
        <v>0</v>
      </c>
      <c r="SEA62" s="1683">
        <f t="shared" ref="SEA62" si="6486">SEA59-SEA61</f>
        <v>0</v>
      </c>
      <c r="SEC62" s="1683">
        <f t="shared" ref="SEC62" si="6487">SEC59-SEC61</f>
        <v>0</v>
      </c>
      <c r="SEE62" s="1683">
        <f t="shared" ref="SEE62" si="6488">SEE59-SEE61</f>
        <v>0</v>
      </c>
      <c r="SEG62" s="1683">
        <f t="shared" ref="SEG62" si="6489">SEG59-SEG61</f>
        <v>0</v>
      </c>
      <c r="SEI62" s="1683">
        <f t="shared" ref="SEI62" si="6490">SEI59-SEI61</f>
        <v>0</v>
      </c>
      <c r="SEK62" s="1683">
        <f t="shared" ref="SEK62" si="6491">SEK59-SEK61</f>
        <v>0</v>
      </c>
      <c r="SEM62" s="1683">
        <f t="shared" ref="SEM62" si="6492">SEM59-SEM61</f>
        <v>0</v>
      </c>
      <c r="SEO62" s="1683">
        <f t="shared" ref="SEO62" si="6493">SEO59-SEO61</f>
        <v>0</v>
      </c>
      <c r="SEQ62" s="1683">
        <f t="shared" ref="SEQ62" si="6494">SEQ59-SEQ61</f>
        <v>0</v>
      </c>
      <c r="SES62" s="1683">
        <f t="shared" ref="SES62" si="6495">SES59-SES61</f>
        <v>0</v>
      </c>
      <c r="SEU62" s="1683">
        <f t="shared" ref="SEU62" si="6496">SEU59-SEU61</f>
        <v>0</v>
      </c>
      <c r="SEW62" s="1683">
        <f t="shared" ref="SEW62" si="6497">SEW59-SEW61</f>
        <v>0</v>
      </c>
      <c r="SEY62" s="1683">
        <f t="shared" ref="SEY62" si="6498">SEY59-SEY61</f>
        <v>0</v>
      </c>
      <c r="SFA62" s="1683">
        <f t="shared" ref="SFA62" si="6499">SFA59-SFA61</f>
        <v>0</v>
      </c>
      <c r="SFC62" s="1683">
        <f t="shared" ref="SFC62" si="6500">SFC59-SFC61</f>
        <v>0</v>
      </c>
      <c r="SFE62" s="1683">
        <f t="shared" ref="SFE62" si="6501">SFE59-SFE61</f>
        <v>0</v>
      </c>
      <c r="SFG62" s="1683">
        <f t="shared" ref="SFG62" si="6502">SFG59-SFG61</f>
        <v>0</v>
      </c>
      <c r="SFI62" s="1683">
        <f t="shared" ref="SFI62" si="6503">SFI59-SFI61</f>
        <v>0</v>
      </c>
      <c r="SFK62" s="1683">
        <f t="shared" ref="SFK62" si="6504">SFK59-SFK61</f>
        <v>0</v>
      </c>
      <c r="SFM62" s="1683">
        <f t="shared" ref="SFM62" si="6505">SFM59-SFM61</f>
        <v>0</v>
      </c>
      <c r="SFO62" s="1683">
        <f t="shared" ref="SFO62" si="6506">SFO59-SFO61</f>
        <v>0</v>
      </c>
      <c r="SFQ62" s="1683">
        <f t="shared" ref="SFQ62" si="6507">SFQ59-SFQ61</f>
        <v>0</v>
      </c>
      <c r="SFS62" s="1683">
        <f t="shared" ref="SFS62" si="6508">SFS59-SFS61</f>
        <v>0</v>
      </c>
      <c r="SFU62" s="1683">
        <f t="shared" ref="SFU62" si="6509">SFU59-SFU61</f>
        <v>0</v>
      </c>
      <c r="SFW62" s="1683">
        <f t="shared" ref="SFW62" si="6510">SFW59-SFW61</f>
        <v>0</v>
      </c>
      <c r="SFY62" s="1683">
        <f t="shared" ref="SFY62" si="6511">SFY59-SFY61</f>
        <v>0</v>
      </c>
      <c r="SGA62" s="1683">
        <f t="shared" ref="SGA62" si="6512">SGA59-SGA61</f>
        <v>0</v>
      </c>
      <c r="SGC62" s="1683">
        <f t="shared" ref="SGC62" si="6513">SGC59-SGC61</f>
        <v>0</v>
      </c>
      <c r="SGE62" s="1683">
        <f t="shared" ref="SGE62" si="6514">SGE59-SGE61</f>
        <v>0</v>
      </c>
      <c r="SGG62" s="1683">
        <f t="shared" ref="SGG62" si="6515">SGG59-SGG61</f>
        <v>0</v>
      </c>
      <c r="SGI62" s="1683">
        <f t="shared" ref="SGI62" si="6516">SGI59-SGI61</f>
        <v>0</v>
      </c>
      <c r="SGK62" s="1683">
        <f t="shared" ref="SGK62" si="6517">SGK59-SGK61</f>
        <v>0</v>
      </c>
      <c r="SGM62" s="1683">
        <f t="shared" ref="SGM62" si="6518">SGM59-SGM61</f>
        <v>0</v>
      </c>
      <c r="SGO62" s="1683">
        <f t="shared" ref="SGO62" si="6519">SGO59-SGO61</f>
        <v>0</v>
      </c>
      <c r="SGQ62" s="1683">
        <f t="shared" ref="SGQ62" si="6520">SGQ59-SGQ61</f>
        <v>0</v>
      </c>
      <c r="SGS62" s="1683">
        <f t="shared" ref="SGS62" si="6521">SGS59-SGS61</f>
        <v>0</v>
      </c>
      <c r="SGU62" s="1683">
        <f t="shared" ref="SGU62" si="6522">SGU59-SGU61</f>
        <v>0</v>
      </c>
      <c r="SGW62" s="1683">
        <f t="shared" ref="SGW62" si="6523">SGW59-SGW61</f>
        <v>0</v>
      </c>
      <c r="SGY62" s="1683">
        <f t="shared" ref="SGY62" si="6524">SGY59-SGY61</f>
        <v>0</v>
      </c>
      <c r="SHA62" s="1683">
        <f t="shared" ref="SHA62" si="6525">SHA59-SHA61</f>
        <v>0</v>
      </c>
      <c r="SHC62" s="1683">
        <f t="shared" ref="SHC62" si="6526">SHC59-SHC61</f>
        <v>0</v>
      </c>
      <c r="SHE62" s="1683">
        <f t="shared" ref="SHE62" si="6527">SHE59-SHE61</f>
        <v>0</v>
      </c>
      <c r="SHG62" s="1683">
        <f t="shared" ref="SHG62" si="6528">SHG59-SHG61</f>
        <v>0</v>
      </c>
      <c r="SHI62" s="1683">
        <f t="shared" ref="SHI62" si="6529">SHI59-SHI61</f>
        <v>0</v>
      </c>
      <c r="SHK62" s="1683">
        <f t="shared" ref="SHK62" si="6530">SHK59-SHK61</f>
        <v>0</v>
      </c>
      <c r="SHM62" s="1683">
        <f t="shared" ref="SHM62" si="6531">SHM59-SHM61</f>
        <v>0</v>
      </c>
      <c r="SHO62" s="1683">
        <f t="shared" ref="SHO62" si="6532">SHO59-SHO61</f>
        <v>0</v>
      </c>
      <c r="SHQ62" s="1683">
        <f t="shared" ref="SHQ62" si="6533">SHQ59-SHQ61</f>
        <v>0</v>
      </c>
      <c r="SHS62" s="1683">
        <f t="shared" ref="SHS62" si="6534">SHS59-SHS61</f>
        <v>0</v>
      </c>
      <c r="SHU62" s="1683">
        <f t="shared" ref="SHU62" si="6535">SHU59-SHU61</f>
        <v>0</v>
      </c>
      <c r="SHW62" s="1683">
        <f t="shared" ref="SHW62" si="6536">SHW59-SHW61</f>
        <v>0</v>
      </c>
      <c r="SHY62" s="1683">
        <f t="shared" ref="SHY62" si="6537">SHY59-SHY61</f>
        <v>0</v>
      </c>
      <c r="SIA62" s="1683">
        <f t="shared" ref="SIA62" si="6538">SIA59-SIA61</f>
        <v>0</v>
      </c>
      <c r="SIC62" s="1683">
        <f t="shared" ref="SIC62" si="6539">SIC59-SIC61</f>
        <v>0</v>
      </c>
      <c r="SIE62" s="1683">
        <f t="shared" ref="SIE62" si="6540">SIE59-SIE61</f>
        <v>0</v>
      </c>
      <c r="SIG62" s="1683">
        <f t="shared" ref="SIG62" si="6541">SIG59-SIG61</f>
        <v>0</v>
      </c>
      <c r="SII62" s="1683">
        <f t="shared" ref="SII62" si="6542">SII59-SII61</f>
        <v>0</v>
      </c>
      <c r="SIK62" s="1683">
        <f t="shared" ref="SIK62" si="6543">SIK59-SIK61</f>
        <v>0</v>
      </c>
      <c r="SIM62" s="1683">
        <f t="shared" ref="SIM62" si="6544">SIM59-SIM61</f>
        <v>0</v>
      </c>
      <c r="SIO62" s="1683">
        <f t="shared" ref="SIO62" si="6545">SIO59-SIO61</f>
        <v>0</v>
      </c>
      <c r="SIQ62" s="1683">
        <f t="shared" ref="SIQ62" si="6546">SIQ59-SIQ61</f>
        <v>0</v>
      </c>
      <c r="SIS62" s="1683">
        <f t="shared" ref="SIS62" si="6547">SIS59-SIS61</f>
        <v>0</v>
      </c>
      <c r="SIU62" s="1683">
        <f t="shared" ref="SIU62" si="6548">SIU59-SIU61</f>
        <v>0</v>
      </c>
      <c r="SIW62" s="1683">
        <f t="shared" ref="SIW62" si="6549">SIW59-SIW61</f>
        <v>0</v>
      </c>
      <c r="SIY62" s="1683">
        <f t="shared" ref="SIY62" si="6550">SIY59-SIY61</f>
        <v>0</v>
      </c>
      <c r="SJA62" s="1683">
        <f t="shared" ref="SJA62" si="6551">SJA59-SJA61</f>
        <v>0</v>
      </c>
      <c r="SJC62" s="1683">
        <f t="shared" ref="SJC62" si="6552">SJC59-SJC61</f>
        <v>0</v>
      </c>
      <c r="SJE62" s="1683">
        <f t="shared" ref="SJE62" si="6553">SJE59-SJE61</f>
        <v>0</v>
      </c>
      <c r="SJG62" s="1683">
        <f t="shared" ref="SJG62" si="6554">SJG59-SJG61</f>
        <v>0</v>
      </c>
      <c r="SJI62" s="1683">
        <f t="shared" ref="SJI62" si="6555">SJI59-SJI61</f>
        <v>0</v>
      </c>
      <c r="SJK62" s="1683">
        <f t="shared" ref="SJK62" si="6556">SJK59-SJK61</f>
        <v>0</v>
      </c>
      <c r="SJM62" s="1683">
        <f t="shared" ref="SJM62" si="6557">SJM59-SJM61</f>
        <v>0</v>
      </c>
      <c r="SJO62" s="1683">
        <f t="shared" ref="SJO62" si="6558">SJO59-SJO61</f>
        <v>0</v>
      </c>
      <c r="SJQ62" s="1683">
        <f t="shared" ref="SJQ62" si="6559">SJQ59-SJQ61</f>
        <v>0</v>
      </c>
      <c r="SJS62" s="1683">
        <f t="shared" ref="SJS62" si="6560">SJS59-SJS61</f>
        <v>0</v>
      </c>
      <c r="SJU62" s="1683">
        <f t="shared" ref="SJU62" si="6561">SJU59-SJU61</f>
        <v>0</v>
      </c>
      <c r="SJW62" s="1683">
        <f t="shared" ref="SJW62" si="6562">SJW59-SJW61</f>
        <v>0</v>
      </c>
      <c r="SJY62" s="1683">
        <f t="shared" ref="SJY62" si="6563">SJY59-SJY61</f>
        <v>0</v>
      </c>
      <c r="SKA62" s="1683">
        <f t="shared" ref="SKA62" si="6564">SKA59-SKA61</f>
        <v>0</v>
      </c>
      <c r="SKC62" s="1683">
        <f t="shared" ref="SKC62" si="6565">SKC59-SKC61</f>
        <v>0</v>
      </c>
      <c r="SKE62" s="1683">
        <f t="shared" ref="SKE62" si="6566">SKE59-SKE61</f>
        <v>0</v>
      </c>
      <c r="SKG62" s="1683">
        <f t="shared" ref="SKG62" si="6567">SKG59-SKG61</f>
        <v>0</v>
      </c>
      <c r="SKI62" s="1683">
        <f t="shared" ref="SKI62" si="6568">SKI59-SKI61</f>
        <v>0</v>
      </c>
      <c r="SKK62" s="1683">
        <f t="shared" ref="SKK62" si="6569">SKK59-SKK61</f>
        <v>0</v>
      </c>
      <c r="SKM62" s="1683">
        <f t="shared" ref="SKM62" si="6570">SKM59-SKM61</f>
        <v>0</v>
      </c>
      <c r="SKO62" s="1683">
        <f t="shared" ref="SKO62" si="6571">SKO59-SKO61</f>
        <v>0</v>
      </c>
      <c r="SKQ62" s="1683">
        <f t="shared" ref="SKQ62" si="6572">SKQ59-SKQ61</f>
        <v>0</v>
      </c>
      <c r="SKS62" s="1683">
        <f t="shared" ref="SKS62" si="6573">SKS59-SKS61</f>
        <v>0</v>
      </c>
      <c r="SKU62" s="1683">
        <f t="shared" ref="SKU62" si="6574">SKU59-SKU61</f>
        <v>0</v>
      </c>
      <c r="SKW62" s="1683">
        <f t="shared" ref="SKW62" si="6575">SKW59-SKW61</f>
        <v>0</v>
      </c>
      <c r="SKY62" s="1683">
        <f t="shared" ref="SKY62" si="6576">SKY59-SKY61</f>
        <v>0</v>
      </c>
      <c r="SLA62" s="1683">
        <f t="shared" ref="SLA62" si="6577">SLA59-SLA61</f>
        <v>0</v>
      </c>
      <c r="SLC62" s="1683">
        <f t="shared" ref="SLC62" si="6578">SLC59-SLC61</f>
        <v>0</v>
      </c>
      <c r="SLE62" s="1683">
        <f t="shared" ref="SLE62" si="6579">SLE59-SLE61</f>
        <v>0</v>
      </c>
      <c r="SLG62" s="1683">
        <f t="shared" ref="SLG62" si="6580">SLG59-SLG61</f>
        <v>0</v>
      </c>
      <c r="SLI62" s="1683">
        <f t="shared" ref="SLI62" si="6581">SLI59-SLI61</f>
        <v>0</v>
      </c>
      <c r="SLK62" s="1683">
        <f t="shared" ref="SLK62" si="6582">SLK59-SLK61</f>
        <v>0</v>
      </c>
      <c r="SLM62" s="1683">
        <f t="shared" ref="SLM62" si="6583">SLM59-SLM61</f>
        <v>0</v>
      </c>
      <c r="SLO62" s="1683">
        <f t="shared" ref="SLO62" si="6584">SLO59-SLO61</f>
        <v>0</v>
      </c>
      <c r="SLQ62" s="1683">
        <f t="shared" ref="SLQ62" si="6585">SLQ59-SLQ61</f>
        <v>0</v>
      </c>
      <c r="SLS62" s="1683">
        <f t="shared" ref="SLS62" si="6586">SLS59-SLS61</f>
        <v>0</v>
      </c>
      <c r="SLU62" s="1683">
        <f t="shared" ref="SLU62" si="6587">SLU59-SLU61</f>
        <v>0</v>
      </c>
      <c r="SLW62" s="1683">
        <f t="shared" ref="SLW62" si="6588">SLW59-SLW61</f>
        <v>0</v>
      </c>
      <c r="SLY62" s="1683">
        <f t="shared" ref="SLY62" si="6589">SLY59-SLY61</f>
        <v>0</v>
      </c>
      <c r="SMA62" s="1683">
        <f t="shared" ref="SMA62" si="6590">SMA59-SMA61</f>
        <v>0</v>
      </c>
      <c r="SMC62" s="1683">
        <f t="shared" ref="SMC62" si="6591">SMC59-SMC61</f>
        <v>0</v>
      </c>
      <c r="SME62" s="1683">
        <f t="shared" ref="SME62" si="6592">SME59-SME61</f>
        <v>0</v>
      </c>
      <c r="SMG62" s="1683">
        <f t="shared" ref="SMG62" si="6593">SMG59-SMG61</f>
        <v>0</v>
      </c>
      <c r="SMI62" s="1683">
        <f t="shared" ref="SMI62" si="6594">SMI59-SMI61</f>
        <v>0</v>
      </c>
      <c r="SMK62" s="1683">
        <f t="shared" ref="SMK62" si="6595">SMK59-SMK61</f>
        <v>0</v>
      </c>
      <c r="SMM62" s="1683">
        <f t="shared" ref="SMM62" si="6596">SMM59-SMM61</f>
        <v>0</v>
      </c>
      <c r="SMO62" s="1683">
        <f t="shared" ref="SMO62" si="6597">SMO59-SMO61</f>
        <v>0</v>
      </c>
      <c r="SMQ62" s="1683">
        <f t="shared" ref="SMQ62" si="6598">SMQ59-SMQ61</f>
        <v>0</v>
      </c>
      <c r="SMS62" s="1683">
        <f t="shared" ref="SMS62" si="6599">SMS59-SMS61</f>
        <v>0</v>
      </c>
      <c r="SMU62" s="1683">
        <f t="shared" ref="SMU62" si="6600">SMU59-SMU61</f>
        <v>0</v>
      </c>
      <c r="SMW62" s="1683">
        <f t="shared" ref="SMW62" si="6601">SMW59-SMW61</f>
        <v>0</v>
      </c>
      <c r="SMY62" s="1683">
        <f t="shared" ref="SMY62" si="6602">SMY59-SMY61</f>
        <v>0</v>
      </c>
      <c r="SNA62" s="1683">
        <f t="shared" ref="SNA62" si="6603">SNA59-SNA61</f>
        <v>0</v>
      </c>
      <c r="SNC62" s="1683">
        <f t="shared" ref="SNC62" si="6604">SNC59-SNC61</f>
        <v>0</v>
      </c>
      <c r="SNE62" s="1683">
        <f t="shared" ref="SNE62" si="6605">SNE59-SNE61</f>
        <v>0</v>
      </c>
      <c r="SNG62" s="1683">
        <f t="shared" ref="SNG62" si="6606">SNG59-SNG61</f>
        <v>0</v>
      </c>
      <c r="SNI62" s="1683">
        <f t="shared" ref="SNI62" si="6607">SNI59-SNI61</f>
        <v>0</v>
      </c>
      <c r="SNK62" s="1683">
        <f t="shared" ref="SNK62" si="6608">SNK59-SNK61</f>
        <v>0</v>
      </c>
      <c r="SNM62" s="1683">
        <f t="shared" ref="SNM62" si="6609">SNM59-SNM61</f>
        <v>0</v>
      </c>
      <c r="SNO62" s="1683">
        <f t="shared" ref="SNO62" si="6610">SNO59-SNO61</f>
        <v>0</v>
      </c>
      <c r="SNQ62" s="1683">
        <f t="shared" ref="SNQ62" si="6611">SNQ59-SNQ61</f>
        <v>0</v>
      </c>
      <c r="SNS62" s="1683">
        <f t="shared" ref="SNS62" si="6612">SNS59-SNS61</f>
        <v>0</v>
      </c>
      <c r="SNU62" s="1683">
        <f t="shared" ref="SNU62" si="6613">SNU59-SNU61</f>
        <v>0</v>
      </c>
      <c r="SNW62" s="1683">
        <f t="shared" ref="SNW62" si="6614">SNW59-SNW61</f>
        <v>0</v>
      </c>
      <c r="SNY62" s="1683">
        <f t="shared" ref="SNY62" si="6615">SNY59-SNY61</f>
        <v>0</v>
      </c>
      <c r="SOA62" s="1683">
        <f t="shared" ref="SOA62" si="6616">SOA59-SOA61</f>
        <v>0</v>
      </c>
      <c r="SOC62" s="1683">
        <f t="shared" ref="SOC62" si="6617">SOC59-SOC61</f>
        <v>0</v>
      </c>
      <c r="SOE62" s="1683">
        <f t="shared" ref="SOE62" si="6618">SOE59-SOE61</f>
        <v>0</v>
      </c>
      <c r="SOG62" s="1683">
        <f t="shared" ref="SOG62" si="6619">SOG59-SOG61</f>
        <v>0</v>
      </c>
      <c r="SOI62" s="1683">
        <f t="shared" ref="SOI62" si="6620">SOI59-SOI61</f>
        <v>0</v>
      </c>
      <c r="SOK62" s="1683">
        <f t="shared" ref="SOK62" si="6621">SOK59-SOK61</f>
        <v>0</v>
      </c>
      <c r="SOM62" s="1683">
        <f t="shared" ref="SOM62" si="6622">SOM59-SOM61</f>
        <v>0</v>
      </c>
      <c r="SOO62" s="1683">
        <f t="shared" ref="SOO62" si="6623">SOO59-SOO61</f>
        <v>0</v>
      </c>
      <c r="SOQ62" s="1683">
        <f t="shared" ref="SOQ62" si="6624">SOQ59-SOQ61</f>
        <v>0</v>
      </c>
      <c r="SOS62" s="1683">
        <f t="shared" ref="SOS62" si="6625">SOS59-SOS61</f>
        <v>0</v>
      </c>
      <c r="SOU62" s="1683">
        <f t="shared" ref="SOU62" si="6626">SOU59-SOU61</f>
        <v>0</v>
      </c>
      <c r="SOW62" s="1683">
        <f t="shared" ref="SOW62" si="6627">SOW59-SOW61</f>
        <v>0</v>
      </c>
      <c r="SOY62" s="1683">
        <f t="shared" ref="SOY62" si="6628">SOY59-SOY61</f>
        <v>0</v>
      </c>
      <c r="SPA62" s="1683">
        <f t="shared" ref="SPA62" si="6629">SPA59-SPA61</f>
        <v>0</v>
      </c>
      <c r="SPC62" s="1683">
        <f t="shared" ref="SPC62" si="6630">SPC59-SPC61</f>
        <v>0</v>
      </c>
      <c r="SPE62" s="1683">
        <f t="shared" ref="SPE62" si="6631">SPE59-SPE61</f>
        <v>0</v>
      </c>
      <c r="SPG62" s="1683">
        <f t="shared" ref="SPG62" si="6632">SPG59-SPG61</f>
        <v>0</v>
      </c>
      <c r="SPI62" s="1683">
        <f t="shared" ref="SPI62" si="6633">SPI59-SPI61</f>
        <v>0</v>
      </c>
      <c r="SPK62" s="1683">
        <f t="shared" ref="SPK62" si="6634">SPK59-SPK61</f>
        <v>0</v>
      </c>
      <c r="SPM62" s="1683">
        <f t="shared" ref="SPM62" si="6635">SPM59-SPM61</f>
        <v>0</v>
      </c>
      <c r="SPO62" s="1683">
        <f t="shared" ref="SPO62" si="6636">SPO59-SPO61</f>
        <v>0</v>
      </c>
      <c r="SPQ62" s="1683">
        <f t="shared" ref="SPQ62" si="6637">SPQ59-SPQ61</f>
        <v>0</v>
      </c>
      <c r="SPS62" s="1683">
        <f t="shared" ref="SPS62" si="6638">SPS59-SPS61</f>
        <v>0</v>
      </c>
      <c r="SPU62" s="1683">
        <f t="shared" ref="SPU62" si="6639">SPU59-SPU61</f>
        <v>0</v>
      </c>
      <c r="SPW62" s="1683">
        <f t="shared" ref="SPW62" si="6640">SPW59-SPW61</f>
        <v>0</v>
      </c>
      <c r="SPY62" s="1683">
        <f t="shared" ref="SPY62" si="6641">SPY59-SPY61</f>
        <v>0</v>
      </c>
      <c r="SQA62" s="1683">
        <f t="shared" ref="SQA62" si="6642">SQA59-SQA61</f>
        <v>0</v>
      </c>
      <c r="SQC62" s="1683">
        <f t="shared" ref="SQC62" si="6643">SQC59-SQC61</f>
        <v>0</v>
      </c>
      <c r="SQE62" s="1683">
        <f t="shared" ref="SQE62" si="6644">SQE59-SQE61</f>
        <v>0</v>
      </c>
      <c r="SQG62" s="1683">
        <f t="shared" ref="SQG62" si="6645">SQG59-SQG61</f>
        <v>0</v>
      </c>
      <c r="SQI62" s="1683">
        <f t="shared" ref="SQI62" si="6646">SQI59-SQI61</f>
        <v>0</v>
      </c>
      <c r="SQK62" s="1683">
        <f t="shared" ref="SQK62" si="6647">SQK59-SQK61</f>
        <v>0</v>
      </c>
      <c r="SQM62" s="1683">
        <f t="shared" ref="SQM62" si="6648">SQM59-SQM61</f>
        <v>0</v>
      </c>
      <c r="SQO62" s="1683">
        <f t="shared" ref="SQO62" si="6649">SQO59-SQO61</f>
        <v>0</v>
      </c>
      <c r="SQQ62" s="1683">
        <f t="shared" ref="SQQ62" si="6650">SQQ59-SQQ61</f>
        <v>0</v>
      </c>
      <c r="SQS62" s="1683">
        <f t="shared" ref="SQS62" si="6651">SQS59-SQS61</f>
        <v>0</v>
      </c>
      <c r="SQU62" s="1683">
        <f t="shared" ref="SQU62" si="6652">SQU59-SQU61</f>
        <v>0</v>
      </c>
      <c r="SQW62" s="1683">
        <f t="shared" ref="SQW62" si="6653">SQW59-SQW61</f>
        <v>0</v>
      </c>
      <c r="SQY62" s="1683">
        <f t="shared" ref="SQY62" si="6654">SQY59-SQY61</f>
        <v>0</v>
      </c>
      <c r="SRA62" s="1683">
        <f t="shared" ref="SRA62" si="6655">SRA59-SRA61</f>
        <v>0</v>
      </c>
      <c r="SRC62" s="1683">
        <f t="shared" ref="SRC62" si="6656">SRC59-SRC61</f>
        <v>0</v>
      </c>
      <c r="SRE62" s="1683">
        <f t="shared" ref="SRE62" si="6657">SRE59-SRE61</f>
        <v>0</v>
      </c>
      <c r="SRG62" s="1683">
        <f t="shared" ref="SRG62" si="6658">SRG59-SRG61</f>
        <v>0</v>
      </c>
      <c r="SRI62" s="1683">
        <f t="shared" ref="SRI62" si="6659">SRI59-SRI61</f>
        <v>0</v>
      </c>
      <c r="SRK62" s="1683">
        <f t="shared" ref="SRK62" si="6660">SRK59-SRK61</f>
        <v>0</v>
      </c>
      <c r="SRM62" s="1683">
        <f t="shared" ref="SRM62" si="6661">SRM59-SRM61</f>
        <v>0</v>
      </c>
      <c r="SRO62" s="1683">
        <f t="shared" ref="SRO62" si="6662">SRO59-SRO61</f>
        <v>0</v>
      </c>
      <c r="SRQ62" s="1683">
        <f t="shared" ref="SRQ62" si="6663">SRQ59-SRQ61</f>
        <v>0</v>
      </c>
      <c r="SRS62" s="1683">
        <f t="shared" ref="SRS62" si="6664">SRS59-SRS61</f>
        <v>0</v>
      </c>
      <c r="SRU62" s="1683">
        <f t="shared" ref="SRU62" si="6665">SRU59-SRU61</f>
        <v>0</v>
      </c>
      <c r="SRW62" s="1683">
        <f t="shared" ref="SRW62" si="6666">SRW59-SRW61</f>
        <v>0</v>
      </c>
      <c r="SRY62" s="1683">
        <f t="shared" ref="SRY62" si="6667">SRY59-SRY61</f>
        <v>0</v>
      </c>
      <c r="SSA62" s="1683">
        <f t="shared" ref="SSA62" si="6668">SSA59-SSA61</f>
        <v>0</v>
      </c>
      <c r="SSC62" s="1683">
        <f t="shared" ref="SSC62" si="6669">SSC59-SSC61</f>
        <v>0</v>
      </c>
      <c r="SSE62" s="1683">
        <f t="shared" ref="SSE62" si="6670">SSE59-SSE61</f>
        <v>0</v>
      </c>
      <c r="SSG62" s="1683">
        <f t="shared" ref="SSG62" si="6671">SSG59-SSG61</f>
        <v>0</v>
      </c>
      <c r="SSI62" s="1683">
        <f t="shared" ref="SSI62" si="6672">SSI59-SSI61</f>
        <v>0</v>
      </c>
      <c r="SSK62" s="1683">
        <f t="shared" ref="SSK62" si="6673">SSK59-SSK61</f>
        <v>0</v>
      </c>
      <c r="SSM62" s="1683">
        <f t="shared" ref="SSM62" si="6674">SSM59-SSM61</f>
        <v>0</v>
      </c>
      <c r="SSO62" s="1683">
        <f t="shared" ref="SSO62" si="6675">SSO59-SSO61</f>
        <v>0</v>
      </c>
      <c r="SSQ62" s="1683">
        <f t="shared" ref="SSQ62" si="6676">SSQ59-SSQ61</f>
        <v>0</v>
      </c>
      <c r="SSS62" s="1683">
        <f t="shared" ref="SSS62" si="6677">SSS59-SSS61</f>
        <v>0</v>
      </c>
      <c r="SSU62" s="1683">
        <f t="shared" ref="SSU62" si="6678">SSU59-SSU61</f>
        <v>0</v>
      </c>
      <c r="SSW62" s="1683">
        <f t="shared" ref="SSW62" si="6679">SSW59-SSW61</f>
        <v>0</v>
      </c>
      <c r="SSY62" s="1683">
        <f t="shared" ref="SSY62" si="6680">SSY59-SSY61</f>
        <v>0</v>
      </c>
      <c r="STA62" s="1683">
        <f t="shared" ref="STA62" si="6681">STA59-STA61</f>
        <v>0</v>
      </c>
      <c r="STC62" s="1683">
        <f t="shared" ref="STC62" si="6682">STC59-STC61</f>
        <v>0</v>
      </c>
      <c r="STE62" s="1683">
        <f t="shared" ref="STE62" si="6683">STE59-STE61</f>
        <v>0</v>
      </c>
      <c r="STG62" s="1683">
        <f t="shared" ref="STG62" si="6684">STG59-STG61</f>
        <v>0</v>
      </c>
      <c r="STI62" s="1683">
        <f t="shared" ref="STI62" si="6685">STI59-STI61</f>
        <v>0</v>
      </c>
      <c r="STK62" s="1683">
        <f t="shared" ref="STK62" si="6686">STK59-STK61</f>
        <v>0</v>
      </c>
      <c r="STM62" s="1683">
        <f t="shared" ref="STM62" si="6687">STM59-STM61</f>
        <v>0</v>
      </c>
      <c r="STO62" s="1683">
        <f t="shared" ref="STO62" si="6688">STO59-STO61</f>
        <v>0</v>
      </c>
      <c r="STQ62" s="1683">
        <f t="shared" ref="STQ62" si="6689">STQ59-STQ61</f>
        <v>0</v>
      </c>
      <c r="STS62" s="1683">
        <f t="shared" ref="STS62" si="6690">STS59-STS61</f>
        <v>0</v>
      </c>
      <c r="STU62" s="1683">
        <f t="shared" ref="STU62" si="6691">STU59-STU61</f>
        <v>0</v>
      </c>
      <c r="STW62" s="1683">
        <f t="shared" ref="STW62" si="6692">STW59-STW61</f>
        <v>0</v>
      </c>
      <c r="STY62" s="1683">
        <f t="shared" ref="STY62" si="6693">STY59-STY61</f>
        <v>0</v>
      </c>
      <c r="SUA62" s="1683">
        <f t="shared" ref="SUA62" si="6694">SUA59-SUA61</f>
        <v>0</v>
      </c>
      <c r="SUC62" s="1683">
        <f t="shared" ref="SUC62" si="6695">SUC59-SUC61</f>
        <v>0</v>
      </c>
      <c r="SUE62" s="1683">
        <f t="shared" ref="SUE62" si="6696">SUE59-SUE61</f>
        <v>0</v>
      </c>
      <c r="SUG62" s="1683">
        <f t="shared" ref="SUG62" si="6697">SUG59-SUG61</f>
        <v>0</v>
      </c>
      <c r="SUI62" s="1683">
        <f t="shared" ref="SUI62" si="6698">SUI59-SUI61</f>
        <v>0</v>
      </c>
      <c r="SUK62" s="1683">
        <f t="shared" ref="SUK62" si="6699">SUK59-SUK61</f>
        <v>0</v>
      </c>
      <c r="SUM62" s="1683">
        <f t="shared" ref="SUM62" si="6700">SUM59-SUM61</f>
        <v>0</v>
      </c>
      <c r="SUO62" s="1683">
        <f t="shared" ref="SUO62" si="6701">SUO59-SUO61</f>
        <v>0</v>
      </c>
      <c r="SUQ62" s="1683">
        <f t="shared" ref="SUQ62" si="6702">SUQ59-SUQ61</f>
        <v>0</v>
      </c>
      <c r="SUS62" s="1683">
        <f t="shared" ref="SUS62" si="6703">SUS59-SUS61</f>
        <v>0</v>
      </c>
      <c r="SUU62" s="1683">
        <f t="shared" ref="SUU62" si="6704">SUU59-SUU61</f>
        <v>0</v>
      </c>
      <c r="SUW62" s="1683">
        <f t="shared" ref="SUW62" si="6705">SUW59-SUW61</f>
        <v>0</v>
      </c>
      <c r="SUY62" s="1683">
        <f t="shared" ref="SUY62" si="6706">SUY59-SUY61</f>
        <v>0</v>
      </c>
      <c r="SVA62" s="1683">
        <f t="shared" ref="SVA62" si="6707">SVA59-SVA61</f>
        <v>0</v>
      </c>
      <c r="SVC62" s="1683">
        <f t="shared" ref="SVC62" si="6708">SVC59-SVC61</f>
        <v>0</v>
      </c>
      <c r="SVE62" s="1683">
        <f t="shared" ref="SVE62" si="6709">SVE59-SVE61</f>
        <v>0</v>
      </c>
      <c r="SVG62" s="1683">
        <f t="shared" ref="SVG62" si="6710">SVG59-SVG61</f>
        <v>0</v>
      </c>
      <c r="SVI62" s="1683">
        <f t="shared" ref="SVI62" si="6711">SVI59-SVI61</f>
        <v>0</v>
      </c>
      <c r="SVK62" s="1683">
        <f t="shared" ref="SVK62" si="6712">SVK59-SVK61</f>
        <v>0</v>
      </c>
      <c r="SVM62" s="1683">
        <f t="shared" ref="SVM62" si="6713">SVM59-SVM61</f>
        <v>0</v>
      </c>
      <c r="SVO62" s="1683">
        <f t="shared" ref="SVO62" si="6714">SVO59-SVO61</f>
        <v>0</v>
      </c>
      <c r="SVQ62" s="1683">
        <f t="shared" ref="SVQ62" si="6715">SVQ59-SVQ61</f>
        <v>0</v>
      </c>
      <c r="SVS62" s="1683">
        <f t="shared" ref="SVS62" si="6716">SVS59-SVS61</f>
        <v>0</v>
      </c>
      <c r="SVU62" s="1683">
        <f t="shared" ref="SVU62" si="6717">SVU59-SVU61</f>
        <v>0</v>
      </c>
      <c r="SVW62" s="1683">
        <f t="shared" ref="SVW62" si="6718">SVW59-SVW61</f>
        <v>0</v>
      </c>
      <c r="SVY62" s="1683">
        <f t="shared" ref="SVY62" si="6719">SVY59-SVY61</f>
        <v>0</v>
      </c>
      <c r="SWA62" s="1683">
        <f t="shared" ref="SWA62" si="6720">SWA59-SWA61</f>
        <v>0</v>
      </c>
      <c r="SWC62" s="1683">
        <f t="shared" ref="SWC62" si="6721">SWC59-SWC61</f>
        <v>0</v>
      </c>
      <c r="SWE62" s="1683">
        <f t="shared" ref="SWE62" si="6722">SWE59-SWE61</f>
        <v>0</v>
      </c>
      <c r="SWG62" s="1683">
        <f t="shared" ref="SWG62" si="6723">SWG59-SWG61</f>
        <v>0</v>
      </c>
      <c r="SWI62" s="1683">
        <f t="shared" ref="SWI62" si="6724">SWI59-SWI61</f>
        <v>0</v>
      </c>
      <c r="SWK62" s="1683">
        <f t="shared" ref="SWK62" si="6725">SWK59-SWK61</f>
        <v>0</v>
      </c>
      <c r="SWM62" s="1683">
        <f t="shared" ref="SWM62" si="6726">SWM59-SWM61</f>
        <v>0</v>
      </c>
      <c r="SWO62" s="1683">
        <f t="shared" ref="SWO62" si="6727">SWO59-SWO61</f>
        <v>0</v>
      </c>
      <c r="SWQ62" s="1683">
        <f t="shared" ref="SWQ62" si="6728">SWQ59-SWQ61</f>
        <v>0</v>
      </c>
      <c r="SWS62" s="1683">
        <f t="shared" ref="SWS62" si="6729">SWS59-SWS61</f>
        <v>0</v>
      </c>
      <c r="SWU62" s="1683">
        <f t="shared" ref="SWU62" si="6730">SWU59-SWU61</f>
        <v>0</v>
      </c>
      <c r="SWW62" s="1683">
        <f t="shared" ref="SWW62" si="6731">SWW59-SWW61</f>
        <v>0</v>
      </c>
      <c r="SWY62" s="1683">
        <f t="shared" ref="SWY62" si="6732">SWY59-SWY61</f>
        <v>0</v>
      </c>
      <c r="SXA62" s="1683">
        <f t="shared" ref="SXA62" si="6733">SXA59-SXA61</f>
        <v>0</v>
      </c>
      <c r="SXC62" s="1683">
        <f t="shared" ref="SXC62" si="6734">SXC59-SXC61</f>
        <v>0</v>
      </c>
      <c r="SXE62" s="1683">
        <f t="shared" ref="SXE62" si="6735">SXE59-SXE61</f>
        <v>0</v>
      </c>
      <c r="SXG62" s="1683">
        <f t="shared" ref="SXG62" si="6736">SXG59-SXG61</f>
        <v>0</v>
      </c>
      <c r="SXI62" s="1683">
        <f t="shared" ref="SXI62" si="6737">SXI59-SXI61</f>
        <v>0</v>
      </c>
      <c r="SXK62" s="1683">
        <f t="shared" ref="SXK62" si="6738">SXK59-SXK61</f>
        <v>0</v>
      </c>
      <c r="SXM62" s="1683">
        <f t="shared" ref="SXM62" si="6739">SXM59-SXM61</f>
        <v>0</v>
      </c>
      <c r="SXO62" s="1683">
        <f t="shared" ref="SXO62" si="6740">SXO59-SXO61</f>
        <v>0</v>
      </c>
      <c r="SXQ62" s="1683">
        <f t="shared" ref="SXQ62" si="6741">SXQ59-SXQ61</f>
        <v>0</v>
      </c>
      <c r="SXS62" s="1683">
        <f t="shared" ref="SXS62" si="6742">SXS59-SXS61</f>
        <v>0</v>
      </c>
      <c r="SXU62" s="1683">
        <f t="shared" ref="SXU62" si="6743">SXU59-SXU61</f>
        <v>0</v>
      </c>
      <c r="SXW62" s="1683">
        <f t="shared" ref="SXW62" si="6744">SXW59-SXW61</f>
        <v>0</v>
      </c>
      <c r="SXY62" s="1683">
        <f t="shared" ref="SXY62" si="6745">SXY59-SXY61</f>
        <v>0</v>
      </c>
      <c r="SYA62" s="1683">
        <f t="shared" ref="SYA62" si="6746">SYA59-SYA61</f>
        <v>0</v>
      </c>
      <c r="SYC62" s="1683">
        <f t="shared" ref="SYC62" si="6747">SYC59-SYC61</f>
        <v>0</v>
      </c>
      <c r="SYE62" s="1683">
        <f t="shared" ref="SYE62" si="6748">SYE59-SYE61</f>
        <v>0</v>
      </c>
      <c r="SYG62" s="1683">
        <f t="shared" ref="SYG62" si="6749">SYG59-SYG61</f>
        <v>0</v>
      </c>
      <c r="SYI62" s="1683">
        <f t="shared" ref="SYI62" si="6750">SYI59-SYI61</f>
        <v>0</v>
      </c>
      <c r="SYK62" s="1683">
        <f t="shared" ref="SYK62" si="6751">SYK59-SYK61</f>
        <v>0</v>
      </c>
      <c r="SYM62" s="1683">
        <f t="shared" ref="SYM62" si="6752">SYM59-SYM61</f>
        <v>0</v>
      </c>
      <c r="SYO62" s="1683">
        <f t="shared" ref="SYO62" si="6753">SYO59-SYO61</f>
        <v>0</v>
      </c>
      <c r="SYQ62" s="1683">
        <f t="shared" ref="SYQ62" si="6754">SYQ59-SYQ61</f>
        <v>0</v>
      </c>
      <c r="SYS62" s="1683">
        <f t="shared" ref="SYS62" si="6755">SYS59-SYS61</f>
        <v>0</v>
      </c>
      <c r="SYU62" s="1683">
        <f t="shared" ref="SYU62" si="6756">SYU59-SYU61</f>
        <v>0</v>
      </c>
      <c r="SYW62" s="1683">
        <f t="shared" ref="SYW62" si="6757">SYW59-SYW61</f>
        <v>0</v>
      </c>
      <c r="SYY62" s="1683">
        <f t="shared" ref="SYY62" si="6758">SYY59-SYY61</f>
        <v>0</v>
      </c>
      <c r="SZA62" s="1683">
        <f t="shared" ref="SZA62" si="6759">SZA59-SZA61</f>
        <v>0</v>
      </c>
      <c r="SZC62" s="1683">
        <f t="shared" ref="SZC62" si="6760">SZC59-SZC61</f>
        <v>0</v>
      </c>
      <c r="SZE62" s="1683">
        <f t="shared" ref="SZE62" si="6761">SZE59-SZE61</f>
        <v>0</v>
      </c>
      <c r="SZG62" s="1683">
        <f t="shared" ref="SZG62" si="6762">SZG59-SZG61</f>
        <v>0</v>
      </c>
      <c r="SZI62" s="1683">
        <f t="shared" ref="SZI62" si="6763">SZI59-SZI61</f>
        <v>0</v>
      </c>
      <c r="SZK62" s="1683">
        <f t="shared" ref="SZK62" si="6764">SZK59-SZK61</f>
        <v>0</v>
      </c>
      <c r="SZM62" s="1683">
        <f t="shared" ref="SZM62" si="6765">SZM59-SZM61</f>
        <v>0</v>
      </c>
      <c r="SZO62" s="1683">
        <f t="shared" ref="SZO62" si="6766">SZO59-SZO61</f>
        <v>0</v>
      </c>
      <c r="SZQ62" s="1683">
        <f t="shared" ref="SZQ62" si="6767">SZQ59-SZQ61</f>
        <v>0</v>
      </c>
      <c r="SZS62" s="1683">
        <f t="shared" ref="SZS62" si="6768">SZS59-SZS61</f>
        <v>0</v>
      </c>
      <c r="SZU62" s="1683">
        <f t="shared" ref="SZU62" si="6769">SZU59-SZU61</f>
        <v>0</v>
      </c>
      <c r="SZW62" s="1683">
        <f t="shared" ref="SZW62" si="6770">SZW59-SZW61</f>
        <v>0</v>
      </c>
      <c r="SZY62" s="1683">
        <f t="shared" ref="SZY62" si="6771">SZY59-SZY61</f>
        <v>0</v>
      </c>
      <c r="TAA62" s="1683">
        <f t="shared" ref="TAA62" si="6772">TAA59-TAA61</f>
        <v>0</v>
      </c>
      <c r="TAC62" s="1683">
        <f t="shared" ref="TAC62" si="6773">TAC59-TAC61</f>
        <v>0</v>
      </c>
      <c r="TAE62" s="1683">
        <f t="shared" ref="TAE62" si="6774">TAE59-TAE61</f>
        <v>0</v>
      </c>
      <c r="TAG62" s="1683">
        <f t="shared" ref="TAG62" si="6775">TAG59-TAG61</f>
        <v>0</v>
      </c>
      <c r="TAI62" s="1683">
        <f t="shared" ref="TAI62" si="6776">TAI59-TAI61</f>
        <v>0</v>
      </c>
      <c r="TAK62" s="1683">
        <f t="shared" ref="TAK62" si="6777">TAK59-TAK61</f>
        <v>0</v>
      </c>
      <c r="TAM62" s="1683">
        <f t="shared" ref="TAM62" si="6778">TAM59-TAM61</f>
        <v>0</v>
      </c>
      <c r="TAO62" s="1683">
        <f t="shared" ref="TAO62" si="6779">TAO59-TAO61</f>
        <v>0</v>
      </c>
      <c r="TAQ62" s="1683">
        <f t="shared" ref="TAQ62" si="6780">TAQ59-TAQ61</f>
        <v>0</v>
      </c>
      <c r="TAS62" s="1683">
        <f t="shared" ref="TAS62" si="6781">TAS59-TAS61</f>
        <v>0</v>
      </c>
      <c r="TAU62" s="1683">
        <f t="shared" ref="TAU62" si="6782">TAU59-TAU61</f>
        <v>0</v>
      </c>
      <c r="TAW62" s="1683">
        <f t="shared" ref="TAW62" si="6783">TAW59-TAW61</f>
        <v>0</v>
      </c>
      <c r="TAY62" s="1683">
        <f t="shared" ref="TAY62" si="6784">TAY59-TAY61</f>
        <v>0</v>
      </c>
      <c r="TBA62" s="1683">
        <f t="shared" ref="TBA62" si="6785">TBA59-TBA61</f>
        <v>0</v>
      </c>
      <c r="TBC62" s="1683">
        <f t="shared" ref="TBC62" si="6786">TBC59-TBC61</f>
        <v>0</v>
      </c>
      <c r="TBE62" s="1683">
        <f t="shared" ref="TBE62" si="6787">TBE59-TBE61</f>
        <v>0</v>
      </c>
      <c r="TBG62" s="1683">
        <f t="shared" ref="TBG62" si="6788">TBG59-TBG61</f>
        <v>0</v>
      </c>
      <c r="TBI62" s="1683">
        <f t="shared" ref="TBI62" si="6789">TBI59-TBI61</f>
        <v>0</v>
      </c>
      <c r="TBK62" s="1683">
        <f t="shared" ref="TBK62" si="6790">TBK59-TBK61</f>
        <v>0</v>
      </c>
      <c r="TBM62" s="1683">
        <f t="shared" ref="TBM62" si="6791">TBM59-TBM61</f>
        <v>0</v>
      </c>
      <c r="TBO62" s="1683">
        <f t="shared" ref="TBO62" si="6792">TBO59-TBO61</f>
        <v>0</v>
      </c>
      <c r="TBQ62" s="1683">
        <f t="shared" ref="TBQ62" si="6793">TBQ59-TBQ61</f>
        <v>0</v>
      </c>
      <c r="TBS62" s="1683">
        <f t="shared" ref="TBS62" si="6794">TBS59-TBS61</f>
        <v>0</v>
      </c>
      <c r="TBU62" s="1683">
        <f t="shared" ref="TBU62" si="6795">TBU59-TBU61</f>
        <v>0</v>
      </c>
      <c r="TBW62" s="1683">
        <f t="shared" ref="TBW62" si="6796">TBW59-TBW61</f>
        <v>0</v>
      </c>
      <c r="TBY62" s="1683">
        <f t="shared" ref="TBY62" si="6797">TBY59-TBY61</f>
        <v>0</v>
      </c>
      <c r="TCA62" s="1683">
        <f t="shared" ref="TCA62" si="6798">TCA59-TCA61</f>
        <v>0</v>
      </c>
      <c r="TCC62" s="1683">
        <f t="shared" ref="TCC62" si="6799">TCC59-TCC61</f>
        <v>0</v>
      </c>
      <c r="TCE62" s="1683">
        <f t="shared" ref="TCE62" si="6800">TCE59-TCE61</f>
        <v>0</v>
      </c>
      <c r="TCG62" s="1683">
        <f t="shared" ref="TCG62" si="6801">TCG59-TCG61</f>
        <v>0</v>
      </c>
      <c r="TCI62" s="1683">
        <f t="shared" ref="TCI62" si="6802">TCI59-TCI61</f>
        <v>0</v>
      </c>
      <c r="TCK62" s="1683">
        <f t="shared" ref="TCK62" si="6803">TCK59-TCK61</f>
        <v>0</v>
      </c>
      <c r="TCM62" s="1683">
        <f t="shared" ref="TCM62" si="6804">TCM59-TCM61</f>
        <v>0</v>
      </c>
      <c r="TCO62" s="1683">
        <f t="shared" ref="TCO62" si="6805">TCO59-TCO61</f>
        <v>0</v>
      </c>
      <c r="TCQ62" s="1683">
        <f t="shared" ref="TCQ62" si="6806">TCQ59-TCQ61</f>
        <v>0</v>
      </c>
      <c r="TCS62" s="1683">
        <f t="shared" ref="TCS62" si="6807">TCS59-TCS61</f>
        <v>0</v>
      </c>
      <c r="TCU62" s="1683">
        <f t="shared" ref="TCU62" si="6808">TCU59-TCU61</f>
        <v>0</v>
      </c>
      <c r="TCW62" s="1683">
        <f t="shared" ref="TCW62" si="6809">TCW59-TCW61</f>
        <v>0</v>
      </c>
      <c r="TCY62" s="1683">
        <f t="shared" ref="TCY62" si="6810">TCY59-TCY61</f>
        <v>0</v>
      </c>
      <c r="TDA62" s="1683">
        <f t="shared" ref="TDA62" si="6811">TDA59-TDA61</f>
        <v>0</v>
      </c>
      <c r="TDC62" s="1683">
        <f t="shared" ref="TDC62" si="6812">TDC59-TDC61</f>
        <v>0</v>
      </c>
      <c r="TDE62" s="1683">
        <f t="shared" ref="TDE62" si="6813">TDE59-TDE61</f>
        <v>0</v>
      </c>
      <c r="TDG62" s="1683">
        <f t="shared" ref="TDG62" si="6814">TDG59-TDG61</f>
        <v>0</v>
      </c>
      <c r="TDI62" s="1683">
        <f t="shared" ref="TDI62" si="6815">TDI59-TDI61</f>
        <v>0</v>
      </c>
      <c r="TDK62" s="1683">
        <f t="shared" ref="TDK62" si="6816">TDK59-TDK61</f>
        <v>0</v>
      </c>
      <c r="TDM62" s="1683">
        <f t="shared" ref="TDM62" si="6817">TDM59-TDM61</f>
        <v>0</v>
      </c>
      <c r="TDO62" s="1683">
        <f t="shared" ref="TDO62" si="6818">TDO59-TDO61</f>
        <v>0</v>
      </c>
      <c r="TDQ62" s="1683">
        <f t="shared" ref="TDQ62" si="6819">TDQ59-TDQ61</f>
        <v>0</v>
      </c>
      <c r="TDS62" s="1683">
        <f t="shared" ref="TDS62" si="6820">TDS59-TDS61</f>
        <v>0</v>
      </c>
      <c r="TDU62" s="1683">
        <f t="shared" ref="TDU62" si="6821">TDU59-TDU61</f>
        <v>0</v>
      </c>
      <c r="TDW62" s="1683">
        <f t="shared" ref="TDW62" si="6822">TDW59-TDW61</f>
        <v>0</v>
      </c>
      <c r="TDY62" s="1683">
        <f t="shared" ref="TDY62" si="6823">TDY59-TDY61</f>
        <v>0</v>
      </c>
      <c r="TEA62" s="1683">
        <f t="shared" ref="TEA62" si="6824">TEA59-TEA61</f>
        <v>0</v>
      </c>
      <c r="TEC62" s="1683">
        <f t="shared" ref="TEC62" si="6825">TEC59-TEC61</f>
        <v>0</v>
      </c>
      <c r="TEE62" s="1683">
        <f t="shared" ref="TEE62" si="6826">TEE59-TEE61</f>
        <v>0</v>
      </c>
      <c r="TEG62" s="1683">
        <f t="shared" ref="TEG62" si="6827">TEG59-TEG61</f>
        <v>0</v>
      </c>
      <c r="TEI62" s="1683">
        <f t="shared" ref="TEI62" si="6828">TEI59-TEI61</f>
        <v>0</v>
      </c>
      <c r="TEK62" s="1683">
        <f t="shared" ref="TEK62" si="6829">TEK59-TEK61</f>
        <v>0</v>
      </c>
      <c r="TEM62" s="1683">
        <f t="shared" ref="TEM62" si="6830">TEM59-TEM61</f>
        <v>0</v>
      </c>
      <c r="TEO62" s="1683">
        <f t="shared" ref="TEO62" si="6831">TEO59-TEO61</f>
        <v>0</v>
      </c>
      <c r="TEQ62" s="1683">
        <f t="shared" ref="TEQ62" si="6832">TEQ59-TEQ61</f>
        <v>0</v>
      </c>
      <c r="TES62" s="1683">
        <f t="shared" ref="TES62" si="6833">TES59-TES61</f>
        <v>0</v>
      </c>
      <c r="TEU62" s="1683">
        <f t="shared" ref="TEU62" si="6834">TEU59-TEU61</f>
        <v>0</v>
      </c>
      <c r="TEW62" s="1683">
        <f t="shared" ref="TEW62" si="6835">TEW59-TEW61</f>
        <v>0</v>
      </c>
      <c r="TEY62" s="1683">
        <f t="shared" ref="TEY62" si="6836">TEY59-TEY61</f>
        <v>0</v>
      </c>
      <c r="TFA62" s="1683">
        <f t="shared" ref="TFA62" si="6837">TFA59-TFA61</f>
        <v>0</v>
      </c>
      <c r="TFC62" s="1683">
        <f t="shared" ref="TFC62" si="6838">TFC59-TFC61</f>
        <v>0</v>
      </c>
      <c r="TFE62" s="1683">
        <f t="shared" ref="TFE62" si="6839">TFE59-TFE61</f>
        <v>0</v>
      </c>
      <c r="TFG62" s="1683">
        <f t="shared" ref="TFG62" si="6840">TFG59-TFG61</f>
        <v>0</v>
      </c>
      <c r="TFI62" s="1683">
        <f t="shared" ref="TFI62" si="6841">TFI59-TFI61</f>
        <v>0</v>
      </c>
      <c r="TFK62" s="1683">
        <f t="shared" ref="TFK62" si="6842">TFK59-TFK61</f>
        <v>0</v>
      </c>
      <c r="TFM62" s="1683">
        <f t="shared" ref="TFM62" si="6843">TFM59-TFM61</f>
        <v>0</v>
      </c>
      <c r="TFO62" s="1683">
        <f t="shared" ref="TFO62" si="6844">TFO59-TFO61</f>
        <v>0</v>
      </c>
      <c r="TFQ62" s="1683">
        <f t="shared" ref="TFQ62" si="6845">TFQ59-TFQ61</f>
        <v>0</v>
      </c>
      <c r="TFS62" s="1683">
        <f t="shared" ref="TFS62" si="6846">TFS59-TFS61</f>
        <v>0</v>
      </c>
      <c r="TFU62" s="1683">
        <f t="shared" ref="TFU62" si="6847">TFU59-TFU61</f>
        <v>0</v>
      </c>
      <c r="TFW62" s="1683">
        <f t="shared" ref="TFW62" si="6848">TFW59-TFW61</f>
        <v>0</v>
      </c>
      <c r="TFY62" s="1683">
        <f t="shared" ref="TFY62" si="6849">TFY59-TFY61</f>
        <v>0</v>
      </c>
      <c r="TGA62" s="1683">
        <f t="shared" ref="TGA62" si="6850">TGA59-TGA61</f>
        <v>0</v>
      </c>
      <c r="TGC62" s="1683">
        <f t="shared" ref="TGC62" si="6851">TGC59-TGC61</f>
        <v>0</v>
      </c>
      <c r="TGE62" s="1683">
        <f t="shared" ref="TGE62" si="6852">TGE59-TGE61</f>
        <v>0</v>
      </c>
      <c r="TGG62" s="1683">
        <f t="shared" ref="TGG62" si="6853">TGG59-TGG61</f>
        <v>0</v>
      </c>
      <c r="TGI62" s="1683">
        <f t="shared" ref="TGI62" si="6854">TGI59-TGI61</f>
        <v>0</v>
      </c>
      <c r="TGK62" s="1683">
        <f t="shared" ref="TGK62" si="6855">TGK59-TGK61</f>
        <v>0</v>
      </c>
      <c r="TGM62" s="1683">
        <f t="shared" ref="TGM62" si="6856">TGM59-TGM61</f>
        <v>0</v>
      </c>
      <c r="TGO62" s="1683">
        <f t="shared" ref="TGO62" si="6857">TGO59-TGO61</f>
        <v>0</v>
      </c>
      <c r="TGQ62" s="1683">
        <f t="shared" ref="TGQ62" si="6858">TGQ59-TGQ61</f>
        <v>0</v>
      </c>
      <c r="TGS62" s="1683">
        <f t="shared" ref="TGS62" si="6859">TGS59-TGS61</f>
        <v>0</v>
      </c>
      <c r="TGU62" s="1683">
        <f t="shared" ref="TGU62" si="6860">TGU59-TGU61</f>
        <v>0</v>
      </c>
      <c r="TGW62" s="1683">
        <f t="shared" ref="TGW62" si="6861">TGW59-TGW61</f>
        <v>0</v>
      </c>
      <c r="TGY62" s="1683">
        <f t="shared" ref="TGY62" si="6862">TGY59-TGY61</f>
        <v>0</v>
      </c>
      <c r="THA62" s="1683">
        <f t="shared" ref="THA62" si="6863">THA59-THA61</f>
        <v>0</v>
      </c>
      <c r="THC62" s="1683">
        <f t="shared" ref="THC62" si="6864">THC59-THC61</f>
        <v>0</v>
      </c>
      <c r="THE62" s="1683">
        <f t="shared" ref="THE62" si="6865">THE59-THE61</f>
        <v>0</v>
      </c>
      <c r="THG62" s="1683">
        <f t="shared" ref="THG62" si="6866">THG59-THG61</f>
        <v>0</v>
      </c>
      <c r="THI62" s="1683">
        <f t="shared" ref="THI62" si="6867">THI59-THI61</f>
        <v>0</v>
      </c>
      <c r="THK62" s="1683">
        <f t="shared" ref="THK62" si="6868">THK59-THK61</f>
        <v>0</v>
      </c>
      <c r="THM62" s="1683">
        <f t="shared" ref="THM62" si="6869">THM59-THM61</f>
        <v>0</v>
      </c>
      <c r="THO62" s="1683">
        <f t="shared" ref="THO62" si="6870">THO59-THO61</f>
        <v>0</v>
      </c>
      <c r="THQ62" s="1683">
        <f t="shared" ref="THQ62" si="6871">THQ59-THQ61</f>
        <v>0</v>
      </c>
      <c r="THS62" s="1683">
        <f t="shared" ref="THS62" si="6872">THS59-THS61</f>
        <v>0</v>
      </c>
      <c r="THU62" s="1683">
        <f t="shared" ref="THU62" si="6873">THU59-THU61</f>
        <v>0</v>
      </c>
      <c r="THW62" s="1683">
        <f t="shared" ref="THW62" si="6874">THW59-THW61</f>
        <v>0</v>
      </c>
      <c r="THY62" s="1683">
        <f t="shared" ref="THY62" si="6875">THY59-THY61</f>
        <v>0</v>
      </c>
      <c r="TIA62" s="1683">
        <f t="shared" ref="TIA62" si="6876">TIA59-TIA61</f>
        <v>0</v>
      </c>
      <c r="TIC62" s="1683">
        <f t="shared" ref="TIC62" si="6877">TIC59-TIC61</f>
        <v>0</v>
      </c>
      <c r="TIE62" s="1683">
        <f t="shared" ref="TIE62" si="6878">TIE59-TIE61</f>
        <v>0</v>
      </c>
      <c r="TIG62" s="1683">
        <f t="shared" ref="TIG62" si="6879">TIG59-TIG61</f>
        <v>0</v>
      </c>
      <c r="TII62" s="1683">
        <f t="shared" ref="TII62" si="6880">TII59-TII61</f>
        <v>0</v>
      </c>
      <c r="TIK62" s="1683">
        <f t="shared" ref="TIK62" si="6881">TIK59-TIK61</f>
        <v>0</v>
      </c>
      <c r="TIM62" s="1683">
        <f t="shared" ref="TIM62" si="6882">TIM59-TIM61</f>
        <v>0</v>
      </c>
      <c r="TIO62" s="1683">
        <f t="shared" ref="TIO62" si="6883">TIO59-TIO61</f>
        <v>0</v>
      </c>
      <c r="TIQ62" s="1683">
        <f t="shared" ref="TIQ62" si="6884">TIQ59-TIQ61</f>
        <v>0</v>
      </c>
      <c r="TIS62" s="1683">
        <f t="shared" ref="TIS62" si="6885">TIS59-TIS61</f>
        <v>0</v>
      </c>
      <c r="TIU62" s="1683">
        <f t="shared" ref="TIU62" si="6886">TIU59-TIU61</f>
        <v>0</v>
      </c>
      <c r="TIW62" s="1683">
        <f t="shared" ref="TIW62" si="6887">TIW59-TIW61</f>
        <v>0</v>
      </c>
      <c r="TIY62" s="1683">
        <f t="shared" ref="TIY62" si="6888">TIY59-TIY61</f>
        <v>0</v>
      </c>
      <c r="TJA62" s="1683">
        <f t="shared" ref="TJA62" si="6889">TJA59-TJA61</f>
        <v>0</v>
      </c>
      <c r="TJC62" s="1683">
        <f t="shared" ref="TJC62" si="6890">TJC59-TJC61</f>
        <v>0</v>
      </c>
      <c r="TJE62" s="1683">
        <f t="shared" ref="TJE62" si="6891">TJE59-TJE61</f>
        <v>0</v>
      </c>
      <c r="TJG62" s="1683">
        <f t="shared" ref="TJG62" si="6892">TJG59-TJG61</f>
        <v>0</v>
      </c>
      <c r="TJI62" s="1683">
        <f t="shared" ref="TJI62" si="6893">TJI59-TJI61</f>
        <v>0</v>
      </c>
      <c r="TJK62" s="1683">
        <f t="shared" ref="TJK62" si="6894">TJK59-TJK61</f>
        <v>0</v>
      </c>
      <c r="TJM62" s="1683">
        <f t="shared" ref="TJM62" si="6895">TJM59-TJM61</f>
        <v>0</v>
      </c>
      <c r="TJO62" s="1683">
        <f t="shared" ref="TJO62" si="6896">TJO59-TJO61</f>
        <v>0</v>
      </c>
      <c r="TJQ62" s="1683">
        <f t="shared" ref="TJQ62" si="6897">TJQ59-TJQ61</f>
        <v>0</v>
      </c>
      <c r="TJS62" s="1683">
        <f t="shared" ref="TJS62" si="6898">TJS59-TJS61</f>
        <v>0</v>
      </c>
      <c r="TJU62" s="1683">
        <f t="shared" ref="TJU62" si="6899">TJU59-TJU61</f>
        <v>0</v>
      </c>
      <c r="TJW62" s="1683">
        <f t="shared" ref="TJW62" si="6900">TJW59-TJW61</f>
        <v>0</v>
      </c>
      <c r="TJY62" s="1683">
        <f t="shared" ref="TJY62" si="6901">TJY59-TJY61</f>
        <v>0</v>
      </c>
      <c r="TKA62" s="1683">
        <f t="shared" ref="TKA62" si="6902">TKA59-TKA61</f>
        <v>0</v>
      </c>
      <c r="TKC62" s="1683">
        <f t="shared" ref="TKC62" si="6903">TKC59-TKC61</f>
        <v>0</v>
      </c>
      <c r="TKE62" s="1683">
        <f t="shared" ref="TKE62" si="6904">TKE59-TKE61</f>
        <v>0</v>
      </c>
      <c r="TKG62" s="1683">
        <f t="shared" ref="TKG62" si="6905">TKG59-TKG61</f>
        <v>0</v>
      </c>
      <c r="TKI62" s="1683">
        <f t="shared" ref="TKI62" si="6906">TKI59-TKI61</f>
        <v>0</v>
      </c>
      <c r="TKK62" s="1683">
        <f t="shared" ref="TKK62" si="6907">TKK59-TKK61</f>
        <v>0</v>
      </c>
      <c r="TKM62" s="1683">
        <f t="shared" ref="TKM62" si="6908">TKM59-TKM61</f>
        <v>0</v>
      </c>
      <c r="TKO62" s="1683">
        <f t="shared" ref="TKO62" si="6909">TKO59-TKO61</f>
        <v>0</v>
      </c>
      <c r="TKQ62" s="1683">
        <f t="shared" ref="TKQ62" si="6910">TKQ59-TKQ61</f>
        <v>0</v>
      </c>
      <c r="TKS62" s="1683">
        <f t="shared" ref="TKS62" si="6911">TKS59-TKS61</f>
        <v>0</v>
      </c>
      <c r="TKU62" s="1683">
        <f t="shared" ref="TKU62" si="6912">TKU59-TKU61</f>
        <v>0</v>
      </c>
      <c r="TKW62" s="1683">
        <f t="shared" ref="TKW62" si="6913">TKW59-TKW61</f>
        <v>0</v>
      </c>
      <c r="TKY62" s="1683">
        <f t="shared" ref="TKY62" si="6914">TKY59-TKY61</f>
        <v>0</v>
      </c>
      <c r="TLA62" s="1683">
        <f t="shared" ref="TLA62" si="6915">TLA59-TLA61</f>
        <v>0</v>
      </c>
      <c r="TLC62" s="1683">
        <f t="shared" ref="TLC62" si="6916">TLC59-TLC61</f>
        <v>0</v>
      </c>
      <c r="TLE62" s="1683">
        <f t="shared" ref="TLE62" si="6917">TLE59-TLE61</f>
        <v>0</v>
      </c>
      <c r="TLG62" s="1683">
        <f t="shared" ref="TLG62" si="6918">TLG59-TLG61</f>
        <v>0</v>
      </c>
      <c r="TLI62" s="1683">
        <f t="shared" ref="TLI62" si="6919">TLI59-TLI61</f>
        <v>0</v>
      </c>
      <c r="TLK62" s="1683">
        <f t="shared" ref="TLK62" si="6920">TLK59-TLK61</f>
        <v>0</v>
      </c>
      <c r="TLM62" s="1683">
        <f t="shared" ref="TLM62" si="6921">TLM59-TLM61</f>
        <v>0</v>
      </c>
      <c r="TLO62" s="1683">
        <f t="shared" ref="TLO62" si="6922">TLO59-TLO61</f>
        <v>0</v>
      </c>
      <c r="TLQ62" s="1683">
        <f t="shared" ref="TLQ62" si="6923">TLQ59-TLQ61</f>
        <v>0</v>
      </c>
      <c r="TLS62" s="1683">
        <f t="shared" ref="TLS62" si="6924">TLS59-TLS61</f>
        <v>0</v>
      </c>
      <c r="TLU62" s="1683">
        <f t="shared" ref="TLU62" si="6925">TLU59-TLU61</f>
        <v>0</v>
      </c>
      <c r="TLW62" s="1683">
        <f t="shared" ref="TLW62" si="6926">TLW59-TLW61</f>
        <v>0</v>
      </c>
      <c r="TLY62" s="1683">
        <f t="shared" ref="TLY62" si="6927">TLY59-TLY61</f>
        <v>0</v>
      </c>
      <c r="TMA62" s="1683">
        <f t="shared" ref="TMA62" si="6928">TMA59-TMA61</f>
        <v>0</v>
      </c>
      <c r="TMC62" s="1683">
        <f t="shared" ref="TMC62" si="6929">TMC59-TMC61</f>
        <v>0</v>
      </c>
      <c r="TME62" s="1683">
        <f t="shared" ref="TME62" si="6930">TME59-TME61</f>
        <v>0</v>
      </c>
      <c r="TMG62" s="1683">
        <f t="shared" ref="TMG62" si="6931">TMG59-TMG61</f>
        <v>0</v>
      </c>
      <c r="TMI62" s="1683">
        <f t="shared" ref="TMI62" si="6932">TMI59-TMI61</f>
        <v>0</v>
      </c>
      <c r="TMK62" s="1683">
        <f t="shared" ref="TMK62" si="6933">TMK59-TMK61</f>
        <v>0</v>
      </c>
      <c r="TMM62" s="1683">
        <f t="shared" ref="TMM62" si="6934">TMM59-TMM61</f>
        <v>0</v>
      </c>
      <c r="TMO62" s="1683">
        <f t="shared" ref="TMO62" si="6935">TMO59-TMO61</f>
        <v>0</v>
      </c>
      <c r="TMQ62" s="1683">
        <f t="shared" ref="TMQ62" si="6936">TMQ59-TMQ61</f>
        <v>0</v>
      </c>
      <c r="TMS62" s="1683">
        <f t="shared" ref="TMS62" si="6937">TMS59-TMS61</f>
        <v>0</v>
      </c>
      <c r="TMU62" s="1683">
        <f t="shared" ref="TMU62" si="6938">TMU59-TMU61</f>
        <v>0</v>
      </c>
      <c r="TMW62" s="1683">
        <f t="shared" ref="TMW62" si="6939">TMW59-TMW61</f>
        <v>0</v>
      </c>
      <c r="TMY62" s="1683">
        <f t="shared" ref="TMY62" si="6940">TMY59-TMY61</f>
        <v>0</v>
      </c>
      <c r="TNA62" s="1683">
        <f t="shared" ref="TNA62" si="6941">TNA59-TNA61</f>
        <v>0</v>
      </c>
      <c r="TNC62" s="1683">
        <f t="shared" ref="TNC62" si="6942">TNC59-TNC61</f>
        <v>0</v>
      </c>
      <c r="TNE62" s="1683">
        <f t="shared" ref="TNE62" si="6943">TNE59-TNE61</f>
        <v>0</v>
      </c>
      <c r="TNG62" s="1683">
        <f t="shared" ref="TNG62" si="6944">TNG59-TNG61</f>
        <v>0</v>
      </c>
      <c r="TNI62" s="1683">
        <f t="shared" ref="TNI62" si="6945">TNI59-TNI61</f>
        <v>0</v>
      </c>
      <c r="TNK62" s="1683">
        <f t="shared" ref="TNK62" si="6946">TNK59-TNK61</f>
        <v>0</v>
      </c>
      <c r="TNM62" s="1683">
        <f t="shared" ref="TNM62" si="6947">TNM59-TNM61</f>
        <v>0</v>
      </c>
      <c r="TNO62" s="1683">
        <f t="shared" ref="TNO62" si="6948">TNO59-TNO61</f>
        <v>0</v>
      </c>
      <c r="TNQ62" s="1683">
        <f t="shared" ref="TNQ62" si="6949">TNQ59-TNQ61</f>
        <v>0</v>
      </c>
      <c r="TNS62" s="1683">
        <f t="shared" ref="TNS62" si="6950">TNS59-TNS61</f>
        <v>0</v>
      </c>
      <c r="TNU62" s="1683">
        <f t="shared" ref="TNU62" si="6951">TNU59-TNU61</f>
        <v>0</v>
      </c>
      <c r="TNW62" s="1683">
        <f t="shared" ref="TNW62" si="6952">TNW59-TNW61</f>
        <v>0</v>
      </c>
      <c r="TNY62" s="1683">
        <f t="shared" ref="TNY62" si="6953">TNY59-TNY61</f>
        <v>0</v>
      </c>
      <c r="TOA62" s="1683">
        <f t="shared" ref="TOA62" si="6954">TOA59-TOA61</f>
        <v>0</v>
      </c>
      <c r="TOC62" s="1683">
        <f t="shared" ref="TOC62" si="6955">TOC59-TOC61</f>
        <v>0</v>
      </c>
      <c r="TOE62" s="1683">
        <f t="shared" ref="TOE62" si="6956">TOE59-TOE61</f>
        <v>0</v>
      </c>
      <c r="TOG62" s="1683">
        <f t="shared" ref="TOG62" si="6957">TOG59-TOG61</f>
        <v>0</v>
      </c>
      <c r="TOI62" s="1683">
        <f t="shared" ref="TOI62" si="6958">TOI59-TOI61</f>
        <v>0</v>
      </c>
      <c r="TOK62" s="1683">
        <f t="shared" ref="TOK62" si="6959">TOK59-TOK61</f>
        <v>0</v>
      </c>
      <c r="TOM62" s="1683">
        <f t="shared" ref="TOM62" si="6960">TOM59-TOM61</f>
        <v>0</v>
      </c>
      <c r="TOO62" s="1683">
        <f t="shared" ref="TOO62" si="6961">TOO59-TOO61</f>
        <v>0</v>
      </c>
      <c r="TOQ62" s="1683">
        <f t="shared" ref="TOQ62" si="6962">TOQ59-TOQ61</f>
        <v>0</v>
      </c>
      <c r="TOS62" s="1683">
        <f t="shared" ref="TOS62" si="6963">TOS59-TOS61</f>
        <v>0</v>
      </c>
      <c r="TOU62" s="1683">
        <f t="shared" ref="TOU62" si="6964">TOU59-TOU61</f>
        <v>0</v>
      </c>
      <c r="TOW62" s="1683">
        <f t="shared" ref="TOW62" si="6965">TOW59-TOW61</f>
        <v>0</v>
      </c>
      <c r="TOY62" s="1683">
        <f t="shared" ref="TOY62" si="6966">TOY59-TOY61</f>
        <v>0</v>
      </c>
      <c r="TPA62" s="1683">
        <f t="shared" ref="TPA62" si="6967">TPA59-TPA61</f>
        <v>0</v>
      </c>
      <c r="TPC62" s="1683">
        <f t="shared" ref="TPC62" si="6968">TPC59-TPC61</f>
        <v>0</v>
      </c>
      <c r="TPE62" s="1683">
        <f t="shared" ref="TPE62" si="6969">TPE59-TPE61</f>
        <v>0</v>
      </c>
      <c r="TPG62" s="1683">
        <f t="shared" ref="TPG62" si="6970">TPG59-TPG61</f>
        <v>0</v>
      </c>
      <c r="TPI62" s="1683">
        <f t="shared" ref="TPI62" si="6971">TPI59-TPI61</f>
        <v>0</v>
      </c>
      <c r="TPK62" s="1683">
        <f t="shared" ref="TPK62" si="6972">TPK59-TPK61</f>
        <v>0</v>
      </c>
      <c r="TPM62" s="1683">
        <f t="shared" ref="TPM62" si="6973">TPM59-TPM61</f>
        <v>0</v>
      </c>
      <c r="TPO62" s="1683">
        <f t="shared" ref="TPO62" si="6974">TPO59-TPO61</f>
        <v>0</v>
      </c>
      <c r="TPQ62" s="1683">
        <f t="shared" ref="TPQ62" si="6975">TPQ59-TPQ61</f>
        <v>0</v>
      </c>
      <c r="TPS62" s="1683">
        <f t="shared" ref="TPS62" si="6976">TPS59-TPS61</f>
        <v>0</v>
      </c>
      <c r="TPU62" s="1683">
        <f t="shared" ref="TPU62" si="6977">TPU59-TPU61</f>
        <v>0</v>
      </c>
      <c r="TPW62" s="1683">
        <f t="shared" ref="TPW62" si="6978">TPW59-TPW61</f>
        <v>0</v>
      </c>
      <c r="TPY62" s="1683">
        <f t="shared" ref="TPY62" si="6979">TPY59-TPY61</f>
        <v>0</v>
      </c>
      <c r="TQA62" s="1683">
        <f t="shared" ref="TQA62" si="6980">TQA59-TQA61</f>
        <v>0</v>
      </c>
      <c r="TQC62" s="1683">
        <f t="shared" ref="TQC62" si="6981">TQC59-TQC61</f>
        <v>0</v>
      </c>
      <c r="TQE62" s="1683">
        <f t="shared" ref="TQE62" si="6982">TQE59-TQE61</f>
        <v>0</v>
      </c>
      <c r="TQG62" s="1683">
        <f t="shared" ref="TQG62" si="6983">TQG59-TQG61</f>
        <v>0</v>
      </c>
      <c r="TQI62" s="1683">
        <f t="shared" ref="TQI62" si="6984">TQI59-TQI61</f>
        <v>0</v>
      </c>
      <c r="TQK62" s="1683">
        <f t="shared" ref="TQK62" si="6985">TQK59-TQK61</f>
        <v>0</v>
      </c>
      <c r="TQM62" s="1683">
        <f t="shared" ref="TQM62" si="6986">TQM59-TQM61</f>
        <v>0</v>
      </c>
      <c r="TQO62" s="1683">
        <f t="shared" ref="TQO62" si="6987">TQO59-TQO61</f>
        <v>0</v>
      </c>
      <c r="TQQ62" s="1683">
        <f t="shared" ref="TQQ62" si="6988">TQQ59-TQQ61</f>
        <v>0</v>
      </c>
      <c r="TQS62" s="1683">
        <f t="shared" ref="TQS62" si="6989">TQS59-TQS61</f>
        <v>0</v>
      </c>
      <c r="TQU62" s="1683">
        <f t="shared" ref="TQU62" si="6990">TQU59-TQU61</f>
        <v>0</v>
      </c>
      <c r="TQW62" s="1683">
        <f t="shared" ref="TQW62" si="6991">TQW59-TQW61</f>
        <v>0</v>
      </c>
      <c r="TQY62" s="1683">
        <f t="shared" ref="TQY62" si="6992">TQY59-TQY61</f>
        <v>0</v>
      </c>
      <c r="TRA62" s="1683">
        <f t="shared" ref="TRA62" si="6993">TRA59-TRA61</f>
        <v>0</v>
      </c>
      <c r="TRC62" s="1683">
        <f t="shared" ref="TRC62" si="6994">TRC59-TRC61</f>
        <v>0</v>
      </c>
      <c r="TRE62" s="1683">
        <f t="shared" ref="TRE62" si="6995">TRE59-TRE61</f>
        <v>0</v>
      </c>
      <c r="TRG62" s="1683">
        <f t="shared" ref="TRG62" si="6996">TRG59-TRG61</f>
        <v>0</v>
      </c>
      <c r="TRI62" s="1683">
        <f t="shared" ref="TRI62" si="6997">TRI59-TRI61</f>
        <v>0</v>
      </c>
      <c r="TRK62" s="1683">
        <f t="shared" ref="TRK62" si="6998">TRK59-TRK61</f>
        <v>0</v>
      </c>
      <c r="TRM62" s="1683">
        <f t="shared" ref="TRM62" si="6999">TRM59-TRM61</f>
        <v>0</v>
      </c>
      <c r="TRO62" s="1683">
        <f t="shared" ref="TRO62" si="7000">TRO59-TRO61</f>
        <v>0</v>
      </c>
      <c r="TRQ62" s="1683">
        <f t="shared" ref="TRQ62" si="7001">TRQ59-TRQ61</f>
        <v>0</v>
      </c>
      <c r="TRS62" s="1683">
        <f t="shared" ref="TRS62" si="7002">TRS59-TRS61</f>
        <v>0</v>
      </c>
      <c r="TRU62" s="1683">
        <f t="shared" ref="TRU62" si="7003">TRU59-TRU61</f>
        <v>0</v>
      </c>
      <c r="TRW62" s="1683">
        <f t="shared" ref="TRW62" si="7004">TRW59-TRW61</f>
        <v>0</v>
      </c>
      <c r="TRY62" s="1683">
        <f t="shared" ref="TRY62" si="7005">TRY59-TRY61</f>
        <v>0</v>
      </c>
      <c r="TSA62" s="1683">
        <f t="shared" ref="TSA62" si="7006">TSA59-TSA61</f>
        <v>0</v>
      </c>
      <c r="TSC62" s="1683">
        <f t="shared" ref="TSC62" si="7007">TSC59-TSC61</f>
        <v>0</v>
      </c>
      <c r="TSE62" s="1683">
        <f t="shared" ref="TSE62" si="7008">TSE59-TSE61</f>
        <v>0</v>
      </c>
      <c r="TSG62" s="1683">
        <f t="shared" ref="TSG62" si="7009">TSG59-TSG61</f>
        <v>0</v>
      </c>
      <c r="TSI62" s="1683">
        <f t="shared" ref="TSI62" si="7010">TSI59-TSI61</f>
        <v>0</v>
      </c>
      <c r="TSK62" s="1683">
        <f t="shared" ref="TSK62" si="7011">TSK59-TSK61</f>
        <v>0</v>
      </c>
      <c r="TSM62" s="1683">
        <f t="shared" ref="TSM62" si="7012">TSM59-TSM61</f>
        <v>0</v>
      </c>
      <c r="TSO62" s="1683">
        <f t="shared" ref="TSO62" si="7013">TSO59-TSO61</f>
        <v>0</v>
      </c>
      <c r="TSQ62" s="1683">
        <f t="shared" ref="TSQ62" si="7014">TSQ59-TSQ61</f>
        <v>0</v>
      </c>
      <c r="TSS62" s="1683">
        <f t="shared" ref="TSS62" si="7015">TSS59-TSS61</f>
        <v>0</v>
      </c>
      <c r="TSU62" s="1683">
        <f t="shared" ref="TSU62" si="7016">TSU59-TSU61</f>
        <v>0</v>
      </c>
      <c r="TSW62" s="1683">
        <f t="shared" ref="TSW62" si="7017">TSW59-TSW61</f>
        <v>0</v>
      </c>
      <c r="TSY62" s="1683">
        <f t="shared" ref="TSY62" si="7018">TSY59-TSY61</f>
        <v>0</v>
      </c>
      <c r="TTA62" s="1683">
        <f t="shared" ref="TTA62" si="7019">TTA59-TTA61</f>
        <v>0</v>
      </c>
      <c r="TTC62" s="1683">
        <f t="shared" ref="TTC62" si="7020">TTC59-TTC61</f>
        <v>0</v>
      </c>
      <c r="TTE62" s="1683">
        <f t="shared" ref="TTE62" si="7021">TTE59-TTE61</f>
        <v>0</v>
      </c>
      <c r="TTG62" s="1683">
        <f t="shared" ref="TTG62" si="7022">TTG59-TTG61</f>
        <v>0</v>
      </c>
      <c r="TTI62" s="1683">
        <f t="shared" ref="TTI62" si="7023">TTI59-TTI61</f>
        <v>0</v>
      </c>
      <c r="TTK62" s="1683">
        <f t="shared" ref="TTK62" si="7024">TTK59-TTK61</f>
        <v>0</v>
      </c>
      <c r="TTM62" s="1683">
        <f t="shared" ref="TTM62" si="7025">TTM59-TTM61</f>
        <v>0</v>
      </c>
      <c r="TTO62" s="1683">
        <f t="shared" ref="TTO62" si="7026">TTO59-TTO61</f>
        <v>0</v>
      </c>
      <c r="TTQ62" s="1683">
        <f t="shared" ref="TTQ62" si="7027">TTQ59-TTQ61</f>
        <v>0</v>
      </c>
      <c r="TTS62" s="1683">
        <f t="shared" ref="TTS62" si="7028">TTS59-TTS61</f>
        <v>0</v>
      </c>
      <c r="TTU62" s="1683">
        <f t="shared" ref="TTU62" si="7029">TTU59-TTU61</f>
        <v>0</v>
      </c>
      <c r="TTW62" s="1683">
        <f t="shared" ref="TTW62" si="7030">TTW59-TTW61</f>
        <v>0</v>
      </c>
      <c r="TTY62" s="1683">
        <f t="shared" ref="TTY62" si="7031">TTY59-TTY61</f>
        <v>0</v>
      </c>
      <c r="TUA62" s="1683">
        <f t="shared" ref="TUA62" si="7032">TUA59-TUA61</f>
        <v>0</v>
      </c>
      <c r="TUC62" s="1683">
        <f t="shared" ref="TUC62" si="7033">TUC59-TUC61</f>
        <v>0</v>
      </c>
      <c r="TUE62" s="1683">
        <f t="shared" ref="TUE62" si="7034">TUE59-TUE61</f>
        <v>0</v>
      </c>
      <c r="TUG62" s="1683">
        <f t="shared" ref="TUG62" si="7035">TUG59-TUG61</f>
        <v>0</v>
      </c>
      <c r="TUI62" s="1683">
        <f t="shared" ref="TUI62" si="7036">TUI59-TUI61</f>
        <v>0</v>
      </c>
      <c r="TUK62" s="1683">
        <f t="shared" ref="TUK62" si="7037">TUK59-TUK61</f>
        <v>0</v>
      </c>
      <c r="TUM62" s="1683">
        <f t="shared" ref="TUM62" si="7038">TUM59-TUM61</f>
        <v>0</v>
      </c>
      <c r="TUO62" s="1683">
        <f t="shared" ref="TUO62" si="7039">TUO59-TUO61</f>
        <v>0</v>
      </c>
      <c r="TUQ62" s="1683">
        <f t="shared" ref="TUQ62" si="7040">TUQ59-TUQ61</f>
        <v>0</v>
      </c>
      <c r="TUS62" s="1683">
        <f t="shared" ref="TUS62" si="7041">TUS59-TUS61</f>
        <v>0</v>
      </c>
      <c r="TUU62" s="1683">
        <f t="shared" ref="TUU62" si="7042">TUU59-TUU61</f>
        <v>0</v>
      </c>
      <c r="TUW62" s="1683">
        <f t="shared" ref="TUW62" si="7043">TUW59-TUW61</f>
        <v>0</v>
      </c>
      <c r="TUY62" s="1683">
        <f t="shared" ref="TUY62" si="7044">TUY59-TUY61</f>
        <v>0</v>
      </c>
      <c r="TVA62" s="1683">
        <f t="shared" ref="TVA62" si="7045">TVA59-TVA61</f>
        <v>0</v>
      </c>
      <c r="TVC62" s="1683">
        <f t="shared" ref="TVC62" si="7046">TVC59-TVC61</f>
        <v>0</v>
      </c>
      <c r="TVE62" s="1683">
        <f t="shared" ref="TVE62" si="7047">TVE59-TVE61</f>
        <v>0</v>
      </c>
      <c r="TVG62" s="1683">
        <f t="shared" ref="TVG62" si="7048">TVG59-TVG61</f>
        <v>0</v>
      </c>
      <c r="TVI62" s="1683">
        <f t="shared" ref="TVI62" si="7049">TVI59-TVI61</f>
        <v>0</v>
      </c>
      <c r="TVK62" s="1683">
        <f t="shared" ref="TVK62" si="7050">TVK59-TVK61</f>
        <v>0</v>
      </c>
      <c r="TVM62" s="1683">
        <f t="shared" ref="TVM62" si="7051">TVM59-TVM61</f>
        <v>0</v>
      </c>
      <c r="TVO62" s="1683">
        <f t="shared" ref="TVO62" si="7052">TVO59-TVO61</f>
        <v>0</v>
      </c>
      <c r="TVQ62" s="1683">
        <f t="shared" ref="TVQ62" si="7053">TVQ59-TVQ61</f>
        <v>0</v>
      </c>
      <c r="TVS62" s="1683">
        <f t="shared" ref="TVS62" si="7054">TVS59-TVS61</f>
        <v>0</v>
      </c>
      <c r="TVU62" s="1683">
        <f t="shared" ref="TVU62" si="7055">TVU59-TVU61</f>
        <v>0</v>
      </c>
      <c r="TVW62" s="1683">
        <f t="shared" ref="TVW62" si="7056">TVW59-TVW61</f>
        <v>0</v>
      </c>
      <c r="TVY62" s="1683">
        <f t="shared" ref="TVY62" si="7057">TVY59-TVY61</f>
        <v>0</v>
      </c>
      <c r="TWA62" s="1683">
        <f t="shared" ref="TWA62" si="7058">TWA59-TWA61</f>
        <v>0</v>
      </c>
      <c r="TWC62" s="1683">
        <f t="shared" ref="TWC62" si="7059">TWC59-TWC61</f>
        <v>0</v>
      </c>
      <c r="TWE62" s="1683">
        <f t="shared" ref="TWE62" si="7060">TWE59-TWE61</f>
        <v>0</v>
      </c>
      <c r="TWG62" s="1683">
        <f t="shared" ref="TWG62" si="7061">TWG59-TWG61</f>
        <v>0</v>
      </c>
      <c r="TWI62" s="1683">
        <f t="shared" ref="TWI62" si="7062">TWI59-TWI61</f>
        <v>0</v>
      </c>
      <c r="TWK62" s="1683">
        <f t="shared" ref="TWK62" si="7063">TWK59-TWK61</f>
        <v>0</v>
      </c>
      <c r="TWM62" s="1683">
        <f t="shared" ref="TWM62" si="7064">TWM59-TWM61</f>
        <v>0</v>
      </c>
      <c r="TWO62" s="1683">
        <f t="shared" ref="TWO62" si="7065">TWO59-TWO61</f>
        <v>0</v>
      </c>
      <c r="TWQ62" s="1683">
        <f t="shared" ref="TWQ62" si="7066">TWQ59-TWQ61</f>
        <v>0</v>
      </c>
      <c r="TWS62" s="1683">
        <f t="shared" ref="TWS62" si="7067">TWS59-TWS61</f>
        <v>0</v>
      </c>
      <c r="TWU62" s="1683">
        <f t="shared" ref="TWU62" si="7068">TWU59-TWU61</f>
        <v>0</v>
      </c>
      <c r="TWW62" s="1683">
        <f t="shared" ref="TWW62" si="7069">TWW59-TWW61</f>
        <v>0</v>
      </c>
      <c r="TWY62" s="1683">
        <f t="shared" ref="TWY62" si="7070">TWY59-TWY61</f>
        <v>0</v>
      </c>
      <c r="TXA62" s="1683">
        <f t="shared" ref="TXA62" si="7071">TXA59-TXA61</f>
        <v>0</v>
      </c>
      <c r="TXC62" s="1683">
        <f t="shared" ref="TXC62" si="7072">TXC59-TXC61</f>
        <v>0</v>
      </c>
      <c r="TXE62" s="1683">
        <f t="shared" ref="TXE62" si="7073">TXE59-TXE61</f>
        <v>0</v>
      </c>
      <c r="TXG62" s="1683">
        <f t="shared" ref="TXG62" si="7074">TXG59-TXG61</f>
        <v>0</v>
      </c>
      <c r="TXI62" s="1683">
        <f t="shared" ref="TXI62" si="7075">TXI59-TXI61</f>
        <v>0</v>
      </c>
      <c r="TXK62" s="1683">
        <f t="shared" ref="TXK62" si="7076">TXK59-TXK61</f>
        <v>0</v>
      </c>
      <c r="TXM62" s="1683">
        <f t="shared" ref="TXM62" si="7077">TXM59-TXM61</f>
        <v>0</v>
      </c>
      <c r="TXO62" s="1683">
        <f t="shared" ref="TXO62" si="7078">TXO59-TXO61</f>
        <v>0</v>
      </c>
      <c r="TXQ62" s="1683">
        <f t="shared" ref="TXQ62" si="7079">TXQ59-TXQ61</f>
        <v>0</v>
      </c>
      <c r="TXS62" s="1683">
        <f t="shared" ref="TXS62" si="7080">TXS59-TXS61</f>
        <v>0</v>
      </c>
      <c r="TXU62" s="1683">
        <f t="shared" ref="TXU62" si="7081">TXU59-TXU61</f>
        <v>0</v>
      </c>
      <c r="TXW62" s="1683">
        <f t="shared" ref="TXW62" si="7082">TXW59-TXW61</f>
        <v>0</v>
      </c>
      <c r="TXY62" s="1683">
        <f t="shared" ref="TXY62" si="7083">TXY59-TXY61</f>
        <v>0</v>
      </c>
      <c r="TYA62" s="1683">
        <f t="shared" ref="TYA62" si="7084">TYA59-TYA61</f>
        <v>0</v>
      </c>
      <c r="TYC62" s="1683">
        <f t="shared" ref="TYC62" si="7085">TYC59-TYC61</f>
        <v>0</v>
      </c>
      <c r="TYE62" s="1683">
        <f t="shared" ref="TYE62" si="7086">TYE59-TYE61</f>
        <v>0</v>
      </c>
      <c r="TYG62" s="1683">
        <f t="shared" ref="TYG62" si="7087">TYG59-TYG61</f>
        <v>0</v>
      </c>
      <c r="TYI62" s="1683">
        <f t="shared" ref="TYI62" si="7088">TYI59-TYI61</f>
        <v>0</v>
      </c>
      <c r="TYK62" s="1683">
        <f t="shared" ref="TYK62" si="7089">TYK59-TYK61</f>
        <v>0</v>
      </c>
      <c r="TYM62" s="1683">
        <f t="shared" ref="TYM62" si="7090">TYM59-TYM61</f>
        <v>0</v>
      </c>
      <c r="TYO62" s="1683">
        <f t="shared" ref="TYO62" si="7091">TYO59-TYO61</f>
        <v>0</v>
      </c>
      <c r="TYQ62" s="1683">
        <f t="shared" ref="TYQ62" si="7092">TYQ59-TYQ61</f>
        <v>0</v>
      </c>
      <c r="TYS62" s="1683">
        <f t="shared" ref="TYS62" si="7093">TYS59-TYS61</f>
        <v>0</v>
      </c>
      <c r="TYU62" s="1683">
        <f t="shared" ref="TYU62" si="7094">TYU59-TYU61</f>
        <v>0</v>
      </c>
      <c r="TYW62" s="1683">
        <f t="shared" ref="TYW62" si="7095">TYW59-TYW61</f>
        <v>0</v>
      </c>
      <c r="TYY62" s="1683">
        <f t="shared" ref="TYY62" si="7096">TYY59-TYY61</f>
        <v>0</v>
      </c>
      <c r="TZA62" s="1683">
        <f t="shared" ref="TZA62" si="7097">TZA59-TZA61</f>
        <v>0</v>
      </c>
      <c r="TZC62" s="1683">
        <f t="shared" ref="TZC62" si="7098">TZC59-TZC61</f>
        <v>0</v>
      </c>
      <c r="TZE62" s="1683">
        <f t="shared" ref="TZE62" si="7099">TZE59-TZE61</f>
        <v>0</v>
      </c>
      <c r="TZG62" s="1683">
        <f t="shared" ref="TZG62" si="7100">TZG59-TZG61</f>
        <v>0</v>
      </c>
      <c r="TZI62" s="1683">
        <f t="shared" ref="TZI62" si="7101">TZI59-TZI61</f>
        <v>0</v>
      </c>
      <c r="TZK62" s="1683">
        <f t="shared" ref="TZK62" si="7102">TZK59-TZK61</f>
        <v>0</v>
      </c>
      <c r="TZM62" s="1683">
        <f t="shared" ref="TZM62" si="7103">TZM59-TZM61</f>
        <v>0</v>
      </c>
      <c r="TZO62" s="1683">
        <f t="shared" ref="TZO62" si="7104">TZO59-TZO61</f>
        <v>0</v>
      </c>
      <c r="TZQ62" s="1683">
        <f t="shared" ref="TZQ62" si="7105">TZQ59-TZQ61</f>
        <v>0</v>
      </c>
      <c r="TZS62" s="1683">
        <f t="shared" ref="TZS62" si="7106">TZS59-TZS61</f>
        <v>0</v>
      </c>
      <c r="TZU62" s="1683">
        <f t="shared" ref="TZU62" si="7107">TZU59-TZU61</f>
        <v>0</v>
      </c>
      <c r="TZW62" s="1683">
        <f t="shared" ref="TZW62" si="7108">TZW59-TZW61</f>
        <v>0</v>
      </c>
      <c r="TZY62" s="1683">
        <f t="shared" ref="TZY62" si="7109">TZY59-TZY61</f>
        <v>0</v>
      </c>
      <c r="UAA62" s="1683">
        <f t="shared" ref="UAA62" si="7110">UAA59-UAA61</f>
        <v>0</v>
      </c>
      <c r="UAC62" s="1683">
        <f t="shared" ref="UAC62" si="7111">UAC59-UAC61</f>
        <v>0</v>
      </c>
      <c r="UAE62" s="1683">
        <f t="shared" ref="UAE62" si="7112">UAE59-UAE61</f>
        <v>0</v>
      </c>
      <c r="UAG62" s="1683">
        <f t="shared" ref="UAG62" si="7113">UAG59-UAG61</f>
        <v>0</v>
      </c>
      <c r="UAI62" s="1683">
        <f t="shared" ref="UAI62" si="7114">UAI59-UAI61</f>
        <v>0</v>
      </c>
      <c r="UAK62" s="1683">
        <f t="shared" ref="UAK62" si="7115">UAK59-UAK61</f>
        <v>0</v>
      </c>
      <c r="UAM62" s="1683">
        <f t="shared" ref="UAM62" si="7116">UAM59-UAM61</f>
        <v>0</v>
      </c>
      <c r="UAO62" s="1683">
        <f t="shared" ref="UAO62" si="7117">UAO59-UAO61</f>
        <v>0</v>
      </c>
      <c r="UAQ62" s="1683">
        <f t="shared" ref="UAQ62" si="7118">UAQ59-UAQ61</f>
        <v>0</v>
      </c>
      <c r="UAS62" s="1683">
        <f t="shared" ref="UAS62" si="7119">UAS59-UAS61</f>
        <v>0</v>
      </c>
      <c r="UAU62" s="1683">
        <f t="shared" ref="UAU62" si="7120">UAU59-UAU61</f>
        <v>0</v>
      </c>
      <c r="UAW62" s="1683">
        <f t="shared" ref="UAW62" si="7121">UAW59-UAW61</f>
        <v>0</v>
      </c>
      <c r="UAY62" s="1683">
        <f t="shared" ref="UAY62" si="7122">UAY59-UAY61</f>
        <v>0</v>
      </c>
      <c r="UBA62" s="1683">
        <f t="shared" ref="UBA62" si="7123">UBA59-UBA61</f>
        <v>0</v>
      </c>
      <c r="UBC62" s="1683">
        <f t="shared" ref="UBC62" si="7124">UBC59-UBC61</f>
        <v>0</v>
      </c>
      <c r="UBE62" s="1683">
        <f t="shared" ref="UBE62" si="7125">UBE59-UBE61</f>
        <v>0</v>
      </c>
      <c r="UBG62" s="1683">
        <f t="shared" ref="UBG62" si="7126">UBG59-UBG61</f>
        <v>0</v>
      </c>
      <c r="UBI62" s="1683">
        <f t="shared" ref="UBI62" si="7127">UBI59-UBI61</f>
        <v>0</v>
      </c>
      <c r="UBK62" s="1683">
        <f t="shared" ref="UBK62" si="7128">UBK59-UBK61</f>
        <v>0</v>
      </c>
      <c r="UBM62" s="1683">
        <f t="shared" ref="UBM62" si="7129">UBM59-UBM61</f>
        <v>0</v>
      </c>
      <c r="UBO62" s="1683">
        <f t="shared" ref="UBO62" si="7130">UBO59-UBO61</f>
        <v>0</v>
      </c>
      <c r="UBQ62" s="1683">
        <f t="shared" ref="UBQ62" si="7131">UBQ59-UBQ61</f>
        <v>0</v>
      </c>
      <c r="UBS62" s="1683">
        <f t="shared" ref="UBS62" si="7132">UBS59-UBS61</f>
        <v>0</v>
      </c>
      <c r="UBU62" s="1683">
        <f t="shared" ref="UBU62" si="7133">UBU59-UBU61</f>
        <v>0</v>
      </c>
      <c r="UBW62" s="1683">
        <f t="shared" ref="UBW62" si="7134">UBW59-UBW61</f>
        <v>0</v>
      </c>
      <c r="UBY62" s="1683">
        <f t="shared" ref="UBY62" si="7135">UBY59-UBY61</f>
        <v>0</v>
      </c>
      <c r="UCA62" s="1683">
        <f t="shared" ref="UCA62" si="7136">UCA59-UCA61</f>
        <v>0</v>
      </c>
      <c r="UCC62" s="1683">
        <f t="shared" ref="UCC62" si="7137">UCC59-UCC61</f>
        <v>0</v>
      </c>
      <c r="UCE62" s="1683">
        <f t="shared" ref="UCE62" si="7138">UCE59-UCE61</f>
        <v>0</v>
      </c>
      <c r="UCG62" s="1683">
        <f t="shared" ref="UCG62" si="7139">UCG59-UCG61</f>
        <v>0</v>
      </c>
      <c r="UCI62" s="1683">
        <f t="shared" ref="UCI62" si="7140">UCI59-UCI61</f>
        <v>0</v>
      </c>
      <c r="UCK62" s="1683">
        <f t="shared" ref="UCK62" si="7141">UCK59-UCK61</f>
        <v>0</v>
      </c>
      <c r="UCM62" s="1683">
        <f t="shared" ref="UCM62" si="7142">UCM59-UCM61</f>
        <v>0</v>
      </c>
      <c r="UCO62" s="1683">
        <f t="shared" ref="UCO62" si="7143">UCO59-UCO61</f>
        <v>0</v>
      </c>
      <c r="UCQ62" s="1683">
        <f t="shared" ref="UCQ62" si="7144">UCQ59-UCQ61</f>
        <v>0</v>
      </c>
      <c r="UCS62" s="1683">
        <f t="shared" ref="UCS62" si="7145">UCS59-UCS61</f>
        <v>0</v>
      </c>
      <c r="UCU62" s="1683">
        <f t="shared" ref="UCU62" si="7146">UCU59-UCU61</f>
        <v>0</v>
      </c>
      <c r="UCW62" s="1683">
        <f t="shared" ref="UCW62" si="7147">UCW59-UCW61</f>
        <v>0</v>
      </c>
      <c r="UCY62" s="1683">
        <f t="shared" ref="UCY62" si="7148">UCY59-UCY61</f>
        <v>0</v>
      </c>
      <c r="UDA62" s="1683">
        <f t="shared" ref="UDA62" si="7149">UDA59-UDA61</f>
        <v>0</v>
      </c>
      <c r="UDC62" s="1683">
        <f t="shared" ref="UDC62" si="7150">UDC59-UDC61</f>
        <v>0</v>
      </c>
      <c r="UDE62" s="1683">
        <f t="shared" ref="UDE62" si="7151">UDE59-UDE61</f>
        <v>0</v>
      </c>
      <c r="UDG62" s="1683">
        <f t="shared" ref="UDG62" si="7152">UDG59-UDG61</f>
        <v>0</v>
      </c>
      <c r="UDI62" s="1683">
        <f t="shared" ref="UDI62" si="7153">UDI59-UDI61</f>
        <v>0</v>
      </c>
      <c r="UDK62" s="1683">
        <f t="shared" ref="UDK62" si="7154">UDK59-UDK61</f>
        <v>0</v>
      </c>
      <c r="UDM62" s="1683">
        <f t="shared" ref="UDM62" si="7155">UDM59-UDM61</f>
        <v>0</v>
      </c>
      <c r="UDO62" s="1683">
        <f t="shared" ref="UDO62" si="7156">UDO59-UDO61</f>
        <v>0</v>
      </c>
      <c r="UDQ62" s="1683">
        <f t="shared" ref="UDQ62" si="7157">UDQ59-UDQ61</f>
        <v>0</v>
      </c>
      <c r="UDS62" s="1683">
        <f t="shared" ref="UDS62" si="7158">UDS59-UDS61</f>
        <v>0</v>
      </c>
      <c r="UDU62" s="1683">
        <f t="shared" ref="UDU62" si="7159">UDU59-UDU61</f>
        <v>0</v>
      </c>
      <c r="UDW62" s="1683">
        <f t="shared" ref="UDW62" si="7160">UDW59-UDW61</f>
        <v>0</v>
      </c>
      <c r="UDY62" s="1683">
        <f t="shared" ref="UDY62" si="7161">UDY59-UDY61</f>
        <v>0</v>
      </c>
      <c r="UEA62" s="1683">
        <f t="shared" ref="UEA62" si="7162">UEA59-UEA61</f>
        <v>0</v>
      </c>
      <c r="UEC62" s="1683">
        <f t="shared" ref="UEC62" si="7163">UEC59-UEC61</f>
        <v>0</v>
      </c>
      <c r="UEE62" s="1683">
        <f t="shared" ref="UEE62" si="7164">UEE59-UEE61</f>
        <v>0</v>
      </c>
      <c r="UEG62" s="1683">
        <f t="shared" ref="UEG62" si="7165">UEG59-UEG61</f>
        <v>0</v>
      </c>
      <c r="UEI62" s="1683">
        <f t="shared" ref="UEI62" si="7166">UEI59-UEI61</f>
        <v>0</v>
      </c>
      <c r="UEK62" s="1683">
        <f t="shared" ref="UEK62" si="7167">UEK59-UEK61</f>
        <v>0</v>
      </c>
      <c r="UEM62" s="1683">
        <f t="shared" ref="UEM62" si="7168">UEM59-UEM61</f>
        <v>0</v>
      </c>
      <c r="UEO62" s="1683">
        <f t="shared" ref="UEO62" si="7169">UEO59-UEO61</f>
        <v>0</v>
      </c>
      <c r="UEQ62" s="1683">
        <f t="shared" ref="UEQ62" si="7170">UEQ59-UEQ61</f>
        <v>0</v>
      </c>
      <c r="UES62" s="1683">
        <f t="shared" ref="UES62" si="7171">UES59-UES61</f>
        <v>0</v>
      </c>
      <c r="UEU62" s="1683">
        <f t="shared" ref="UEU62" si="7172">UEU59-UEU61</f>
        <v>0</v>
      </c>
      <c r="UEW62" s="1683">
        <f t="shared" ref="UEW62" si="7173">UEW59-UEW61</f>
        <v>0</v>
      </c>
      <c r="UEY62" s="1683">
        <f t="shared" ref="UEY62" si="7174">UEY59-UEY61</f>
        <v>0</v>
      </c>
      <c r="UFA62" s="1683">
        <f t="shared" ref="UFA62" si="7175">UFA59-UFA61</f>
        <v>0</v>
      </c>
      <c r="UFC62" s="1683">
        <f t="shared" ref="UFC62" si="7176">UFC59-UFC61</f>
        <v>0</v>
      </c>
      <c r="UFE62" s="1683">
        <f t="shared" ref="UFE62" si="7177">UFE59-UFE61</f>
        <v>0</v>
      </c>
      <c r="UFG62" s="1683">
        <f t="shared" ref="UFG62" si="7178">UFG59-UFG61</f>
        <v>0</v>
      </c>
      <c r="UFI62" s="1683">
        <f t="shared" ref="UFI62" si="7179">UFI59-UFI61</f>
        <v>0</v>
      </c>
      <c r="UFK62" s="1683">
        <f t="shared" ref="UFK62" si="7180">UFK59-UFK61</f>
        <v>0</v>
      </c>
      <c r="UFM62" s="1683">
        <f t="shared" ref="UFM62" si="7181">UFM59-UFM61</f>
        <v>0</v>
      </c>
      <c r="UFO62" s="1683">
        <f t="shared" ref="UFO62" si="7182">UFO59-UFO61</f>
        <v>0</v>
      </c>
      <c r="UFQ62" s="1683">
        <f t="shared" ref="UFQ62" si="7183">UFQ59-UFQ61</f>
        <v>0</v>
      </c>
      <c r="UFS62" s="1683">
        <f t="shared" ref="UFS62" si="7184">UFS59-UFS61</f>
        <v>0</v>
      </c>
      <c r="UFU62" s="1683">
        <f t="shared" ref="UFU62" si="7185">UFU59-UFU61</f>
        <v>0</v>
      </c>
      <c r="UFW62" s="1683">
        <f t="shared" ref="UFW62" si="7186">UFW59-UFW61</f>
        <v>0</v>
      </c>
      <c r="UFY62" s="1683">
        <f t="shared" ref="UFY62" si="7187">UFY59-UFY61</f>
        <v>0</v>
      </c>
      <c r="UGA62" s="1683">
        <f t="shared" ref="UGA62" si="7188">UGA59-UGA61</f>
        <v>0</v>
      </c>
      <c r="UGC62" s="1683">
        <f t="shared" ref="UGC62" si="7189">UGC59-UGC61</f>
        <v>0</v>
      </c>
      <c r="UGE62" s="1683">
        <f t="shared" ref="UGE62" si="7190">UGE59-UGE61</f>
        <v>0</v>
      </c>
      <c r="UGG62" s="1683">
        <f t="shared" ref="UGG62" si="7191">UGG59-UGG61</f>
        <v>0</v>
      </c>
      <c r="UGI62" s="1683">
        <f t="shared" ref="UGI62" si="7192">UGI59-UGI61</f>
        <v>0</v>
      </c>
      <c r="UGK62" s="1683">
        <f t="shared" ref="UGK62" si="7193">UGK59-UGK61</f>
        <v>0</v>
      </c>
      <c r="UGM62" s="1683">
        <f t="shared" ref="UGM62" si="7194">UGM59-UGM61</f>
        <v>0</v>
      </c>
      <c r="UGO62" s="1683">
        <f t="shared" ref="UGO62" si="7195">UGO59-UGO61</f>
        <v>0</v>
      </c>
      <c r="UGQ62" s="1683">
        <f t="shared" ref="UGQ62" si="7196">UGQ59-UGQ61</f>
        <v>0</v>
      </c>
      <c r="UGS62" s="1683">
        <f t="shared" ref="UGS62" si="7197">UGS59-UGS61</f>
        <v>0</v>
      </c>
      <c r="UGU62" s="1683">
        <f t="shared" ref="UGU62" si="7198">UGU59-UGU61</f>
        <v>0</v>
      </c>
      <c r="UGW62" s="1683">
        <f t="shared" ref="UGW62" si="7199">UGW59-UGW61</f>
        <v>0</v>
      </c>
      <c r="UGY62" s="1683">
        <f t="shared" ref="UGY62" si="7200">UGY59-UGY61</f>
        <v>0</v>
      </c>
      <c r="UHA62" s="1683">
        <f t="shared" ref="UHA62" si="7201">UHA59-UHA61</f>
        <v>0</v>
      </c>
      <c r="UHC62" s="1683">
        <f t="shared" ref="UHC62" si="7202">UHC59-UHC61</f>
        <v>0</v>
      </c>
      <c r="UHE62" s="1683">
        <f t="shared" ref="UHE62" si="7203">UHE59-UHE61</f>
        <v>0</v>
      </c>
      <c r="UHG62" s="1683">
        <f t="shared" ref="UHG62" si="7204">UHG59-UHG61</f>
        <v>0</v>
      </c>
      <c r="UHI62" s="1683">
        <f t="shared" ref="UHI62" si="7205">UHI59-UHI61</f>
        <v>0</v>
      </c>
      <c r="UHK62" s="1683">
        <f t="shared" ref="UHK62" si="7206">UHK59-UHK61</f>
        <v>0</v>
      </c>
      <c r="UHM62" s="1683">
        <f t="shared" ref="UHM62" si="7207">UHM59-UHM61</f>
        <v>0</v>
      </c>
      <c r="UHO62" s="1683">
        <f t="shared" ref="UHO62" si="7208">UHO59-UHO61</f>
        <v>0</v>
      </c>
      <c r="UHQ62" s="1683">
        <f t="shared" ref="UHQ62" si="7209">UHQ59-UHQ61</f>
        <v>0</v>
      </c>
      <c r="UHS62" s="1683">
        <f t="shared" ref="UHS62" si="7210">UHS59-UHS61</f>
        <v>0</v>
      </c>
      <c r="UHU62" s="1683">
        <f t="shared" ref="UHU62" si="7211">UHU59-UHU61</f>
        <v>0</v>
      </c>
      <c r="UHW62" s="1683">
        <f t="shared" ref="UHW62" si="7212">UHW59-UHW61</f>
        <v>0</v>
      </c>
      <c r="UHY62" s="1683">
        <f t="shared" ref="UHY62" si="7213">UHY59-UHY61</f>
        <v>0</v>
      </c>
      <c r="UIA62" s="1683">
        <f t="shared" ref="UIA62" si="7214">UIA59-UIA61</f>
        <v>0</v>
      </c>
      <c r="UIC62" s="1683">
        <f t="shared" ref="UIC62" si="7215">UIC59-UIC61</f>
        <v>0</v>
      </c>
      <c r="UIE62" s="1683">
        <f t="shared" ref="UIE62" si="7216">UIE59-UIE61</f>
        <v>0</v>
      </c>
      <c r="UIG62" s="1683">
        <f t="shared" ref="UIG62" si="7217">UIG59-UIG61</f>
        <v>0</v>
      </c>
      <c r="UII62" s="1683">
        <f t="shared" ref="UII62" si="7218">UII59-UII61</f>
        <v>0</v>
      </c>
      <c r="UIK62" s="1683">
        <f t="shared" ref="UIK62" si="7219">UIK59-UIK61</f>
        <v>0</v>
      </c>
      <c r="UIM62" s="1683">
        <f t="shared" ref="UIM62" si="7220">UIM59-UIM61</f>
        <v>0</v>
      </c>
      <c r="UIO62" s="1683">
        <f t="shared" ref="UIO62" si="7221">UIO59-UIO61</f>
        <v>0</v>
      </c>
      <c r="UIQ62" s="1683">
        <f t="shared" ref="UIQ62" si="7222">UIQ59-UIQ61</f>
        <v>0</v>
      </c>
      <c r="UIS62" s="1683">
        <f t="shared" ref="UIS62" si="7223">UIS59-UIS61</f>
        <v>0</v>
      </c>
      <c r="UIU62" s="1683">
        <f t="shared" ref="UIU62" si="7224">UIU59-UIU61</f>
        <v>0</v>
      </c>
      <c r="UIW62" s="1683">
        <f t="shared" ref="UIW62" si="7225">UIW59-UIW61</f>
        <v>0</v>
      </c>
      <c r="UIY62" s="1683">
        <f t="shared" ref="UIY62" si="7226">UIY59-UIY61</f>
        <v>0</v>
      </c>
      <c r="UJA62" s="1683">
        <f t="shared" ref="UJA62" si="7227">UJA59-UJA61</f>
        <v>0</v>
      </c>
      <c r="UJC62" s="1683">
        <f t="shared" ref="UJC62" si="7228">UJC59-UJC61</f>
        <v>0</v>
      </c>
      <c r="UJE62" s="1683">
        <f t="shared" ref="UJE62" si="7229">UJE59-UJE61</f>
        <v>0</v>
      </c>
      <c r="UJG62" s="1683">
        <f t="shared" ref="UJG62" si="7230">UJG59-UJG61</f>
        <v>0</v>
      </c>
      <c r="UJI62" s="1683">
        <f t="shared" ref="UJI62" si="7231">UJI59-UJI61</f>
        <v>0</v>
      </c>
      <c r="UJK62" s="1683">
        <f t="shared" ref="UJK62" si="7232">UJK59-UJK61</f>
        <v>0</v>
      </c>
      <c r="UJM62" s="1683">
        <f t="shared" ref="UJM62" si="7233">UJM59-UJM61</f>
        <v>0</v>
      </c>
      <c r="UJO62" s="1683">
        <f t="shared" ref="UJO62" si="7234">UJO59-UJO61</f>
        <v>0</v>
      </c>
      <c r="UJQ62" s="1683">
        <f t="shared" ref="UJQ62" si="7235">UJQ59-UJQ61</f>
        <v>0</v>
      </c>
      <c r="UJS62" s="1683">
        <f t="shared" ref="UJS62" si="7236">UJS59-UJS61</f>
        <v>0</v>
      </c>
      <c r="UJU62" s="1683">
        <f t="shared" ref="UJU62" si="7237">UJU59-UJU61</f>
        <v>0</v>
      </c>
      <c r="UJW62" s="1683">
        <f t="shared" ref="UJW62" si="7238">UJW59-UJW61</f>
        <v>0</v>
      </c>
      <c r="UJY62" s="1683">
        <f t="shared" ref="UJY62" si="7239">UJY59-UJY61</f>
        <v>0</v>
      </c>
      <c r="UKA62" s="1683">
        <f t="shared" ref="UKA62" si="7240">UKA59-UKA61</f>
        <v>0</v>
      </c>
      <c r="UKC62" s="1683">
        <f t="shared" ref="UKC62" si="7241">UKC59-UKC61</f>
        <v>0</v>
      </c>
      <c r="UKE62" s="1683">
        <f t="shared" ref="UKE62" si="7242">UKE59-UKE61</f>
        <v>0</v>
      </c>
      <c r="UKG62" s="1683">
        <f t="shared" ref="UKG62" si="7243">UKG59-UKG61</f>
        <v>0</v>
      </c>
      <c r="UKI62" s="1683">
        <f t="shared" ref="UKI62" si="7244">UKI59-UKI61</f>
        <v>0</v>
      </c>
      <c r="UKK62" s="1683">
        <f t="shared" ref="UKK62" si="7245">UKK59-UKK61</f>
        <v>0</v>
      </c>
      <c r="UKM62" s="1683">
        <f t="shared" ref="UKM62" si="7246">UKM59-UKM61</f>
        <v>0</v>
      </c>
      <c r="UKO62" s="1683">
        <f t="shared" ref="UKO62" si="7247">UKO59-UKO61</f>
        <v>0</v>
      </c>
      <c r="UKQ62" s="1683">
        <f t="shared" ref="UKQ62" si="7248">UKQ59-UKQ61</f>
        <v>0</v>
      </c>
      <c r="UKS62" s="1683">
        <f t="shared" ref="UKS62" si="7249">UKS59-UKS61</f>
        <v>0</v>
      </c>
      <c r="UKU62" s="1683">
        <f t="shared" ref="UKU62" si="7250">UKU59-UKU61</f>
        <v>0</v>
      </c>
      <c r="UKW62" s="1683">
        <f t="shared" ref="UKW62" si="7251">UKW59-UKW61</f>
        <v>0</v>
      </c>
      <c r="UKY62" s="1683">
        <f t="shared" ref="UKY62" si="7252">UKY59-UKY61</f>
        <v>0</v>
      </c>
      <c r="ULA62" s="1683">
        <f t="shared" ref="ULA62" si="7253">ULA59-ULA61</f>
        <v>0</v>
      </c>
      <c r="ULC62" s="1683">
        <f t="shared" ref="ULC62" si="7254">ULC59-ULC61</f>
        <v>0</v>
      </c>
      <c r="ULE62" s="1683">
        <f t="shared" ref="ULE62" si="7255">ULE59-ULE61</f>
        <v>0</v>
      </c>
      <c r="ULG62" s="1683">
        <f t="shared" ref="ULG62" si="7256">ULG59-ULG61</f>
        <v>0</v>
      </c>
      <c r="ULI62" s="1683">
        <f t="shared" ref="ULI62" si="7257">ULI59-ULI61</f>
        <v>0</v>
      </c>
      <c r="ULK62" s="1683">
        <f t="shared" ref="ULK62" si="7258">ULK59-ULK61</f>
        <v>0</v>
      </c>
      <c r="ULM62" s="1683">
        <f t="shared" ref="ULM62" si="7259">ULM59-ULM61</f>
        <v>0</v>
      </c>
      <c r="ULO62" s="1683">
        <f t="shared" ref="ULO62" si="7260">ULO59-ULO61</f>
        <v>0</v>
      </c>
      <c r="ULQ62" s="1683">
        <f t="shared" ref="ULQ62" si="7261">ULQ59-ULQ61</f>
        <v>0</v>
      </c>
      <c r="ULS62" s="1683">
        <f t="shared" ref="ULS62" si="7262">ULS59-ULS61</f>
        <v>0</v>
      </c>
      <c r="ULU62" s="1683">
        <f t="shared" ref="ULU62" si="7263">ULU59-ULU61</f>
        <v>0</v>
      </c>
      <c r="ULW62" s="1683">
        <f t="shared" ref="ULW62" si="7264">ULW59-ULW61</f>
        <v>0</v>
      </c>
      <c r="ULY62" s="1683">
        <f t="shared" ref="ULY62" si="7265">ULY59-ULY61</f>
        <v>0</v>
      </c>
      <c r="UMA62" s="1683">
        <f t="shared" ref="UMA62" si="7266">UMA59-UMA61</f>
        <v>0</v>
      </c>
      <c r="UMC62" s="1683">
        <f t="shared" ref="UMC62" si="7267">UMC59-UMC61</f>
        <v>0</v>
      </c>
      <c r="UME62" s="1683">
        <f t="shared" ref="UME62" si="7268">UME59-UME61</f>
        <v>0</v>
      </c>
      <c r="UMG62" s="1683">
        <f t="shared" ref="UMG62" si="7269">UMG59-UMG61</f>
        <v>0</v>
      </c>
      <c r="UMI62" s="1683">
        <f t="shared" ref="UMI62" si="7270">UMI59-UMI61</f>
        <v>0</v>
      </c>
      <c r="UMK62" s="1683">
        <f t="shared" ref="UMK62" si="7271">UMK59-UMK61</f>
        <v>0</v>
      </c>
      <c r="UMM62" s="1683">
        <f t="shared" ref="UMM62" si="7272">UMM59-UMM61</f>
        <v>0</v>
      </c>
      <c r="UMO62" s="1683">
        <f t="shared" ref="UMO62" si="7273">UMO59-UMO61</f>
        <v>0</v>
      </c>
      <c r="UMQ62" s="1683">
        <f t="shared" ref="UMQ62" si="7274">UMQ59-UMQ61</f>
        <v>0</v>
      </c>
      <c r="UMS62" s="1683">
        <f t="shared" ref="UMS62" si="7275">UMS59-UMS61</f>
        <v>0</v>
      </c>
      <c r="UMU62" s="1683">
        <f t="shared" ref="UMU62" si="7276">UMU59-UMU61</f>
        <v>0</v>
      </c>
      <c r="UMW62" s="1683">
        <f t="shared" ref="UMW62" si="7277">UMW59-UMW61</f>
        <v>0</v>
      </c>
      <c r="UMY62" s="1683">
        <f t="shared" ref="UMY62" si="7278">UMY59-UMY61</f>
        <v>0</v>
      </c>
      <c r="UNA62" s="1683">
        <f t="shared" ref="UNA62" si="7279">UNA59-UNA61</f>
        <v>0</v>
      </c>
      <c r="UNC62" s="1683">
        <f t="shared" ref="UNC62" si="7280">UNC59-UNC61</f>
        <v>0</v>
      </c>
      <c r="UNE62" s="1683">
        <f t="shared" ref="UNE62" si="7281">UNE59-UNE61</f>
        <v>0</v>
      </c>
      <c r="UNG62" s="1683">
        <f t="shared" ref="UNG62" si="7282">UNG59-UNG61</f>
        <v>0</v>
      </c>
      <c r="UNI62" s="1683">
        <f t="shared" ref="UNI62" si="7283">UNI59-UNI61</f>
        <v>0</v>
      </c>
      <c r="UNK62" s="1683">
        <f t="shared" ref="UNK62" si="7284">UNK59-UNK61</f>
        <v>0</v>
      </c>
      <c r="UNM62" s="1683">
        <f t="shared" ref="UNM62" si="7285">UNM59-UNM61</f>
        <v>0</v>
      </c>
      <c r="UNO62" s="1683">
        <f t="shared" ref="UNO62" si="7286">UNO59-UNO61</f>
        <v>0</v>
      </c>
      <c r="UNQ62" s="1683">
        <f t="shared" ref="UNQ62" si="7287">UNQ59-UNQ61</f>
        <v>0</v>
      </c>
      <c r="UNS62" s="1683">
        <f t="shared" ref="UNS62" si="7288">UNS59-UNS61</f>
        <v>0</v>
      </c>
      <c r="UNU62" s="1683">
        <f t="shared" ref="UNU62" si="7289">UNU59-UNU61</f>
        <v>0</v>
      </c>
      <c r="UNW62" s="1683">
        <f t="shared" ref="UNW62" si="7290">UNW59-UNW61</f>
        <v>0</v>
      </c>
      <c r="UNY62" s="1683">
        <f t="shared" ref="UNY62" si="7291">UNY59-UNY61</f>
        <v>0</v>
      </c>
      <c r="UOA62" s="1683">
        <f t="shared" ref="UOA62" si="7292">UOA59-UOA61</f>
        <v>0</v>
      </c>
      <c r="UOC62" s="1683">
        <f t="shared" ref="UOC62" si="7293">UOC59-UOC61</f>
        <v>0</v>
      </c>
      <c r="UOE62" s="1683">
        <f t="shared" ref="UOE62" si="7294">UOE59-UOE61</f>
        <v>0</v>
      </c>
      <c r="UOG62" s="1683">
        <f t="shared" ref="UOG62" si="7295">UOG59-UOG61</f>
        <v>0</v>
      </c>
      <c r="UOI62" s="1683">
        <f t="shared" ref="UOI62" si="7296">UOI59-UOI61</f>
        <v>0</v>
      </c>
      <c r="UOK62" s="1683">
        <f t="shared" ref="UOK62" si="7297">UOK59-UOK61</f>
        <v>0</v>
      </c>
      <c r="UOM62" s="1683">
        <f t="shared" ref="UOM62" si="7298">UOM59-UOM61</f>
        <v>0</v>
      </c>
      <c r="UOO62" s="1683">
        <f t="shared" ref="UOO62" si="7299">UOO59-UOO61</f>
        <v>0</v>
      </c>
      <c r="UOQ62" s="1683">
        <f t="shared" ref="UOQ62" si="7300">UOQ59-UOQ61</f>
        <v>0</v>
      </c>
      <c r="UOS62" s="1683">
        <f t="shared" ref="UOS62" si="7301">UOS59-UOS61</f>
        <v>0</v>
      </c>
      <c r="UOU62" s="1683">
        <f t="shared" ref="UOU62" si="7302">UOU59-UOU61</f>
        <v>0</v>
      </c>
      <c r="UOW62" s="1683">
        <f t="shared" ref="UOW62" si="7303">UOW59-UOW61</f>
        <v>0</v>
      </c>
      <c r="UOY62" s="1683">
        <f t="shared" ref="UOY62" si="7304">UOY59-UOY61</f>
        <v>0</v>
      </c>
      <c r="UPA62" s="1683">
        <f t="shared" ref="UPA62" si="7305">UPA59-UPA61</f>
        <v>0</v>
      </c>
      <c r="UPC62" s="1683">
        <f t="shared" ref="UPC62" si="7306">UPC59-UPC61</f>
        <v>0</v>
      </c>
      <c r="UPE62" s="1683">
        <f t="shared" ref="UPE62" si="7307">UPE59-UPE61</f>
        <v>0</v>
      </c>
      <c r="UPG62" s="1683">
        <f t="shared" ref="UPG62" si="7308">UPG59-UPG61</f>
        <v>0</v>
      </c>
      <c r="UPI62" s="1683">
        <f t="shared" ref="UPI62" si="7309">UPI59-UPI61</f>
        <v>0</v>
      </c>
      <c r="UPK62" s="1683">
        <f t="shared" ref="UPK62" si="7310">UPK59-UPK61</f>
        <v>0</v>
      </c>
      <c r="UPM62" s="1683">
        <f t="shared" ref="UPM62" si="7311">UPM59-UPM61</f>
        <v>0</v>
      </c>
      <c r="UPO62" s="1683">
        <f t="shared" ref="UPO62" si="7312">UPO59-UPO61</f>
        <v>0</v>
      </c>
      <c r="UPQ62" s="1683">
        <f t="shared" ref="UPQ62" si="7313">UPQ59-UPQ61</f>
        <v>0</v>
      </c>
      <c r="UPS62" s="1683">
        <f t="shared" ref="UPS62" si="7314">UPS59-UPS61</f>
        <v>0</v>
      </c>
      <c r="UPU62" s="1683">
        <f t="shared" ref="UPU62" si="7315">UPU59-UPU61</f>
        <v>0</v>
      </c>
      <c r="UPW62" s="1683">
        <f t="shared" ref="UPW62" si="7316">UPW59-UPW61</f>
        <v>0</v>
      </c>
      <c r="UPY62" s="1683">
        <f t="shared" ref="UPY62" si="7317">UPY59-UPY61</f>
        <v>0</v>
      </c>
      <c r="UQA62" s="1683">
        <f t="shared" ref="UQA62" si="7318">UQA59-UQA61</f>
        <v>0</v>
      </c>
      <c r="UQC62" s="1683">
        <f t="shared" ref="UQC62" si="7319">UQC59-UQC61</f>
        <v>0</v>
      </c>
      <c r="UQE62" s="1683">
        <f t="shared" ref="UQE62" si="7320">UQE59-UQE61</f>
        <v>0</v>
      </c>
      <c r="UQG62" s="1683">
        <f t="shared" ref="UQG62" si="7321">UQG59-UQG61</f>
        <v>0</v>
      </c>
      <c r="UQI62" s="1683">
        <f t="shared" ref="UQI62" si="7322">UQI59-UQI61</f>
        <v>0</v>
      </c>
      <c r="UQK62" s="1683">
        <f t="shared" ref="UQK62" si="7323">UQK59-UQK61</f>
        <v>0</v>
      </c>
      <c r="UQM62" s="1683">
        <f t="shared" ref="UQM62" si="7324">UQM59-UQM61</f>
        <v>0</v>
      </c>
      <c r="UQO62" s="1683">
        <f t="shared" ref="UQO62" si="7325">UQO59-UQO61</f>
        <v>0</v>
      </c>
      <c r="UQQ62" s="1683">
        <f t="shared" ref="UQQ62" si="7326">UQQ59-UQQ61</f>
        <v>0</v>
      </c>
      <c r="UQS62" s="1683">
        <f t="shared" ref="UQS62" si="7327">UQS59-UQS61</f>
        <v>0</v>
      </c>
      <c r="UQU62" s="1683">
        <f t="shared" ref="UQU62" si="7328">UQU59-UQU61</f>
        <v>0</v>
      </c>
      <c r="UQW62" s="1683">
        <f t="shared" ref="UQW62" si="7329">UQW59-UQW61</f>
        <v>0</v>
      </c>
      <c r="UQY62" s="1683">
        <f t="shared" ref="UQY62" si="7330">UQY59-UQY61</f>
        <v>0</v>
      </c>
      <c r="URA62" s="1683">
        <f t="shared" ref="URA62" si="7331">URA59-URA61</f>
        <v>0</v>
      </c>
      <c r="URC62" s="1683">
        <f t="shared" ref="URC62" si="7332">URC59-URC61</f>
        <v>0</v>
      </c>
      <c r="URE62" s="1683">
        <f t="shared" ref="URE62" si="7333">URE59-URE61</f>
        <v>0</v>
      </c>
      <c r="URG62" s="1683">
        <f t="shared" ref="URG62" si="7334">URG59-URG61</f>
        <v>0</v>
      </c>
      <c r="URI62" s="1683">
        <f t="shared" ref="URI62" si="7335">URI59-URI61</f>
        <v>0</v>
      </c>
      <c r="URK62" s="1683">
        <f t="shared" ref="URK62" si="7336">URK59-URK61</f>
        <v>0</v>
      </c>
      <c r="URM62" s="1683">
        <f t="shared" ref="URM62" si="7337">URM59-URM61</f>
        <v>0</v>
      </c>
      <c r="URO62" s="1683">
        <f t="shared" ref="URO62" si="7338">URO59-URO61</f>
        <v>0</v>
      </c>
      <c r="URQ62" s="1683">
        <f t="shared" ref="URQ62" si="7339">URQ59-URQ61</f>
        <v>0</v>
      </c>
      <c r="URS62" s="1683">
        <f t="shared" ref="URS62" si="7340">URS59-URS61</f>
        <v>0</v>
      </c>
      <c r="URU62" s="1683">
        <f t="shared" ref="URU62" si="7341">URU59-URU61</f>
        <v>0</v>
      </c>
      <c r="URW62" s="1683">
        <f t="shared" ref="URW62" si="7342">URW59-URW61</f>
        <v>0</v>
      </c>
      <c r="URY62" s="1683">
        <f t="shared" ref="URY62" si="7343">URY59-URY61</f>
        <v>0</v>
      </c>
      <c r="USA62" s="1683">
        <f t="shared" ref="USA62" si="7344">USA59-USA61</f>
        <v>0</v>
      </c>
      <c r="USC62" s="1683">
        <f t="shared" ref="USC62" si="7345">USC59-USC61</f>
        <v>0</v>
      </c>
      <c r="USE62" s="1683">
        <f t="shared" ref="USE62" si="7346">USE59-USE61</f>
        <v>0</v>
      </c>
      <c r="USG62" s="1683">
        <f t="shared" ref="USG62" si="7347">USG59-USG61</f>
        <v>0</v>
      </c>
      <c r="USI62" s="1683">
        <f t="shared" ref="USI62" si="7348">USI59-USI61</f>
        <v>0</v>
      </c>
      <c r="USK62" s="1683">
        <f t="shared" ref="USK62" si="7349">USK59-USK61</f>
        <v>0</v>
      </c>
      <c r="USM62" s="1683">
        <f t="shared" ref="USM62" si="7350">USM59-USM61</f>
        <v>0</v>
      </c>
      <c r="USO62" s="1683">
        <f t="shared" ref="USO62" si="7351">USO59-USO61</f>
        <v>0</v>
      </c>
      <c r="USQ62" s="1683">
        <f t="shared" ref="USQ62" si="7352">USQ59-USQ61</f>
        <v>0</v>
      </c>
      <c r="USS62" s="1683">
        <f t="shared" ref="USS62" si="7353">USS59-USS61</f>
        <v>0</v>
      </c>
      <c r="USU62" s="1683">
        <f t="shared" ref="USU62" si="7354">USU59-USU61</f>
        <v>0</v>
      </c>
      <c r="USW62" s="1683">
        <f t="shared" ref="USW62" si="7355">USW59-USW61</f>
        <v>0</v>
      </c>
      <c r="USY62" s="1683">
        <f t="shared" ref="USY62" si="7356">USY59-USY61</f>
        <v>0</v>
      </c>
      <c r="UTA62" s="1683">
        <f t="shared" ref="UTA62" si="7357">UTA59-UTA61</f>
        <v>0</v>
      </c>
      <c r="UTC62" s="1683">
        <f t="shared" ref="UTC62" si="7358">UTC59-UTC61</f>
        <v>0</v>
      </c>
      <c r="UTE62" s="1683">
        <f t="shared" ref="UTE62" si="7359">UTE59-UTE61</f>
        <v>0</v>
      </c>
      <c r="UTG62" s="1683">
        <f t="shared" ref="UTG62" si="7360">UTG59-UTG61</f>
        <v>0</v>
      </c>
      <c r="UTI62" s="1683">
        <f t="shared" ref="UTI62" si="7361">UTI59-UTI61</f>
        <v>0</v>
      </c>
      <c r="UTK62" s="1683">
        <f t="shared" ref="UTK62" si="7362">UTK59-UTK61</f>
        <v>0</v>
      </c>
      <c r="UTM62" s="1683">
        <f t="shared" ref="UTM62" si="7363">UTM59-UTM61</f>
        <v>0</v>
      </c>
      <c r="UTO62" s="1683">
        <f t="shared" ref="UTO62" si="7364">UTO59-UTO61</f>
        <v>0</v>
      </c>
      <c r="UTQ62" s="1683">
        <f t="shared" ref="UTQ62" si="7365">UTQ59-UTQ61</f>
        <v>0</v>
      </c>
      <c r="UTS62" s="1683">
        <f t="shared" ref="UTS62" si="7366">UTS59-UTS61</f>
        <v>0</v>
      </c>
      <c r="UTU62" s="1683">
        <f t="shared" ref="UTU62" si="7367">UTU59-UTU61</f>
        <v>0</v>
      </c>
      <c r="UTW62" s="1683">
        <f t="shared" ref="UTW62" si="7368">UTW59-UTW61</f>
        <v>0</v>
      </c>
      <c r="UTY62" s="1683">
        <f t="shared" ref="UTY62" si="7369">UTY59-UTY61</f>
        <v>0</v>
      </c>
      <c r="UUA62" s="1683">
        <f t="shared" ref="UUA62" si="7370">UUA59-UUA61</f>
        <v>0</v>
      </c>
      <c r="UUC62" s="1683">
        <f t="shared" ref="UUC62" si="7371">UUC59-UUC61</f>
        <v>0</v>
      </c>
      <c r="UUE62" s="1683">
        <f t="shared" ref="UUE62" si="7372">UUE59-UUE61</f>
        <v>0</v>
      </c>
      <c r="UUG62" s="1683">
        <f t="shared" ref="UUG62" si="7373">UUG59-UUG61</f>
        <v>0</v>
      </c>
      <c r="UUI62" s="1683">
        <f t="shared" ref="UUI62" si="7374">UUI59-UUI61</f>
        <v>0</v>
      </c>
      <c r="UUK62" s="1683">
        <f t="shared" ref="UUK62" si="7375">UUK59-UUK61</f>
        <v>0</v>
      </c>
      <c r="UUM62" s="1683">
        <f t="shared" ref="UUM62" si="7376">UUM59-UUM61</f>
        <v>0</v>
      </c>
      <c r="UUO62" s="1683">
        <f t="shared" ref="UUO62" si="7377">UUO59-UUO61</f>
        <v>0</v>
      </c>
      <c r="UUQ62" s="1683">
        <f t="shared" ref="UUQ62" si="7378">UUQ59-UUQ61</f>
        <v>0</v>
      </c>
      <c r="UUS62" s="1683">
        <f t="shared" ref="UUS62" si="7379">UUS59-UUS61</f>
        <v>0</v>
      </c>
      <c r="UUU62" s="1683">
        <f t="shared" ref="UUU62" si="7380">UUU59-UUU61</f>
        <v>0</v>
      </c>
      <c r="UUW62" s="1683">
        <f t="shared" ref="UUW62" si="7381">UUW59-UUW61</f>
        <v>0</v>
      </c>
      <c r="UUY62" s="1683">
        <f t="shared" ref="UUY62" si="7382">UUY59-UUY61</f>
        <v>0</v>
      </c>
      <c r="UVA62" s="1683">
        <f t="shared" ref="UVA62" si="7383">UVA59-UVA61</f>
        <v>0</v>
      </c>
      <c r="UVC62" s="1683">
        <f t="shared" ref="UVC62" si="7384">UVC59-UVC61</f>
        <v>0</v>
      </c>
      <c r="UVE62" s="1683">
        <f t="shared" ref="UVE62" si="7385">UVE59-UVE61</f>
        <v>0</v>
      </c>
      <c r="UVG62" s="1683">
        <f t="shared" ref="UVG62" si="7386">UVG59-UVG61</f>
        <v>0</v>
      </c>
      <c r="UVI62" s="1683">
        <f t="shared" ref="UVI62" si="7387">UVI59-UVI61</f>
        <v>0</v>
      </c>
      <c r="UVK62" s="1683">
        <f t="shared" ref="UVK62" si="7388">UVK59-UVK61</f>
        <v>0</v>
      </c>
      <c r="UVM62" s="1683">
        <f t="shared" ref="UVM62" si="7389">UVM59-UVM61</f>
        <v>0</v>
      </c>
      <c r="UVO62" s="1683">
        <f t="shared" ref="UVO62" si="7390">UVO59-UVO61</f>
        <v>0</v>
      </c>
      <c r="UVQ62" s="1683">
        <f t="shared" ref="UVQ62" si="7391">UVQ59-UVQ61</f>
        <v>0</v>
      </c>
      <c r="UVS62" s="1683">
        <f t="shared" ref="UVS62" si="7392">UVS59-UVS61</f>
        <v>0</v>
      </c>
      <c r="UVU62" s="1683">
        <f t="shared" ref="UVU62" si="7393">UVU59-UVU61</f>
        <v>0</v>
      </c>
      <c r="UVW62" s="1683">
        <f t="shared" ref="UVW62" si="7394">UVW59-UVW61</f>
        <v>0</v>
      </c>
      <c r="UVY62" s="1683">
        <f t="shared" ref="UVY62" si="7395">UVY59-UVY61</f>
        <v>0</v>
      </c>
      <c r="UWA62" s="1683">
        <f t="shared" ref="UWA62" si="7396">UWA59-UWA61</f>
        <v>0</v>
      </c>
      <c r="UWC62" s="1683">
        <f t="shared" ref="UWC62" si="7397">UWC59-UWC61</f>
        <v>0</v>
      </c>
      <c r="UWE62" s="1683">
        <f t="shared" ref="UWE62" si="7398">UWE59-UWE61</f>
        <v>0</v>
      </c>
      <c r="UWG62" s="1683">
        <f t="shared" ref="UWG62" si="7399">UWG59-UWG61</f>
        <v>0</v>
      </c>
      <c r="UWI62" s="1683">
        <f t="shared" ref="UWI62" si="7400">UWI59-UWI61</f>
        <v>0</v>
      </c>
      <c r="UWK62" s="1683">
        <f t="shared" ref="UWK62" si="7401">UWK59-UWK61</f>
        <v>0</v>
      </c>
      <c r="UWM62" s="1683">
        <f t="shared" ref="UWM62" si="7402">UWM59-UWM61</f>
        <v>0</v>
      </c>
      <c r="UWO62" s="1683">
        <f t="shared" ref="UWO62" si="7403">UWO59-UWO61</f>
        <v>0</v>
      </c>
      <c r="UWQ62" s="1683">
        <f t="shared" ref="UWQ62" si="7404">UWQ59-UWQ61</f>
        <v>0</v>
      </c>
      <c r="UWS62" s="1683">
        <f t="shared" ref="UWS62" si="7405">UWS59-UWS61</f>
        <v>0</v>
      </c>
      <c r="UWU62" s="1683">
        <f t="shared" ref="UWU62" si="7406">UWU59-UWU61</f>
        <v>0</v>
      </c>
      <c r="UWW62" s="1683">
        <f t="shared" ref="UWW62" si="7407">UWW59-UWW61</f>
        <v>0</v>
      </c>
      <c r="UWY62" s="1683">
        <f t="shared" ref="UWY62" si="7408">UWY59-UWY61</f>
        <v>0</v>
      </c>
      <c r="UXA62" s="1683">
        <f t="shared" ref="UXA62" si="7409">UXA59-UXA61</f>
        <v>0</v>
      </c>
      <c r="UXC62" s="1683">
        <f t="shared" ref="UXC62" si="7410">UXC59-UXC61</f>
        <v>0</v>
      </c>
      <c r="UXE62" s="1683">
        <f t="shared" ref="UXE62" si="7411">UXE59-UXE61</f>
        <v>0</v>
      </c>
      <c r="UXG62" s="1683">
        <f t="shared" ref="UXG62" si="7412">UXG59-UXG61</f>
        <v>0</v>
      </c>
      <c r="UXI62" s="1683">
        <f t="shared" ref="UXI62" si="7413">UXI59-UXI61</f>
        <v>0</v>
      </c>
      <c r="UXK62" s="1683">
        <f t="shared" ref="UXK62" si="7414">UXK59-UXK61</f>
        <v>0</v>
      </c>
      <c r="UXM62" s="1683">
        <f t="shared" ref="UXM62" si="7415">UXM59-UXM61</f>
        <v>0</v>
      </c>
      <c r="UXO62" s="1683">
        <f t="shared" ref="UXO62" si="7416">UXO59-UXO61</f>
        <v>0</v>
      </c>
      <c r="UXQ62" s="1683">
        <f t="shared" ref="UXQ62" si="7417">UXQ59-UXQ61</f>
        <v>0</v>
      </c>
      <c r="UXS62" s="1683">
        <f t="shared" ref="UXS62" si="7418">UXS59-UXS61</f>
        <v>0</v>
      </c>
      <c r="UXU62" s="1683">
        <f t="shared" ref="UXU62" si="7419">UXU59-UXU61</f>
        <v>0</v>
      </c>
      <c r="UXW62" s="1683">
        <f t="shared" ref="UXW62" si="7420">UXW59-UXW61</f>
        <v>0</v>
      </c>
      <c r="UXY62" s="1683">
        <f t="shared" ref="UXY62" si="7421">UXY59-UXY61</f>
        <v>0</v>
      </c>
      <c r="UYA62" s="1683">
        <f t="shared" ref="UYA62" si="7422">UYA59-UYA61</f>
        <v>0</v>
      </c>
      <c r="UYC62" s="1683">
        <f t="shared" ref="UYC62" si="7423">UYC59-UYC61</f>
        <v>0</v>
      </c>
      <c r="UYE62" s="1683">
        <f t="shared" ref="UYE62" si="7424">UYE59-UYE61</f>
        <v>0</v>
      </c>
      <c r="UYG62" s="1683">
        <f t="shared" ref="UYG62" si="7425">UYG59-UYG61</f>
        <v>0</v>
      </c>
      <c r="UYI62" s="1683">
        <f t="shared" ref="UYI62" si="7426">UYI59-UYI61</f>
        <v>0</v>
      </c>
      <c r="UYK62" s="1683">
        <f t="shared" ref="UYK62" si="7427">UYK59-UYK61</f>
        <v>0</v>
      </c>
      <c r="UYM62" s="1683">
        <f t="shared" ref="UYM62" si="7428">UYM59-UYM61</f>
        <v>0</v>
      </c>
      <c r="UYO62" s="1683">
        <f t="shared" ref="UYO62" si="7429">UYO59-UYO61</f>
        <v>0</v>
      </c>
      <c r="UYQ62" s="1683">
        <f t="shared" ref="UYQ62" si="7430">UYQ59-UYQ61</f>
        <v>0</v>
      </c>
      <c r="UYS62" s="1683">
        <f t="shared" ref="UYS62" si="7431">UYS59-UYS61</f>
        <v>0</v>
      </c>
      <c r="UYU62" s="1683">
        <f t="shared" ref="UYU62" si="7432">UYU59-UYU61</f>
        <v>0</v>
      </c>
      <c r="UYW62" s="1683">
        <f t="shared" ref="UYW62" si="7433">UYW59-UYW61</f>
        <v>0</v>
      </c>
      <c r="UYY62" s="1683">
        <f t="shared" ref="UYY62" si="7434">UYY59-UYY61</f>
        <v>0</v>
      </c>
      <c r="UZA62" s="1683">
        <f t="shared" ref="UZA62" si="7435">UZA59-UZA61</f>
        <v>0</v>
      </c>
      <c r="UZC62" s="1683">
        <f t="shared" ref="UZC62" si="7436">UZC59-UZC61</f>
        <v>0</v>
      </c>
      <c r="UZE62" s="1683">
        <f t="shared" ref="UZE62" si="7437">UZE59-UZE61</f>
        <v>0</v>
      </c>
      <c r="UZG62" s="1683">
        <f t="shared" ref="UZG62" si="7438">UZG59-UZG61</f>
        <v>0</v>
      </c>
      <c r="UZI62" s="1683">
        <f t="shared" ref="UZI62" si="7439">UZI59-UZI61</f>
        <v>0</v>
      </c>
      <c r="UZK62" s="1683">
        <f t="shared" ref="UZK62" si="7440">UZK59-UZK61</f>
        <v>0</v>
      </c>
      <c r="UZM62" s="1683">
        <f t="shared" ref="UZM62" si="7441">UZM59-UZM61</f>
        <v>0</v>
      </c>
      <c r="UZO62" s="1683">
        <f t="shared" ref="UZO62" si="7442">UZO59-UZO61</f>
        <v>0</v>
      </c>
      <c r="UZQ62" s="1683">
        <f t="shared" ref="UZQ62" si="7443">UZQ59-UZQ61</f>
        <v>0</v>
      </c>
      <c r="UZS62" s="1683">
        <f t="shared" ref="UZS62" si="7444">UZS59-UZS61</f>
        <v>0</v>
      </c>
      <c r="UZU62" s="1683">
        <f t="shared" ref="UZU62" si="7445">UZU59-UZU61</f>
        <v>0</v>
      </c>
      <c r="UZW62" s="1683">
        <f t="shared" ref="UZW62" si="7446">UZW59-UZW61</f>
        <v>0</v>
      </c>
      <c r="UZY62" s="1683">
        <f t="shared" ref="UZY62" si="7447">UZY59-UZY61</f>
        <v>0</v>
      </c>
      <c r="VAA62" s="1683">
        <f t="shared" ref="VAA62" si="7448">VAA59-VAA61</f>
        <v>0</v>
      </c>
      <c r="VAC62" s="1683">
        <f t="shared" ref="VAC62" si="7449">VAC59-VAC61</f>
        <v>0</v>
      </c>
      <c r="VAE62" s="1683">
        <f t="shared" ref="VAE62" si="7450">VAE59-VAE61</f>
        <v>0</v>
      </c>
      <c r="VAG62" s="1683">
        <f t="shared" ref="VAG62" si="7451">VAG59-VAG61</f>
        <v>0</v>
      </c>
      <c r="VAI62" s="1683">
        <f t="shared" ref="VAI62" si="7452">VAI59-VAI61</f>
        <v>0</v>
      </c>
      <c r="VAK62" s="1683">
        <f t="shared" ref="VAK62" si="7453">VAK59-VAK61</f>
        <v>0</v>
      </c>
      <c r="VAM62" s="1683">
        <f t="shared" ref="VAM62" si="7454">VAM59-VAM61</f>
        <v>0</v>
      </c>
      <c r="VAO62" s="1683">
        <f t="shared" ref="VAO62" si="7455">VAO59-VAO61</f>
        <v>0</v>
      </c>
      <c r="VAQ62" s="1683">
        <f t="shared" ref="VAQ62" si="7456">VAQ59-VAQ61</f>
        <v>0</v>
      </c>
      <c r="VAS62" s="1683">
        <f t="shared" ref="VAS62" si="7457">VAS59-VAS61</f>
        <v>0</v>
      </c>
      <c r="VAU62" s="1683">
        <f t="shared" ref="VAU62" si="7458">VAU59-VAU61</f>
        <v>0</v>
      </c>
      <c r="VAW62" s="1683">
        <f t="shared" ref="VAW62" si="7459">VAW59-VAW61</f>
        <v>0</v>
      </c>
      <c r="VAY62" s="1683">
        <f t="shared" ref="VAY62" si="7460">VAY59-VAY61</f>
        <v>0</v>
      </c>
      <c r="VBA62" s="1683">
        <f t="shared" ref="VBA62" si="7461">VBA59-VBA61</f>
        <v>0</v>
      </c>
      <c r="VBC62" s="1683">
        <f t="shared" ref="VBC62" si="7462">VBC59-VBC61</f>
        <v>0</v>
      </c>
      <c r="VBE62" s="1683">
        <f t="shared" ref="VBE62" si="7463">VBE59-VBE61</f>
        <v>0</v>
      </c>
      <c r="VBG62" s="1683">
        <f t="shared" ref="VBG62" si="7464">VBG59-VBG61</f>
        <v>0</v>
      </c>
      <c r="VBI62" s="1683">
        <f t="shared" ref="VBI62" si="7465">VBI59-VBI61</f>
        <v>0</v>
      </c>
      <c r="VBK62" s="1683">
        <f t="shared" ref="VBK62" si="7466">VBK59-VBK61</f>
        <v>0</v>
      </c>
      <c r="VBM62" s="1683">
        <f t="shared" ref="VBM62" si="7467">VBM59-VBM61</f>
        <v>0</v>
      </c>
      <c r="VBO62" s="1683">
        <f t="shared" ref="VBO62" si="7468">VBO59-VBO61</f>
        <v>0</v>
      </c>
      <c r="VBQ62" s="1683">
        <f t="shared" ref="VBQ62" si="7469">VBQ59-VBQ61</f>
        <v>0</v>
      </c>
      <c r="VBS62" s="1683">
        <f t="shared" ref="VBS62" si="7470">VBS59-VBS61</f>
        <v>0</v>
      </c>
      <c r="VBU62" s="1683">
        <f t="shared" ref="VBU62" si="7471">VBU59-VBU61</f>
        <v>0</v>
      </c>
      <c r="VBW62" s="1683">
        <f t="shared" ref="VBW62" si="7472">VBW59-VBW61</f>
        <v>0</v>
      </c>
      <c r="VBY62" s="1683">
        <f t="shared" ref="VBY62" si="7473">VBY59-VBY61</f>
        <v>0</v>
      </c>
      <c r="VCA62" s="1683">
        <f t="shared" ref="VCA62" si="7474">VCA59-VCA61</f>
        <v>0</v>
      </c>
      <c r="VCC62" s="1683">
        <f t="shared" ref="VCC62" si="7475">VCC59-VCC61</f>
        <v>0</v>
      </c>
      <c r="VCE62" s="1683">
        <f t="shared" ref="VCE62" si="7476">VCE59-VCE61</f>
        <v>0</v>
      </c>
      <c r="VCG62" s="1683">
        <f t="shared" ref="VCG62" si="7477">VCG59-VCG61</f>
        <v>0</v>
      </c>
      <c r="VCI62" s="1683">
        <f t="shared" ref="VCI62" si="7478">VCI59-VCI61</f>
        <v>0</v>
      </c>
      <c r="VCK62" s="1683">
        <f t="shared" ref="VCK62" si="7479">VCK59-VCK61</f>
        <v>0</v>
      </c>
      <c r="VCM62" s="1683">
        <f t="shared" ref="VCM62" si="7480">VCM59-VCM61</f>
        <v>0</v>
      </c>
      <c r="VCO62" s="1683">
        <f t="shared" ref="VCO62" si="7481">VCO59-VCO61</f>
        <v>0</v>
      </c>
      <c r="VCQ62" s="1683">
        <f t="shared" ref="VCQ62" si="7482">VCQ59-VCQ61</f>
        <v>0</v>
      </c>
      <c r="VCS62" s="1683">
        <f t="shared" ref="VCS62" si="7483">VCS59-VCS61</f>
        <v>0</v>
      </c>
      <c r="VCU62" s="1683">
        <f t="shared" ref="VCU62" si="7484">VCU59-VCU61</f>
        <v>0</v>
      </c>
      <c r="VCW62" s="1683">
        <f t="shared" ref="VCW62" si="7485">VCW59-VCW61</f>
        <v>0</v>
      </c>
      <c r="VCY62" s="1683">
        <f t="shared" ref="VCY62" si="7486">VCY59-VCY61</f>
        <v>0</v>
      </c>
      <c r="VDA62" s="1683">
        <f t="shared" ref="VDA62" si="7487">VDA59-VDA61</f>
        <v>0</v>
      </c>
      <c r="VDC62" s="1683">
        <f t="shared" ref="VDC62" si="7488">VDC59-VDC61</f>
        <v>0</v>
      </c>
      <c r="VDE62" s="1683">
        <f t="shared" ref="VDE62" si="7489">VDE59-VDE61</f>
        <v>0</v>
      </c>
      <c r="VDG62" s="1683">
        <f t="shared" ref="VDG62" si="7490">VDG59-VDG61</f>
        <v>0</v>
      </c>
      <c r="VDI62" s="1683">
        <f t="shared" ref="VDI62" si="7491">VDI59-VDI61</f>
        <v>0</v>
      </c>
      <c r="VDK62" s="1683">
        <f t="shared" ref="VDK62" si="7492">VDK59-VDK61</f>
        <v>0</v>
      </c>
      <c r="VDM62" s="1683">
        <f t="shared" ref="VDM62" si="7493">VDM59-VDM61</f>
        <v>0</v>
      </c>
      <c r="VDO62" s="1683">
        <f t="shared" ref="VDO62" si="7494">VDO59-VDO61</f>
        <v>0</v>
      </c>
      <c r="VDQ62" s="1683">
        <f t="shared" ref="VDQ62" si="7495">VDQ59-VDQ61</f>
        <v>0</v>
      </c>
      <c r="VDS62" s="1683">
        <f t="shared" ref="VDS62" si="7496">VDS59-VDS61</f>
        <v>0</v>
      </c>
      <c r="VDU62" s="1683">
        <f t="shared" ref="VDU62" si="7497">VDU59-VDU61</f>
        <v>0</v>
      </c>
      <c r="VDW62" s="1683">
        <f t="shared" ref="VDW62" si="7498">VDW59-VDW61</f>
        <v>0</v>
      </c>
      <c r="VDY62" s="1683">
        <f t="shared" ref="VDY62" si="7499">VDY59-VDY61</f>
        <v>0</v>
      </c>
      <c r="VEA62" s="1683">
        <f t="shared" ref="VEA62" si="7500">VEA59-VEA61</f>
        <v>0</v>
      </c>
      <c r="VEC62" s="1683">
        <f t="shared" ref="VEC62" si="7501">VEC59-VEC61</f>
        <v>0</v>
      </c>
      <c r="VEE62" s="1683">
        <f t="shared" ref="VEE62" si="7502">VEE59-VEE61</f>
        <v>0</v>
      </c>
      <c r="VEG62" s="1683">
        <f t="shared" ref="VEG62" si="7503">VEG59-VEG61</f>
        <v>0</v>
      </c>
      <c r="VEI62" s="1683">
        <f t="shared" ref="VEI62" si="7504">VEI59-VEI61</f>
        <v>0</v>
      </c>
      <c r="VEK62" s="1683">
        <f t="shared" ref="VEK62" si="7505">VEK59-VEK61</f>
        <v>0</v>
      </c>
      <c r="VEM62" s="1683">
        <f t="shared" ref="VEM62" si="7506">VEM59-VEM61</f>
        <v>0</v>
      </c>
      <c r="VEO62" s="1683">
        <f t="shared" ref="VEO62" si="7507">VEO59-VEO61</f>
        <v>0</v>
      </c>
      <c r="VEQ62" s="1683">
        <f t="shared" ref="VEQ62" si="7508">VEQ59-VEQ61</f>
        <v>0</v>
      </c>
      <c r="VES62" s="1683">
        <f t="shared" ref="VES62" si="7509">VES59-VES61</f>
        <v>0</v>
      </c>
      <c r="VEU62" s="1683">
        <f t="shared" ref="VEU62" si="7510">VEU59-VEU61</f>
        <v>0</v>
      </c>
      <c r="VEW62" s="1683">
        <f t="shared" ref="VEW62" si="7511">VEW59-VEW61</f>
        <v>0</v>
      </c>
      <c r="VEY62" s="1683">
        <f t="shared" ref="VEY62" si="7512">VEY59-VEY61</f>
        <v>0</v>
      </c>
      <c r="VFA62" s="1683">
        <f t="shared" ref="VFA62" si="7513">VFA59-VFA61</f>
        <v>0</v>
      </c>
      <c r="VFC62" s="1683">
        <f t="shared" ref="VFC62" si="7514">VFC59-VFC61</f>
        <v>0</v>
      </c>
      <c r="VFE62" s="1683">
        <f t="shared" ref="VFE62" si="7515">VFE59-VFE61</f>
        <v>0</v>
      </c>
      <c r="VFG62" s="1683">
        <f t="shared" ref="VFG62" si="7516">VFG59-VFG61</f>
        <v>0</v>
      </c>
      <c r="VFI62" s="1683">
        <f t="shared" ref="VFI62" si="7517">VFI59-VFI61</f>
        <v>0</v>
      </c>
      <c r="VFK62" s="1683">
        <f t="shared" ref="VFK62" si="7518">VFK59-VFK61</f>
        <v>0</v>
      </c>
      <c r="VFM62" s="1683">
        <f t="shared" ref="VFM62" si="7519">VFM59-VFM61</f>
        <v>0</v>
      </c>
      <c r="VFO62" s="1683">
        <f t="shared" ref="VFO62" si="7520">VFO59-VFO61</f>
        <v>0</v>
      </c>
      <c r="VFQ62" s="1683">
        <f t="shared" ref="VFQ62" si="7521">VFQ59-VFQ61</f>
        <v>0</v>
      </c>
      <c r="VFS62" s="1683">
        <f t="shared" ref="VFS62" si="7522">VFS59-VFS61</f>
        <v>0</v>
      </c>
      <c r="VFU62" s="1683">
        <f t="shared" ref="VFU62" si="7523">VFU59-VFU61</f>
        <v>0</v>
      </c>
      <c r="VFW62" s="1683">
        <f t="shared" ref="VFW62" si="7524">VFW59-VFW61</f>
        <v>0</v>
      </c>
      <c r="VFY62" s="1683">
        <f t="shared" ref="VFY62" si="7525">VFY59-VFY61</f>
        <v>0</v>
      </c>
      <c r="VGA62" s="1683">
        <f t="shared" ref="VGA62" si="7526">VGA59-VGA61</f>
        <v>0</v>
      </c>
      <c r="VGC62" s="1683">
        <f t="shared" ref="VGC62" si="7527">VGC59-VGC61</f>
        <v>0</v>
      </c>
      <c r="VGE62" s="1683">
        <f t="shared" ref="VGE62" si="7528">VGE59-VGE61</f>
        <v>0</v>
      </c>
      <c r="VGG62" s="1683">
        <f t="shared" ref="VGG62" si="7529">VGG59-VGG61</f>
        <v>0</v>
      </c>
      <c r="VGI62" s="1683">
        <f t="shared" ref="VGI62" si="7530">VGI59-VGI61</f>
        <v>0</v>
      </c>
      <c r="VGK62" s="1683">
        <f t="shared" ref="VGK62" si="7531">VGK59-VGK61</f>
        <v>0</v>
      </c>
      <c r="VGM62" s="1683">
        <f t="shared" ref="VGM62" si="7532">VGM59-VGM61</f>
        <v>0</v>
      </c>
      <c r="VGO62" s="1683">
        <f t="shared" ref="VGO62" si="7533">VGO59-VGO61</f>
        <v>0</v>
      </c>
      <c r="VGQ62" s="1683">
        <f t="shared" ref="VGQ62" si="7534">VGQ59-VGQ61</f>
        <v>0</v>
      </c>
      <c r="VGS62" s="1683">
        <f t="shared" ref="VGS62" si="7535">VGS59-VGS61</f>
        <v>0</v>
      </c>
      <c r="VGU62" s="1683">
        <f t="shared" ref="VGU62" si="7536">VGU59-VGU61</f>
        <v>0</v>
      </c>
      <c r="VGW62" s="1683">
        <f t="shared" ref="VGW62" si="7537">VGW59-VGW61</f>
        <v>0</v>
      </c>
      <c r="VGY62" s="1683">
        <f t="shared" ref="VGY62" si="7538">VGY59-VGY61</f>
        <v>0</v>
      </c>
      <c r="VHA62" s="1683">
        <f t="shared" ref="VHA62" si="7539">VHA59-VHA61</f>
        <v>0</v>
      </c>
      <c r="VHC62" s="1683">
        <f t="shared" ref="VHC62" si="7540">VHC59-VHC61</f>
        <v>0</v>
      </c>
      <c r="VHE62" s="1683">
        <f t="shared" ref="VHE62" si="7541">VHE59-VHE61</f>
        <v>0</v>
      </c>
      <c r="VHG62" s="1683">
        <f t="shared" ref="VHG62" si="7542">VHG59-VHG61</f>
        <v>0</v>
      </c>
      <c r="VHI62" s="1683">
        <f t="shared" ref="VHI62" si="7543">VHI59-VHI61</f>
        <v>0</v>
      </c>
      <c r="VHK62" s="1683">
        <f t="shared" ref="VHK62" si="7544">VHK59-VHK61</f>
        <v>0</v>
      </c>
      <c r="VHM62" s="1683">
        <f t="shared" ref="VHM62" si="7545">VHM59-VHM61</f>
        <v>0</v>
      </c>
      <c r="VHO62" s="1683">
        <f t="shared" ref="VHO62" si="7546">VHO59-VHO61</f>
        <v>0</v>
      </c>
      <c r="VHQ62" s="1683">
        <f t="shared" ref="VHQ62" si="7547">VHQ59-VHQ61</f>
        <v>0</v>
      </c>
      <c r="VHS62" s="1683">
        <f t="shared" ref="VHS62" si="7548">VHS59-VHS61</f>
        <v>0</v>
      </c>
      <c r="VHU62" s="1683">
        <f t="shared" ref="VHU62" si="7549">VHU59-VHU61</f>
        <v>0</v>
      </c>
      <c r="VHW62" s="1683">
        <f t="shared" ref="VHW62" si="7550">VHW59-VHW61</f>
        <v>0</v>
      </c>
      <c r="VHY62" s="1683">
        <f t="shared" ref="VHY62" si="7551">VHY59-VHY61</f>
        <v>0</v>
      </c>
      <c r="VIA62" s="1683">
        <f t="shared" ref="VIA62" si="7552">VIA59-VIA61</f>
        <v>0</v>
      </c>
      <c r="VIC62" s="1683">
        <f t="shared" ref="VIC62" si="7553">VIC59-VIC61</f>
        <v>0</v>
      </c>
      <c r="VIE62" s="1683">
        <f t="shared" ref="VIE62" si="7554">VIE59-VIE61</f>
        <v>0</v>
      </c>
      <c r="VIG62" s="1683">
        <f t="shared" ref="VIG62" si="7555">VIG59-VIG61</f>
        <v>0</v>
      </c>
      <c r="VII62" s="1683">
        <f t="shared" ref="VII62" si="7556">VII59-VII61</f>
        <v>0</v>
      </c>
      <c r="VIK62" s="1683">
        <f t="shared" ref="VIK62" si="7557">VIK59-VIK61</f>
        <v>0</v>
      </c>
      <c r="VIM62" s="1683">
        <f t="shared" ref="VIM62" si="7558">VIM59-VIM61</f>
        <v>0</v>
      </c>
      <c r="VIO62" s="1683">
        <f t="shared" ref="VIO62" si="7559">VIO59-VIO61</f>
        <v>0</v>
      </c>
      <c r="VIQ62" s="1683">
        <f t="shared" ref="VIQ62" si="7560">VIQ59-VIQ61</f>
        <v>0</v>
      </c>
      <c r="VIS62" s="1683">
        <f t="shared" ref="VIS62" si="7561">VIS59-VIS61</f>
        <v>0</v>
      </c>
      <c r="VIU62" s="1683">
        <f t="shared" ref="VIU62" si="7562">VIU59-VIU61</f>
        <v>0</v>
      </c>
      <c r="VIW62" s="1683">
        <f t="shared" ref="VIW62" si="7563">VIW59-VIW61</f>
        <v>0</v>
      </c>
      <c r="VIY62" s="1683">
        <f t="shared" ref="VIY62" si="7564">VIY59-VIY61</f>
        <v>0</v>
      </c>
      <c r="VJA62" s="1683">
        <f t="shared" ref="VJA62" si="7565">VJA59-VJA61</f>
        <v>0</v>
      </c>
      <c r="VJC62" s="1683">
        <f t="shared" ref="VJC62" si="7566">VJC59-VJC61</f>
        <v>0</v>
      </c>
      <c r="VJE62" s="1683">
        <f t="shared" ref="VJE62" si="7567">VJE59-VJE61</f>
        <v>0</v>
      </c>
      <c r="VJG62" s="1683">
        <f t="shared" ref="VJG62" si="7568">VJG59-VJG61</f>
        <v>0</v>
      </c>
      <c r="VJI62" s="1683">
        <f t="shared" ref="VJI62" si="7569">VJI59-VJI61</f>
        <v>0</v>
      </c>
      <c r="VJK62" s="1683">
        <f t="shared" ref="VJK62" si="7570">VJK59-VJK61</f>
        <v>0</v>
      </c>
      <c r="VJM62" s="1683">
        <f t="shared" ref="VJM62" si="7571">VJM59-VJM61</f>
        <v>0</v>
      </c>
      <c r="VJO62" s="1683">
        <f t="shared" ref="VJO62" si="7572">VJO59-VJO61</f>
        <v>0</v>
      </c>
      <c r="VJQ62" s="1683">
        <f t="shared" ref="VJQ62" si="7573">VJQ59-VJQ61</f>
        <v>0</v>
      </c>
      <c r="VJS62" s="1683">
        <f t="shared" ref="VJS62" si="7574">VJS59-VJS61</f>
        <v>0</v>
      </c>
      <c r="VJU62" s="1683">
        <f t="shared" ref="VJU62" si="7575">VJU59-VJU61</f>
        <v>0</v>
      </c>
      <c r="VJW62" s="1683">
        <f t="shared" ref="VJW62" si="7576">VJW59-VJW61</f>
        <v>0</v>
      </c>
      <c r="VJY62" s="1683">
        <f t="shared" ref="VJY62" si="7577">VJY59-VJY61</f>
        <v>0</v>
      </c>
      <c r="VKA62" s="1683">
        <f t="shared" ref="VKA62" si="7578">VKA59-VKA61</f>
        <v>0</v>
      </c>
      <c r="VKC62" s="1683">
        <f t="shared" ref="VKC62" si="7579">VKC59-VKC61</f>
        <v>0</v>
      </c>
      <c r="VKE62" s="1683">
        <f t="shared" ref="VKE62" si="7580">VKE59-VKE61</f>
        <v>0</v>
      </c>
      <c r="VKG62" s="1683">
        <f t="shared" ref="VKG62" si="7581">VKG59-VKG61</f>
        <v>0</v>
      </c>
      <c r="VKI62" s="1683">
        <f t="shared" ref="VKI62" si="7582">VKI59-VKI61</f>
        <v>0</v>
      </c>
      <c r="VKK62" s="1683">
        <f t="shared" ref="VKK62" si="7583">VKK59-VKK61</f>
        <v>0</v>
      </c>
      <c r="VKM62" s="1683">
        <f t="shared" ref="VKM62" si="7584">VKM59-VKM61</f>
        <v>0</v>
      </c>
      <c r="VKO62" s="1683">
        <f t="shared" ref="VKO62" si="7585">VKO59-VKO61</f>
        <v>0</v>
      </c>
      <c r="VKQ62" s="1683">
        <f t="shared" ref="VKQ62" si="7586">VKQ59-VKQ61</f>
        <v>0</v>
      </c>
      <c r="VKS62" s="1683">
        <f t="shared" ref="VKS62" si="7587">VKS59-VKS61</f>
        <v>0</v>
      </c>
      <c r="VKU62" s="1683">
        <f t="shared" ref="VKU62" si="7588">VKU59-VKU61</f>
        <v>0</v>
      </c>
      <c r="VKW62" s="1683">
        <f t="shared" ref="VKW62" si="7589">VKW59-VKW61</f>
        <v>0</v>
      </c>
      <c r="VKY62" s="1683">
        <f t="shared" ref="VKY62" si="7590">VKY59-VKY61</f>
        <v>0</v>
      </c>
      <c r="VLA62" s="1683">
        <f t="shared" ref="VLA62" si="7591">VLA59-VLA61</f>
        <v>0</v>
      </c>
      <c r="VLC62" s="1683">
        <f t="shared" ref="VLC62" si="7592">VLC59-VLC61</f>
        <v>0</v>
      </c>
      <c r="VLE62" s="1683">
        <f t="shared" ref="VLE62" si="7593">VLE59-VLE61</f>
        <v>0</v>
      </c>
      <c r="VLG62" s="1683">
        <f t="shared" ref="VLG62" si="7594">VLG59-VLG61</f>
        <v>0</v>
      </c>
      <c r="VLI62" s="1683">
        <f t="shared" ref="VLI62" si="7595">VLI59-VLI61</f>
        <v>0</v>
      </c>
      <c r="VLK62" s="1683">
        <f t="shared" ref="VLK62" si="7596">VLK59-VLK61</f>
        <v>0</v>
      </c>
      <c r="VLM62" s="1683">
        <f t="shared" ref="VLM62" si="7597">VLM59-VLM61</f>
        <v>0</v>
      </c>
      <c r="VLO62" s="1683">
        <f t="shared" ref="VLO62" si="7598">VLO59-VLO61</f>
        <v>0</v>
      </c>
      <c r="VLQ62" s="1683">
        <f t="shared" ref="VLQ62" si="7599">VLQ59-VLQ61</f>
        <v>0</v>
      </c>
      <c r="VLS62" s="1683">
        <f t="shared" ref="VLS62" si="7600">VLS59-VLS61</f>
        <v>0</v>
      </c>
      <c r="VLU62" s="1683">
        <f t="shared" ref="VLU62" si="7601">VLU59-VLU61</f>
        <v>0</v>
      </c>
      <c r="VLW62" s="1683">
        <f t="shared" ref="VLW62" si="7602">VLW59-VLW61</f>
        <v>0</v>
      </c>
      <c r="VLY62" s="1683">
        <f t="shared" ref="VLY62" si="7603">VLY59-VLY61</f>
        <v>0</v>
      </c>
      <c r="VMA62" s="1683">
        <f t="shared" ref="VMA62" si="7604">VMA59-VMA61</f>
        <v>0</v>
      </c>
      <c r="VMC62" s="1683">
        <f t="shared" ref="VMC62" si="7605">VMC59-VMC61</f>
        <v>0</v>
      </c>
      <c r="VME62" s="1683">
        <f t="shared" ref="VME62" si="7606">VME59-VME61</f>
        <v>0</v>
      </c>
      <c r="VMG62" s="1683">
        <f t="shared" ref="VMG62" si="7607">VMG59-VMG61</f>
        <v>0</v>
      </c>
      <c r="VMI62" s="1683">
        <f t="shared" ref="VMI62" si="7608">VMI59-VMI61</f>
        <v>0</v>
      </c>
      <c r="VMK62" s="1683">
        <f t="shared" ref="VMK62" si="7609">VMK59-VMK61</f>
        <v>0</v>
      </c>
      <c r="VMM62" s="1683">
        <f t="shared" ref="VMM62" si="7610">VMM59-VMM61</f>
        <v>0</v>
      </c>
      <c r="VMO62" s="1683">
        <f t="shared" ref="VMO62" si="7611">VMO59-VMO61</f>
        <v>0</v>
      </c>
      <c r="VMQ62" s="1683">
        <f t="shared" ref="VMQ62" si="7612">VMQ59-VMQ61</f>
        <v>0</v>
      </c>
      <c r="VMS62" s="1683">
        <f t="shared" ref="VMS62" si="7613">VMS59-VMS61</f>
        <v>0</v>
      </c>
      <c r="VMU62" s="1683">
        <f t="shared" ref="VMU62" si="7614">VMU59-VMU61</f>
        <v>0</v>
      </c>
      <c r="VMW62" s="1683">
        <f t="shared" ref="VMW62" si="7615">VMW59-VMW61</f>
        <v>0</v>
      </c>
      <c r="VMY62" s="1683">
        <f t="shared" ref="VMY62" si="7616">VMY59-VMY61</f>
        <v>0</v>
      </c>
      <c r="VNA62" s="1683">
        <f t="shared" ref="VNA62" si="7617">VNA59-VNA61</f>
        <v>0</v>
      </c>
      <c r="VNC62" s="1683">
        <f t="shared" ref="VNC62" si="7618">VNC59-VNC61</f>
        <v>0</v>
      </c>
      <c r="VNE62" s="1683">
        <f t="shared" ref="VNE62" si="7619">VNE59-VNE61</f>
        <v>0</v>
      </c>
      <c r="VNG62" s="1683">
        <f t="shared" ref="VNG62" si="7620">VNG59-VNG61</f>
        <v>0</v>
      </c>
      <c r="VNI62" s="1683">
        <f t="shared" ref="VNI62" si="7621">VNI59-VNI61</f>
        <v>0</v>
      </c>
      <c r="VNK62" s="1683">
        <f t="shared" ref="VNK62" si="7622">VNK59-VNK61</f>
        <v>0</v>
      </c>
      <c r="VNM62" s="1683">
        <f t="shared" ref="VNM62" si="7623">VNM59-VNM61</f>
        <v>0</v>
      </c>
      <c r="VNO62" s="1683">
        <f t="shared" ref="VNO62" si="7624">VNO59-VNO61</f>
        <v>0</v>
      </c>
      <c r="VNQ62" s="1683">
        <f t="shared" ref="VNQ62" si="7625">VNQ59-VNQ61</f>
        <v>0</v>
      </c>
      <c r="VNS62" s="1683">
        <f t="shared" ref="VNS62" si="7626">VNS59-VNS61</f>
        <v>0</v>
      </c>
      <c r="VNU62" s="1683">
        <f t="shared" ref="VNU62" si="7627">VNU59-VNU61</f>
        <v>0</v>
      </c>
      <c r="VNW62" s="1683">
        <f t="shared" ref="VNW62" si="7628">VNW59-VNW61</f>
        <v>0</v>
      </c>
      <c r="VNY62" s="1683">
        <f t="shared" ref="VNY62" si="7629">VNY59-VNY61</f>
        <v>0</v>
      </c>
      <c r="VOA62" s="1683">
        <f t="shared" ref="VOA62" si="7630">VOA59-VOA61</f>
        <v>0</v>
      </c>
      <c r="VOC62" s="1683">
        <f t="shared" ref="VOC62" si="7631">VOC59-VOC61</f>
        <v>0</v>
      </c>
      <c r="VOE62" s="1683">
        <f t="shared" ref="VOE62" si="7632">VOE59-VOE61</f>
        <v>0</v>
      </c>
      <c r="VOG62" s="1683">
        <f t="shared" ref="VOG62" si="7633">VOG59-VOG61</f>
        <v>0</v>
      </c>
      <c r="VOI62" s="1683">
        <f t="shared" ref="VOI62" si="7634">VOI59-VOI61</f>
        <v>0</v>
      </c>
      <c r="VOK62" s="1683">
        <f t="shared" ref="VOK62" si="7635">VOK59-VOK61</f>
        <v>0</v>
      </c>
      <c r="VOM62" s="1683">
        <f t="shared" ref="VOM62" si="7636">VOM59-VOM61</f>
        <v>0</v>
      </c>
      <c r="VOO62" s="1683">
        <f t="shared" ref="VOO62" si="7637">VOO59-VOO61</f>
        <v>0</v>
      </c>
      <c r="VOQ62" s="1683">
        <f t="shared" ref="VOQ62" si="7638">VOQ59-VOQ61</f>
        <v>0</v>
      </c>
      <c r="VOS62" s="1683">
        <f t="shared" ref="VOS62" si="7639">VOS59-VOS61</f>
        <v>0</v>
      </c>
      <c r="VOU62" s="1683">
        <f t="shared" ref="VOU62" si="7640">VOU59-VOU61</f>
        <v>0</v>
      </c>
      <c r="VOW62" s="1683">
        <f t="shared" ref="VOW62" si="7641">VOW59-VOW61</f>
        <v>0</v>
      </c>
      <c r="VOY62" s="1683">
        <f t="shared" ref="VOY62" si="7642">VOY59-VOY61</f>
        <v>0</v>
      </c>
      <c r="VPA62" s="1683">
        <f t="shared" ref="VPA62" si="7643">VPA59-VPA61</f>
        <v>0</v>
      </c>
      <c r="VPC62" s="1683">
        <f t="shared" ref="VPC62" si="7644">VPC59-VPC61</f>
        <v>0</v>
      </c>
      <c r="VPE62" s="1683">
        <f t="shared" ref="VPE62" si="7645">VPE59-VPE61</f>
        <v>0</v>
      </c>
      <c r="VPG62" s="1683">
        <f t="shared" ref="VPG62" si="7646">VPG59-VPG61</f>
        <v>0</v>
      </c>
      <c r="VPI62" s="1683">
        <f t="shared" ref="VPI62" si="7647">VPI59-VPI61</f>
        <v>0</v>
      </c>
      <c r="VPK62" s="1683">
        <f t="shared" ref="VPK62" si="7648">VPK59-VPK61</f>
        <v>0</v>
      </c>
      <c r="VPM62" s="1683">
        <f t="shared" ref="VPM62" si="7649">VPM59-VPM61</f>
        <v>0</v>
      </c>
      <c r="VPO62" s="1683">
        <f t="shared" ref="VPO62" si="7650">VPO59-VPO61</f>
        <v>0</v>
      </c>
      <c r="VPQ62" s="1683">
        <f t="shared" ref="VPQ62" si="7651">VPQ59-VPQ61</f>
        <v>0</v>
      </c>
      <c r="VPS62" s="1683">
        <f t="shared" ref="VPS62" si="7652">VPS59-VPS61</f>
        <v>0</v>
      </c>
      <c r="VPU62" s="1683">
        <f t="shared" ref="VPU62" si="7653">VPU59-VPU61</f>
        <v>0</v>
      </c>
      <c r="VPW62" s="1683">
        <f t="shared" ref="VPW62" si="7654">VPW59-VPW61</f>
        <v>0</v>
      </c>
      <c r="VPY62" s="1683">
        <f t="shared" ref="VPY62" si="7655">VPY59-VPY61</f>
        <v>0</v>
      </c>
      <c r="VQA62" s="1683">
        <f t="shared" ref="VQA62" si="7656">VQA59-VQA61</f>
        <v>0</v>
      </c>
      <c r="VQC62" s="1683">
        <f t="shared" ref="VQC62" si="7657">VQC59-VQC61</f>
        <v>0</v>
      </c>
      <c r="VQE62" s="1683">
        <f t="shared" ref="VQE62" si="7658">VQE59-VQE61</f>
        <v>0</v>
      </c>
      <c r="VQG62" s="1683">
        <f t="shared" ref="VQG62" si="7659">VQG59-VQG61</f>
        <v>0</v>
      </c>
      <c r="VQI62" s="1683">
        <f t="shared" ref="VQI62" si="7660">VQI59-VQI61</f>
        <v>0</v>
      </c>
      <c r="VQK62" s="1683">
        <f t="shared" ref="VQK62" si="7661">VQK59-VQK61</f>
        <v>0</v>
      </c>
      <c r="VQM62" s="1683">
        <f t="shared" ref="VQM62" si="7662">VQM59-VQM61</f>
        <v>0</v>
      </c>
      <c r="VQO62" s="1683">
        <f t="shared" ref="VQO62" si="7663">VQO59-VQO61</f>
        <v>0</v>
      </c>
      <c r="VQQ62" s="1683">
        <f t="shared" ref="VQQ62" si="7664">VQQ59-VQQ61</f>
        <v>0</v>
      </c>
      <c r="VQS62" s="1683">
        <f t="shared" ref="VQS62" si="7665">VQS59-VQS61</f>
        <v>0</v>
      </c>
      <c r="VQU62" s="1683">
        <f t="shared" ref="VQU62" si="7666">VQU59-VQU61</f>
        <v>0</v>
      </c>
      <c r="VQW62" s="1683">
        <f t="shared" ref="VQW62" si="7667">VQW59-VQW61</f>
        <v>0</v>
      </c>
      <c r="VQY62" s="1683">
        <f t="shared" ref="VQY62" si="7668">VQY59-VQY61</f>
        <v>0</v>
      </c>
      <c r="VRA62" s="1683">
        <f t="shared" ref="VRA62" si="7669">VRA59-VRA61</f>
        <v>0</v>
      </c>
      <c r="VRC62" s="1683">
        <f t="shared" ref="VRC62" si="7670">VRC59-VRC61</f>
        <v>0</v>
      </c>
      <c r="VRE62" s="1683">
        <f t="shared" ref="VRE62" si="7671">VRE59-VRE61</f>
        <v>0</v>
      </c>
      <c r="VRG62" s="1683">
        <f t="shared" ref="VRG62" si="7672">VRG59-VRG61</f>
        <v>0</v>
      </c>
      <c r="VRI62" s="1683">
        <f t="shared" ref="VRI62" si="7673">VRI59-VRI61</f>
        <v>0</v>
      </c>
      <c r="VRK62" s="1683">
        <f t="shared" ref="VRK62" si="7674">VRK59-VRK61</f>
        <v>0</v>
      </c>
      <c r="VRM62" s="1683">
        <f t="shared" ref="VRM62" si="7675">VRM59-VRM61</f>
        <v>0</v>
      </c>
      <c r="VRO62" s="1683">
        <f t="shared" ref="VRO62" si="7676">VRO59-VRO61</f>
        <v>0</v>
      </c>
      <c r="VRQ62" s="1683">
        <f t="shared" ref="VRQ62" si="7677">VRQ59-VRQ61</f>
        <v>0</v>
      </c>
      <c r="VRS62" s="1683">
        <f t="shared" ref="VRS62" si="7678">VRS59-VRS61</f>
        <v>0</v>
      </c>
      <c r="VRU62" s="1683">
        <f t="shared" ref="VRU62" si="7679">VRU59-VRU61</f>
        <v>0</v>
      </c>
      <c r="VRW62" s="1683">
        <f t="shared" ref="VRW62" si="7680">VRW59-VRW61</f>
        <v>0</v>
      </c>
      <c r="VRY62" s="1683">
        <f t="shared" ref="VRY62" si="7681">VRY59-VRY61</f>
        <v>0</v>
      </c>
      <c r="VSA62" s="1683">
        <f t="shared" ref="VSA62" si="7682">VSA59-VSA61</f>
        <v>0</v>
      </c>
      <c r="VSC62" s="1683">
        <f t="shared" ref="VSC62" si="7683">VSC59-VSC61</f>
        <v>0</v>
      </c>
      <c r="VSE62" s="1683">
        <f t="shared" ref="VSE62" si="7684">VSE59-VSE61</f>
        <v>0</v>
      </c>
      <c r="VSG62" s="1683">
        <f t="shared" ref="VSG62" si="7685">VSG59-VSG61</f>
        <v>0</v>
      </c>
      <c r="VSI62" s="1683">
        <f t="shared" ref="VSI62" si="7686">VSI59-VSI61</f>
        <v>0</v>
      </c>
      <c r="VSK62" s="1683">
        <f t="shared" ref="VSK62" si="7687">VSK59-VSK61</f>
        <v>0</v>
      </c>
      <c r="VSM62" s="1683">
        <f t="shared" ref="VSM62" si="7688">VSM59-VSM61</f>
        <v>0</v>
      </c>
      <c r="VSO62" s="1683">
        <f t="shared" ref="VSO62" si="7689">VSO59-VSO61</f>
        <v>0</v>
      </c>
      <c r="VSQ62" s="1683">
        <f t="shared" ref="VSQ62" si="7690">VSQ59-VSQ61</f>
        <v>0</v>
      </c>
      <c r="VSS62" s="1683">
        <f t="shared" ref="VSS62" si="7691">VSS59-VSS61</f>
        <v>0</v>
      </c>
      <c r="VSU62" s="1683">
        <f t="shared" ref="VSU62" si="7692">VSU59-VSU61</f>
        <v>0</v>
      </c>
      <c r="VSW62" s="1683">
        <f t="shared" ref="VSW62" si="7693">VSW59-VSW61</f>
        <v>0</v>
      </c>
      <c r="VSY62" s="1683">
        <f t="shared" ref="VSY62" si="7694">VSY59-VSY61</f>
        <v>0</v>
      </c>
      <c r="VTA62" s="1683">
        <f t="shared" ref="VTA62" si="7695">VTA59-VTA61</f>
        <v>0</v>
      </c>
      <c r="VTC62" s="1683">
        <f t="shared" ref="VTC62" si="7696">VTC59-VTC61</f>
        <v>0</v>
      </c>
      <c r="VTE62" s="1683">
        <f t="shared" ref="VTE62" si="7697">VTE59-VTE61</f>
        <v>0</v>
      </c>
      <c r="VTG62" s="1683">
        <f t="shared" ref="VTG62" si="7698">VTG59-VTG61</f>
        <v>0</v>
      </c>
      <c r="VTI62" s="1683">
        <f t="shared" ref="VTI62" si="7699">VTI59-VTI61</f>
        <v>0</v>
      </c>
      <c r="VTK62" s="1683">
        <f t="shared" ref="VTK62" si="7700">VTK59-VTK61</f>
        <v>0</v>
      </c>
      <c r="VTM62" s="1683">
        <f t="shared" ref="VTM62" si="7701">VTM59-VTM61</f>
        <v>0</v>
      </c>
      <c r="VTO62" s="1683">
        <f t="shared" ref="VTO62" si="7702">VTO59-VTO61</f>
        <v>0</v>
      </c>
      <c r="VTQ62" s="1683">
        <f t="shared" ref="VTQ62" si="7703">VTQ59-VTQ61</f>
        <v>0</v>
      </c>
      <c r="VTS62" s="1683">
        <f t="shared" ref="VTS62" si="7704">VTS59-VTS61</f>
        <v>0</v>
      </c>
      <c r="VTU62" s="1683">
        <f t="shared" ref="VTU62" si="7705">VTU59-VTU61</f>
        <v>0</v>
      </c>
      <c r="VTW62" s="1683">
        <f t="shared" ref="VTW62" si="7706">VTW59-VTW61</f>
        <v>0</v>
      </c>
      <c r="VTY62" s="1683">
        <f t="shared" ref="VTY62" si="7707">VTY59-VTY61</f>
        <v>0</v>
      </c>
      <c r="VUA62" s="1683">
        <f t="shared" ref="VUA62" si="7708">VUA59-VUA61</f>
        <v>0</v>
      </c>
      <c r="VUC62" s="1683">
        <f t="shared" ref="VUC62" si="7709">VUC59-VUC61</f>
        <v>0</v>
      </c>
      <c r="VUE62" s="1683">
        <f t="shared" ref="VUE62" si="7710">VUE59-VUE61</f>
        <v>0</v>
      </c>
      <c r="VUG62" s="1683">
        <f t="shared" ref="VUG62" si="7711">VUG59-VUG61</f>
        <v>0</v>
      </c>
      <c r="VUI62" s="1683">
        <f t="shared" ref="VUI62" si="7712">VUI59-VUI61</f>
        <v>0</v>
      </c>
      <c r="VUK62" s="1683">
        <f t="shared" ref="VUK62" si="7713">VUK59-VUK61</f>
        <v>0</v>
      </c>
      <c r="VUM62" s="1683">
        <f t="shared" ref="VUM62" si="7714">VUM59-VUM61</f>
        <v>0</v>
      </c>
      <c r="VUO62" s="1683">
        <f t="shared" ref="VUO62" si="7715">VUO59-VUO61</f>
        <v>0</v>
      </c>
      <c r="VUQ62" s="1683">
        <f t="shared" ref="VUQ62" si="7716">VUQ59-VUQ61</f>
        <v>0</v>
      </c>
      <c r="VUS62" s="1683">
        <f t="shared" ref="VUS62" si="7717">VUS59-VUS61</f>
        <v>0</v>
      </c>
      <c r="VUU62" s="1683">
        <f t="shared" ref="VUU62" si="7718">VUU59-VUU61</f>
        <v>0</v>
      </c>
      <c r="VUW62" s="1683">
        <f t="shared" ref="VUW62" si="7719">VUW59-VUW61</f>
        <v>0</v>
      </c>
      <c r="VUY62" s="1683">
        <f t="shared" ref="VUY62" si="7720">VUY59-VUY61</f>
        <v>0</v>
      </c>
      <c r="VVA62" s="1683">
        <f t="shared" ref="VVA62" si="7721">VVA59-VVA61</f>
        <v>0</v>
      </c>
      <c r="VVC62" s="1683">
        <f t="shared" ref="VVC62" si="7722">VVC59-VVC61</f>
        <v>0</v>
      </c>
      <c r="VVE62" s="1683">
        <f t="shared" ref="VVE62" si="7723">VVE59-VVE61</f>
        <v>0</v>
      </c>
      <c r="VVG62" s="1683">
        <f t="shared" ref="VVG62" si="7724">VVG59-VVG61</f>
        <v>0</v>
      </c>
      <c r="VVI62" s="1683">
        <f t="shared" ref="VVI62" si="7725">VVI59-VVI61</f>
        <v>0</v>
      </c>
      <c r="VVK62" s="1683">
        <f t="shared" ref="VVK62" si="7726">VVK59-VVK61</f>
        <v>0</v>
      </c>
      <c r="VVM62" s="1683">
        <f t="shared" ref="VVM62" si="7727">VVM59-VVM61</f>
        <v>0</v>
      </c>
      <c r="VVO62" s="1683">
        <f t="shared" ref="VVO62" si="7728">VVO59-VVO61</f>
        <v>0</v>
      </c>
      <c r="VVQ62" s="1683">
        <f t="shared" ref="VVQ62" si="7729">VVQ59-VVQ61</f>
        <v>0</v>
      </c>
      <c r="VVS62" s="1683">
        <f t="shared" ref="VVS62" si="7730">VVS59-VVS61</f>
        <v>0</v>
      </c>
      <c r="VVU62" s="1683">
        <f t="shared" ref="VVU62" si="7731">VVU59-VVU61</f>
        <v>0</v>
      </c>
      <c r="VVW62" s="1683">
        <f t="shared" ref="VVW62" si="7732">VVW59-VVW61</f>
        <v>0</v>
      </c>
      <c r="VVY62" s="1683">
        <f t="shared" ref="VVY62" si="7733">VVY59-VVY61</f>
        <v>0</v>
      </c>
      <c r="VWA62" s="1683">
        <f t="shared" ref="VWA62" si="7734">VWA59-VWA61</f>
        <v>0</v>
      </c>
      <c r="VWC62" s="1683">
        <f t="shared" ref="VWC62" si="7735">VWC59-VWC61</f>
        <v>0</v>
      </c>
      <c r="VWE62" s="1683">
        <f t="shared" ref="VWE62" si="7736">VWE59-VWE61</f>
        <v>0</v>
      </c>
      <c r="VWG62" s="1683">
        <f t="shared" ref="VWG62" si="7737">VWG59-VWG61</f>
        <v>0</v>
      </c>
      <c r="VWI62" s="1683">
        <f t="shared" ref="VWI62" si="7738">VWI59-VWI61</f>
        <v>0</v>
      </c>
      <c r="VWK62" s="1683">
        <f t="shared" ref="VWK62" si="7739">VWK59-VWK61</f>
        <v>0</v>
      </c>
      <c r="VWM62" s="1683">
        <f t="shared" ref="VWM62" si="7740">VWM59-VWM61</f>
        <v>0</v>
      </c>
      <c r="VWO62" s="1683">
        <f t="shared" ref="VWO62" si="7741">VWO59-VWO61</f>
        <v>0</v>
      </c>
      <c r="VWQ62" s="1683">
        <f t="shared" ref="VWQ62" si="7742">VWQ59-VWQ61</f>
        <v>0</v>
      </c>
      <c r="VWS62" s="1683">
        <f t="shared" ref="VWS62" si="7743">VWS59-VWS61</f>
        <v>0</v>
      </c>
      <c r="VWU62" s="1683">
        <f t="shared" ref="VWU62" si="7744">VWU59-VWU61</f>
        <v>0</v>
      </c>
      <c r="VWW62" s="1683">
        <f t="shared" ref="VWW62" si="7745">VWW59-VWW61</f>
        <v>0</v>
      </c>
      <c r="VWY62" s="1683">
        <f t="shared" ref="VWY62" si="7746">VWY59-VWY61</f>
        <v>0</v>
      </c>
      <c r="VXA62" s="1683">
        <f t="shared" ref="VXA62" si="7747">VXA59-VXA61</f>
        <v>0</v>
      </c>
      <c r="VXC62" s="1683">
        <f t="shared" ref="VXC62" si="7748">VXC59-VXC61</f>
        <v>0</v>
      </c>
      <c r="VXE62" s="1683">
        <f t="shared" ref="VXE62" si="7749">VXE59-VXE61</f>
        <v>0</v>
      </c>
      <c r="VXG62" s="1683">
        <f t="shared" ref="VXG62" si="7750">VXG59-VXG61</f>
        <v>0</v>
      </c>
      <c r="VXI62" s="1683">
        <f t="shared" ref="VXI62" si="7751">VXI59-VXI61</f>
        <v>0</v>
      </c>
      <c r="VXK62" s="1683">
        <f t="shared" ref="VXK62" si="7752">VXK59-VXK61</f>
        <v>0</v>
      </c>
      <c r="VXM62" s="1683">
        <f t="shared" ref="VXM62" si="7753">VXM59-VXM61</f>
        <v>0</v>
      </c>
      <c r="VXO62" s="1683">
        <f t="shared" ref="VXO62" si="7754">VXO59-VXO61</f>
        <v>0</v>
      </c>
      <c r="VXQ62" s="1683">
        <f t="shared" ref="VXQ62" si="7755">VXQ59-VXQ61</f>
        <v>0</v>
      </c>
      <c r="VXS62" s="1683">
        <f t="shared" ref="VXS62" si="7756">VXS59-VXS61</f>
        <v>0</v>
      </c>
      <c r="VXU62" s="1683">
        <f t="shared" ref="VXU62" si="7757">VXU59-VXU61</f>
        <v>0</v>
      </c>
      <c r="VXW62" s="1683">
        <f t="shared" ref="VXW62" si="7758">VXW59-VXW61</f>
        <v>0</v>
      </c>
      <c r="VXY62" s="1683">
        <f t="shared" ref="VXY62" si="7759">VXY59-VXY61</f>
        <v>0</v>
      </c>
      <c r="VYA62" s="1683">
        <f t="shared" ref="VYA62" si="7760">VYA59-VYA61</f>
        <v>0</v>
      </c>
      <c r="VYC62" s="1683">
        <f t="shared" ref="VYC62" si="7761">VYC59-VYC61</f>
        <v>0</v>
      </c>
      <c r="VYE62" s="1683">
        <f t="shared" ref="VYE62" si="7762">VYE59-VYE61</f>
        <v>0</v>
      </c>
      <c r="VYG62" s="1683">
        <f t="shared" ref="VYG62" si="7763">VYG59-VYG61</f>
        <v>0</v>
      </c>
      <c r="VYI62" s="1683">
        <f t="shared" ref="VYI62" si="7764">VYI59-VYI61</f>
        <v>0</v>
      </c>
      <c r="VYK62" s="1683">
        <f t="shared" ref="VYK62" si="7765">VYK59-VYK61</f>
        <v>0</v>
      </c>
      <c r="VYM62" s="1683">
        <f t="shared" ref="VYM62" si="7766">VYM59-VYM61</f>
        <v>0</v>
      </c>
      <c r="VYO62" s="1683">
        <f t="shared" ref="VYO62" si="7767">VYO59-VYO61</f>
        <v>0</v>
      </c>
      <c r="VYQ62" s="1683">
        <f t="shared" ref="VYQ62" si="7768">VYQ59-VYQ61</f>
        <v>0</v>
      </c>
      <c r="VYS62" s="1683">
        <f t="shared" ref="VYS62" si="7769">VYS59-VYS61</f>
        <v>0</v>
      </c>
      <c r="VYU62" s="1683">
        <f t="shared" ref="VYU62" si="7770">VYU59-VYU61</f>
        <v>0</v>
      </c>
      <c r="VYW62" s="1683">
        <f t="shared" ref="VYW62" si="7771">VYW59-VYW61</f>
        <v>0</v>
      </c>
      <c r="VYY62" s="1683">
        <f t="shared" ref="VYY62" si="7772">VYY59-VYY61</f>
        <v>0</v>
      </c>
      <c r="VZA62" s="1683">
        <f t="shared" ref="VZA62" si="7773">VZA59-VZA61</f>
        <v>0</v>
      </c>
      <c r="VZC62" s="1683">
        <f t="shared" ref="VZC62" si="7774">VZC59-VZC61</f>
        <v>0</v>
      </c>
      <c r="VZE62" s="1683">
        <f t="shared" ref="VZE62" si="7775">VZE59-VZE61</f>
        <v>0</v>
      </c>
      <c r="VZG62" s="1683">
        <f t="shared" ref="VZG62" si="7776">VZG59-VZG61</f>
        <v>0</v>
      </c>
      <c r="VZI62" s="1683">
        <f t="shared" ref="VZI62" si="7777">VZI59-VZI61</f>
        <v>0</v>
      </c>
      <c r="VZK62" s="1683">
        <f t="shared" ref="VZK62" si="7778">VZK59-VZK61</f>
        <v>0</v>
      </c>
      <c r="VZM62" s="1683">
        <f t="shared" ref="VZM62" si="7779">VZM59-VZM61</f>
        <v>0</v>
      </c>
      <c r="VZO62" s="1683">
        <f t="shared" ref="VZO62" si="7780">VZO59-VZO61</f>
        <v>0</v>
      </c>
      <c r="VZQ62" s="1683">
        <f t="shared" ref="VZQ62" si="7781">VZQ59-VZQ61</f>
        <v>0</v>
      </c>
      <c r="VZS62" s="1683">
        <f t="shared" ref="VZS62" si="7782">VZS59-VZS61</f>
        <v>0</v>
      </c>
      <c r="VZU62" s="1683">
        <f t="shared" ref="VZU62" si="7783">VZU59-VZU61</f>
        <v>0</v>
      </c>
      <c r="VZW62" s="1683">
        <f t="shared" ref="VZW62" si="7784">VZW59-VZW61</f>
        <v>0</v>
      </c>
      <c r="VZY62" s="1683">
        <f t="shared" ref="VZY62" si="7785">VZY59-VZY61</f>
        <v>0</v>
      </c>
      <c r="WAA62" s="1683">
        <f t="shared" ref="WAA62" si="7786">WAA59-WAA61</f>
        <v>0</v>
      </c>
      <c r="WAC62" s="1683">
        <f t="shared" ref="WAC62" si="7787">WAC59-WAC61</f>
        <v>0</v>
      </c>
      <c r="WAE62" s="1683">
        <f t="shared" ref="WAE62" si="7788">WAE59-WAE61</f>
        <v>0</v>
      </c>
      <c r="WAG62" s="1683">
        <f t="shared" ref="WAG62" si="7789">WAG59-WAG61</f>
        <v>0</v>
      </c>
      <c r="WAI62" s="1683">
        <f t="shared" ref="WAI62" si="7790">WAI59-WAI61</f>
        <v>0</v>
      </c>
      <c r="WAK62" s="1683">
        <f t="shared" ref="WAK62" si="7791">WAK59-WAK61</f>
        <v>0</v>
      </c>
      <c r="WAM62" s="1683">
        <f t="shared" ref="WAM62" si="7792">WAM59-WAM61</f>
        <v>0</v>
      </c>
      <c r="WAO62" s="1683">
        <f t="shared" ref="WAO62" si="7793">WAO59-WAO61</f>
        <v>0</v>
      </c>
      <c r="WAQ62" s="1683">
        <f t="shared" ref="WAQ62" si="7794">WAQ59-WAQ61</f>
        <v>0</v>
      </c>
      <c r="WAS62" s="1683">
        <f t="shared" ref="WAS62" si="7795">WAS59-WAS61</f>
        <v>0</v>
      </c>
      <c r="WAU62" s="1683">
        <f t="shared" ref="WAU62" si="7796">WAU59-WAU61</f>
        <v>0</v>
      </c>
      <c r="WAW62" s="1683">
        <f t="shared" ref="WAW62" si="7797">WAW59-WAW61</f>
        <v>0</v>
      </c>
      <c r="WAY62" s="1683">
        <f t="shared" ref="WAY62" si="7798">WAY59-WAY61</f>
        <v>0</v>
      </c>
      <c r="WBA62" s="1683">
        <f t="shared" ref="WBA62" si="7799">WBA59-WBA61</f>
        <v>0</v>
      </c>
      <c r="WBC62" s="1683">
        <f t="shared" ref="WBC62" si="7800">WBC59-WBC61</f>
        <v>0</v>
      </c>
      <c r="WBE62" s="1683">
        <f t="shared" ref="WBE62" si="7801">WBE59-WBE61</f>
        <v>0</v>
      </c>
      <c r="WBG62" s="1683">
        <f t="shared" ref="WBG62" si="7802">WBG59-WBG61</f>
        <v>0</v>
      </c>
      <c r="WBI62" s="1683">
        <f t="shared" ref="WBI62" si="7803">WBI59-WBI61</f>
        <v>0</v>
      </c>
      <c r="WBK62" s="1683">
        <f t="shared" ref="WBK62" si="7804">WBK59-WBK61</f>
        <v>0</v>
      </c>
      <c r="WBM62" s="1683">
        <f t="shared" ref="WBM62" si="7805">WBM59-WBM61</f>
        <v>0</v>
      </c>
      <c r="WBO62" s="1683">
        <f t="shared" ref="WBO62" si="7806">WBO59-WBO61</f>
        <v>0</v>
      </c>
      <c r="WBQ62" s="1683">
        <f t="shared" ref="WBQ62" si="7807">WBQ59-WBQ61</f>
        <v>0</v>
      </c>
      <c r="WBS62" s="1683">
        <f t="shared" ref="WBS62" si="7808">WBS59-WBS61</f>
        <v>0</v>
      </c>
      <c r="WBU62" s="1683">
        <f t="shared" ref="WBU62" si="7809">WBU59-WBU61</f>
        <v>0</v>
      </c>
      <c r="WBW62" s="1683">
        <f t="shared" ref="WBW62" si="7810">WBW59-WBW61</f>
        <v>0</v>
      </c>
      <c r="WBY62" s="1683">
        <f t="shared" ref="WBY62" si="7811">WBY59-WBY61</f>
        <v>0</v>
      </c>
      <c r="WCA62" s="1683">
        <f t="shared" ref="WCA62" si="7812">WCA59-WCA61</f>
        <v>0</v>
      </c>
      <c r="WCC62" s="1683">
        <f t="shared" ref="WCC62" si="7813">WCC59-WCC61</f>
        <v>0</v>
      </c>
      <c r="WCE62" s="1683">
        <f t="shared" ref="WCE62" si="7814">WCE59-WCE61</f>
        <v>0</v>
      </c>
      <c r="WCG62" s="1683">
        <f t="shared" ref="WCG62" si="7815">WCG59-WCG61</f>
        <v>0</v>
      </c>
      <c r="WCI62" s="1683">
        <f t="shared" ref="WCI62" si="7816">WCI59-WCI61</f>
        <v>0</v>
      </c>
      <c r="WCK62" s="1683">
        <f t="shared" ref="WCK62" si="7817">WCK59-WCK61</f>
        <v>0</v>
      </c>
      <c r="WCM62" s="1683">
        <f t="shared" ref="WCM62" si="7818">WCM59-WCM61</f>
        <v>0</v>
      </c>
      <c r="WCO62" s="1683">
        <f t="shared" ref="WCO62" si="7819">WCO59-WCO61</f>
        <v>0</v>
      </c>
      <c r="WCQ62" s="1683">
        <f t="shared" ref="WCQ62" si="7820">WCQ59-WCQ61</f>
        <v>0</v>
      </c>
      <c r="WCS62" s="1683">
        <f t="shared" ref="WCS62" si="7821">WCS59-WCS61</f>
        <v>0</v>
      </c>
      <c r="WCU62" s="1683">
        <f t="shared" ref="WCU62" si="7822">WCU59-WCU61</f>
        <v>0</v>
      </c>
      <c r="WCW62" s="1683">
        <f t="shared" ref="WCW62" si="7823">WCW59-WCW61</f>
        <v>0</v>
      </c>
      <c r="WCY62" s="1683">
        <f t="shared" ref="WCY62" si="7824">WCY59-WCY61</f>
        <v>0</v>
      </c>
      <c r="WDA62" s="1683">
        <f t="shared" ref="WDA62" si="7825">WDA59-WDA61</f>
        <v>0</v>
      </c>
      <c r="WDC62" s="1683">
        <f t="shared" ref="WDC62" si="7826">WDC59-WDC61</f>
        <v>0</v>
      </c>
      <c r="WDE62" s="1683">
        <f t="shared" ref="WDE62" si="7827">WDE59-WDE61</f>
        <v>0</v>
      </c>
      <c r="WDG62" s="1683">
        <f t="shared" ref="WDG62" si="7828">WDG59-WDG61</f>
        <v>0</v>
      </c>
      <c r="WDI62" s="1683">
        <f t="shared" ref="WDI62" si="7829">WDI59-WDI61</f>
        <v>0</v>
      </c>
      <c r="WDK62" s="1683">
        <f t="shared" ref="WDK62" si="7830">WDK59-WDK61</f>
        <v>0</v>
      </c>
      <c r="WDM62" s="1683">
        <f t="shared" ref="WDM62" si="7831">WDM59-WDM61</f>
        <v>0</v>
      </c>
      <c r="WDO62" s="1683">
        <f t="shared" ref="WDO62" si="7832">WDO59-WDO61</f>
        <v>0</v>
      </c>
      <c r="WDQ62" s="1683">
        <f t="shared" ref="WDQ62" si="7833">WDQ59-WDQ61</f>
        <v>0</v>
      </c>
      <c r="WDS62" s="1683">
        <f t="shared" ref="WDS62" si="7834">WDS59-WDS61</f>
        <v>0</v>
      </c>
      <c r="WDU62" s="1683">
        <f t="shared" ref="WDU62" si="7835">WDU59-WDU61</f>
        <v>0</v>
      </c>
      <c r="WDW62" s="1683">
        <f t="shared" ref="WDW62" si="7836">WDW59-WDW61</f>
        <v>0</v>
      </c>
      <c r="WDY62" s="1683">
        <f t="shared" ref="WDY62" si="7837">WDY59-WDY61</f>
        <v>0</v>
      </c>
      <c r="WEA62" s="1683">
        <f t="shared" ref="WEA62" si="7838">WEA59-WEA61</f>
        <v>0</v>
      </c>
      <c r="WEC62" s="1683">
        <f t="shared" ref="WEC62" si="7839">WEC59-WEC61</f>
        <v>0</v>
      </c>
      <c r="WEE62" s="1683">
        <f t="shared" ref="WEE62" si="7840">WEE59-WEE61</f>
        <v>0</v>
      </c>
      <c r="WEG62" s="1683">
        <f t="shared" ref="WEG62" si="7841">WEG59-WEG61</f>
        <v>0</v>
      </c>
      <c r="WEI62" s="1683">
        <f t="shared" ref="WEI62" si="7842">WEI59-WEI61</f>
        <v>0</v>
      </c>
      <c r="WEK62" s="1683">
        <f t="shared" ref="WEK62" si="7843">WEK59-WEK61</f>
        <v>0</v>
      </c>
      <c r="WEM62" s="1683">
        <f t="shared" ref="WEM62" si="7844">WEM59-WEM61</f>
        <v>0</v>
      </c>
      <c r="WEO62" s="1683">
        <f t="shared" ref="WEO62" si="7845">WEO59-WEO61</f>
        <v>0</v>
      </c>
      <c r="WEQ62" s="1683">
        <f t="shared" ref="WEQ62" si="7846">WEQ59-WEQ61</f>
        <v>0</v>
      </c>
      <c r="WES62" s="1683">
        <f t="shared" ref="WES62" si="7847">WES59-WES61</f>
        <v>0</v>
      </c>
      <c r="WEU62" s="1683">
        <f t="shared" ref="WEU62" si="7848">WEU59-WEU61</f>
        <v>0</v>
      </c>
      <c r="WEW62" s="1683">
        <f t="shared" ref="WEW62" si="7849">WEW59-WEW61</f>
        <v>0</v>
      </c>
      <c r="WEY62" s="1683">
        <f t="shared" ref="WEY62" si="7850">WEY59-WEY61</f>
        <v>0</v>
      </c>
      <c r="WFA62" s="1683">
        <f t="shared" ref="WFA62" si="7851">WFA59-WFA61</f>
        <v>0</v>
      </c>
      <c r="WFC62" s="1683">
        <f t="shared" ref="WFC62" si="7852">WFC59-WFC61</f>
        <v>0</v>
      </c>
      <c r="WFE62" s="1683">
        <f t="shared" ref="WFE62" si="7853">WFE59-WFE61</f>
        <v>0</v>
      </c>
      <c r="WFG62" s="1683">
        <f t="shared" ref="WFG62" si="7854">WFG59-WFG61</f>
        <v>0</v>
      </c>
      <c r="WFI62" s="1683">
        <f t="shared" ref="WFI62" si="7855">WFI59-WFI61</f>
        <v>0</v>
      </c>
      <c r="WFK62" s="1683">
        <f t="shared" ref="WFK62" si="7856">WFK59-WFK61</f>
        <v>0</v>
      </c>
      <c r="WFM62" s="1683">
        <f t="shared" ref="WFM62" si="7857">WFM59-WFM61</f>
        <v>0</v>
      </c>
      <c r="WFO62" s="1683">
        <f t="shared" ref="WFO62" si="7858">WFO59-WFO61</f>
        <v>0</v>
      </c>
      <c r="WFQ62" s="1683">
        <f t="shared" ref="WFQ62" si="7859">WFQ59-WFQ61</f>
        <v>0</v>
      </c>
      <c r="WFS62" s="1683">
        <f t="shared" ref="WFS62" si="7860">WFS59-WFS61</f>
        <v>0</v>
      </c>
      <c r="WFU62" s="1683">
        <f t="shared" ref="WFU62" si="7861">WFU59-WFU61</f>
        <v>0</v>
      </c>
      <c r="WFW62" s="1683">
        <f t="shared" ref="WFW62" si="7862">WFW59-WFW61</f>
        <v>0</v>
      </c>
      <c r="WFY62" s="1683">
        <f t="shared" ref="WFY62" si="7863">WFY59-WFY61</f>
        <v>0</v>
      </c>
      <c r="WGA62" s="1683">
        <f t="shared" ref="WGA62" si="7864">WGA59-WGA61</f>
        <v>0</v>
      </c>
      <c r="WGC62" s="1683">
        <f t="shared" ref="WGC62" si="7865">WGC59-WGC61</f>
        <v>0</v>
      </c>
      <c r="WGE62" s="1683">
        <f t="shared" ref="WGE62" si="7866">WGE59-WGE61</f>
        <v>0</v>
      </c>
      <c r="WGG62" s="1683">
        <f t="shared" ref="WGG62" si="7867">WGG59-WGG61</f>
        <v>0</v>
      </c>
      <c r="WGI62" s="1683">
        <f t="shared" ref="WGI62" si="7868">WGI59-WGI61</f>
        <v>0</v>
      </c>
      <c r="WGK62" s="1683">
        <f t="shared" ref="WGK62" si="7869">WGK59-WGK61</f>
        <v>0</v>
      </c>
      <c r="WGM62" s="1683">
        <f t="shared" ref="WGM62" si="7870">WGM59-WGM61</f>
        <v>0</v>
      </c>
      <c r="WGO62" s="1683">
        <f t="shared" ref="WGO62" si="7871">WGO59-WGO61</f>
        <v>0</v>
      </c>
      <c r="WGQ62" s="1683">
        <f t="shared" ref="WGQ62" si="7872">WGQ59-WGQ61</f>
        <v>0</v>
      </c>
      <c r="WGS62" s="1683">
        <f t="shared" ref="WGS62" si="7873">WGS59-WGS61</f>
        <v>0</v>
      </c>
      <c r="WGU62" s="1683">
        <f t="shared" ref="WGU62" si="7874">WGU59-WGU61</f>
        <v>0</v>
      </c>
      <c r="WGW62" s="1683">
        <f t="shared" ref="WGW62" si="7875">WGW59-WGW61</f>
        <v>0</v>
      </c>
      <c r="WGY62" s="1683">
        <f t="shared" ref="WGY62" si="7876">WGY59-WGY61</f>
        <v>0</v>
      </c>
      <c r="WHA62" s="1683">
        <f t="shared" ref="WHA62" si="7877">WHA59-WHA61</f>
        <v>0</v>
      </c>
      <c r="WHC62" s="1683">
        <f t="shared" ref="WHC62" si="7878">WHC59-WHC61</f>
        <v>0</v>
      </c>
      <c r="WHE62" s="1683">
        <f t="shared" ref="WHE62" si="7879">WHE59-WHE61</f>
        <v>0</v>
      </c>
      <c r="WHG62" s="1683">
        <f t="shared" ref="WHG62" si="7880">WHG59-WHG61</f>
        <v>0</v>
      </c>
      <c r="WHI62" s="1683">
        <f t="shared" ref="WHI62" si="7881">WHI59-WHI61</f>
        <v>0</v>
      </c>
      <c r="WHK62" s="1683">
        <f t="shared" ref="WHK62" si="7882">WHK59-WHK61</f>
        <v>0</v>
      </c>
      <c r="WHM62" s="1683">
        <f t="shared" ref="WHM62" si="7883">WHM59-WHM61</f>
        <v>0</v>
      </c>
      <c r="WHO62" s="1683">
        <f t="shared" ref="WHO62" si="7884">WHO59-WHO61</f>
        <v>0</v>
      </c>
      <c r="WHQ62" s="1683">
        <f t="shared" ref="WHQ62" si="7885">WHQ59-WHQ61</f>
        <v>0</v>
      </c>
      <c r="WHS62" s="1683">
        <f t="shared" ref="WHS62" si="7886">WHS59-WHS61</f>
        <v>0</v>
      </c>
      <c r="WHU62" s="1683">
        <f t="shared" ref="WHU62" si="7887">WHU59-WHU61</f>
        <v>0</v>
      </c>
      <c r="WHW62" s="1683">
        <f t="shared" ref="WHW62" si="7888">WHW59-WHW61</f>
        <v>0</v>
      </c>
      <c r="WHY62" s="1683">
        <f t="shared" ref="WHY62" si="7889">WHY59-WHY61</f>
        <v>0</v>
      </c>
      <c r="WIA62" s="1683">
        <f t="shared" ref="WIA62" si="7890">WIA59-WIA61</f>
        <v>0</v>
      </c>
      <c r="WIC62" s="1683">
        <f t="shared" ref="WIC62" si="7891">WIC59-WIC61</f>
        <v>0</v>
      </c>
      <c r="WIE62" s="1683">
        <f t="shared" ref="WIE62" si="7892">WIE59-WIE61</f>
        <v>0</v>
      </c>
      <c r="WIG62" s="1683">
        <f t="shared" ref="WIG62" si="7893">WIG59-WIG61</f>
        <v>0</v>
      </c>
      <c r="WII62" s="1683">
        <f t="shared" ref="WII62" si="7894">WII59-WII61</f>
        <v>0</v>
      </c>
      <c r="WIK62" s="1683">
        <f t="shared" ref="WIK62" si="7895">WIK59-WIK61</f>
        <v>0</v>
      </c>
      <c r="WIM62" s="1683">
        <f t="shared" ref="WIM62" si="7896">WIM59-WIM61</f>
        <v>0</v>
      </c>
      <c r="WIO62" s="1683">
        <f t="shared" ref="WIO62" si="7897">WIO59-WIO61</f>
        <v>0</v>
      </c>
      <c r="WIQ62" s="1683">
        <f t="shared" ref="WIQ62" si="7898">WIQ59-WIQ61</f>
        <v>0</v>
      </c>
      <c r="WIS62" s="1683">
        <f t="shared" ref="WIS62" si="7899">WIS59-WIS61</f>
        <v>0</v>
      </c>
      <c r="WIU62" s="1683">
        <f t="shared" ref="WIU62" si="7900">WIU59-WIU61</f>
        <v>0</v>
      </c>
      <c r="WIW62" s="1683">
        <f t="shared" ref="WIW62" si="7901">WIW59-WIW61</f>
        <v>0</v>
      </c>
      <c r="WIY62" s="1683">
        <f t="shared" ref="WIY62" si="7902">WIY59-WIY61</f>
        <v>0</v>
      </c>
      <c r="WJA62" s="1683">
        <f t="shared" ref="WJA62" si="7903">WJA59-WJA61</f>
        <v>0</v>
      </c>
      <c r="WJC62" s="1683">
        <f t="shared" ref="WJC62" si="7904">WJC59-WJC61</f>
        <v>0</v>
      </c>
      <c r="WJE62" s="1683">
        <f t="shared" ref="WJE62" si="7905">WJE59-WJE61</f>
        <v>0</v>
      </c>
      <c r="WJG62" s="1683">
        <f t="shared" ref="WJG62" si="7906">WJG59-WJG61</f>
        <v>0</v>
      </c>
      <c r="WJI62" s="1683">
        <f t="shared" ref="WJI62" si="7907">WJI59-WJI61</f>
        <v>0</v>
      </c>
      <c r="WJK62" s="1683">
        <f t="shared" ref="WJK62" si="7908">WJK59-WJK61</f>
        <v>0</v>
      </c>
      <c r="WJM62" s="1683">
        <f t="shared" ref="WJM62" si="7909">WJM59-WJM61</f>
        <v>0</v>
      </c>
      <c r="WJO62" s="1683">
        <f t="shared" ref="WJO62" si="7910">WJO59-WJO61</f>
        <v>0</v>
      </c>
      <c r="WJQ62" s="1683">
        <f t="shared" ref="WJQ62" si="7911">WJQ59-WJQ61</f>
        <v>0</v>
      </c>
      <c r="WJS62" s="1683">
        <f t="shared" ref="WJS62" si="7912">WJS59-WJS61</f>
        <v>0</v>
      </c>
      <c r="WJU62" s="1683">
        <f t="shared" ref="WJU62" si="7913">WJU59-WJU61</f>
        <v>0</v>
      </c>
      <c r="WJW62" s="1683">
        <f t="shared" ref="WJW62" si="7914">WJW59-WJW61</f>
        <v>0</v>
      </c>
      <c r="WJY62" s="1683">
        <f t="shared" ref="WJY62" si="7915">WJY59-WJY61</f>
        <v>0</v>
      </c>
      <c r="WKA62" s="1683">
        <f t="shared" ref="WKA62" si="7916">WKA59-WKA61</f>
        <v>0</v>
      </c>
      <c r="WKC62" s="1683">
        <f t="shared" ref="WKC62" si="7917">WKC59-WKC61</f>
        <v>0</v>
      </c>
      <c r="WKE62" s="1683">
        <f t="shared" ref="WKE62" si="7918">WKE59-WKE61</f>
        <v>0</v>
      </c>
      <c r="WKG62" s="1683">
        <f t="shared" ref="WKG62" si="7919">WKG59-WKG61</f>
        <v>0</v>
      </c>
      <c r="WKI62" s="1683">
        <f t="shared" ref="WKI62" si="7920">WKI59-WKI61</f>
        <v>0</v>
      </c>
      <c r="WKK62" s="1683">
        <f t="shared" ref="WKK62" si="7921">WKK59-WKK61</f>
        <v>0</v>
      </c>
      <c r="WKM62" s="1683">
        <f t="shared" ref="WKM62" si="7922">WKM59-WKM61</f>
        <v>0</v>
      </c>
      <c r="WKO62" s="1683">
        <f t="shared" ref="WKO62" si="7923">WKO59-WKO61</f>
        <v>0</v>
      </c>
      <c r="WKQ62" s="1683">
        <f t="shared" ref="WKQ62" si="7924">WKQ59-WKQ61</f>
        <v>0</v>
      </c>
      <c r="WKS62" s="1683">
        <f t="shared" ref="WKS62" si="7925">WKS59-WKS61</f>
        <v>0</v>
      </c>
      <c r="WKU62" s="1683">
        <f t="shared" ref="WKU62" si="7926">WKU59-WKU61</f>
        <v>0</v>
      </c>
      <c r="WKW62" s="1683">
        <f t="shared" ref="WKW62" si="7927">WKW59-WKW61</f>
        <v>0</v>
      </c>
      <c r="WKY62" s="1683">
        <f t="shared" ref="WKY62" si="7928">WKY59-WKY61</f>
        <v>0</v>
      </c>
      <c r="WLA62" s="1683">
        <f t="shared" ref="WLA62" si="7929">WLA59-WLA61</f>
        <v>0</v>
      </c>
      <c r="WLC62" s="1683">
        <f t="shared" ref="WLC62" si="7930">WLC59-WLC61</f>
        <v>0</v>
      </c>
      <c r="WLE62" s="1683">
        <f t="shared" ref="WLE62" si="7931">WLE59-WLE61</f>
        <v>0</v>
      </c>
      <c r="WLG62" s="1683">
        <f t="shared" ref="WLG62" si="7932">WLG59-WLG61</f>
        <v>0</v>
      </c>
      <c r="WLI62" s="1683">
        <f t="shared" ref="WLI62" si="7933">WLI59-WLI61</f>
        <v>0</v>
      </c>
      <c r="WLK62" s="1683">
        <f t="shared" ref="WLK62" si="7934">WLK59-WLK61</f>
        <v>0</v>
      </c>
      <c r="WLM62" s="1683">
        <f t="shared" ref="WLM62" si="7935">WLM59-WLM61</f>
        <v>0</v>
      </c>
      <c r="WLO62" s="1683">
        <f t="shared" ref="WLO62" si="7936">WLO59-WLO61</f>
        <v>0</v>
      </c>
      <c r="WLQ62" s="1683">
        <f t="shared" ref="WLQ62" si="7937">WLQ59-WLQ61</f>
        <v>0</v>
      </c>
      <c r="WLS62" s="1683">
        <f t="shared" ref="WLS62" si="7938">WLS59-WLS61</f>
        <v>0</v>
      </c>
      <c r="WLU62" s="1683">
        <f t="shared" ref="WLU62" si="7939">WLU59-WLU61</f>
        <v>0</v>
      </c>
      <c r="WLW62" s="1683">
        <f t="shared" ref="WLW62" si="7940">WLW59-WLW61</f>
        <v>0</v>
      </c>
      <c r="WLY62" s="1683">
        <f t="shared" ref="WLY62" si="7941">WLY59-WLY61</f>
        <v>0</v>
      </c>
      <c r="WMA62" s="1683">
        <f t="shared" ref="WMA62" si="7942">WMA59-WMA61</f>
        <v>0</v>
      </c>
      <c r="WMC62" s="1683">
        <f t="shared" ref="WMC62" si="7943">WMC59-WMC61</f>
        <v>0</v>
      </c>
      <c r="WME62" s="1683">
        <f t="shared" ref="WME62" si="7944">WME59-WME61</f>
        <v>0</v>
      </c>
      <c r="WMG62" s="1683">
        <f t="shared" ref="WMG62" si="7945">WMG59-WMG61</f>
        <v>0</v>
      </c>
      <c r="WMI62" s="1683">
        <f t="shared" ref="WMI62" si="7946">WMI59-WMI61</f>
        <v>0</v>
      </c>
      <c r="WMK62" s="1683">
        <f t="shared" ref="WMK62" si="7947">WMK59-WMK61</f>
        <v>0</v>
      </c>
      <c r="WMM62" s="1683">
        <f t="shared" ref="WMM62" si="7948">WMM59-WMM61</f>
        <v>0</v>
      </c>
      <c r="WMO62" s="1683">
        <f t="shared" ref="WMO62" si="7949">WMO59-WMO61</f>
        <v>0</v>
      </c>
      <c r="WMQ62" s="1683">
        <f t="shared" ref="WMQ62" si="7950">WMQ59-WMQ61</f>
        <v>0</v>
      </c>
      <c r="WMS62" s="1683">
        <f t="shared" ref="WMS62" si="7951">WMS59-WMS61</f>
        <v>0</v>
      </c>
      <c r="WMU62" s="1683">
        <f t="shared" ref="WMU62" si="7952">WMU59-WMU61</f>
        <v>0</v>
      </c>
      <c r="WMW62" s="1683">
        <f t="shared" ref="WMW62" si="7953">WMW59-WMW61</f>
        <v>0</v>
      </c>
      <c r="WMY62" s="1683">
        <f t="shared" ref="WMY62" si="7954">WMY59-WMY61</f>
        <v>0</v>
      </c>
      <c r="WNA62" s="1683">
        <f t="shared" ref="WNA62" si="7955">WNA59-WNA61</f>
        <v>0</v>
      </c>
      <c r="WNC62" s="1683">
        <f t="shared" ref="WNC62" si="7956">WNC59-WNC61</f>
        <v>0</v>
      </c>
      <c r="WNE62" s="1683">
        <f t="shared" ref="WNE62" si="7957">WNE59-WNE61</f>
        <v>0</v>
      </c>
      <c r="WNG62" s="1683">
        <f t="shared" ref="WNG62" si="7958">WNG59-WNG61</f>
        <v>0</v>
      </c>
      <c r="WNI62" s="1683">
        <f t="shared" ref="WNI62" si="7959">WNI59-WNI61</f>
        <v>0</v>
      </c>
      <c r="WNK62" s="1683">
        <f t="shared" ref="WNK62" si="7960">WNK59-WNK61</f>
        <v>0</v>
      </c>
      <c r="WNM62" s="1683">
        <f t="shared" ref="WNM62" si="7961">WNM59-WNM61</f>
        <v>0</v>
      </c>
      <c r="WNO62" s="1683">
        <f t="shared" ref="WNO62" si="7962">WNO59-WNO61</f>
        <v>0</v>
      </c>
      <c r="WNQ62" s="1683">
        <f t="shared" ref="WNQ62" si="7963">WNQ59-WNQ61</f>
        <v>0</v>
      </c>
      <c r="WNS62" s="1683">
        <f t="shared" ref="WNS62" si="7964">WNS59-WNS61</f>
        <v>0</v>
      </c>
      <c r="WNU62" s="1683">
        <f t="shared" ref="WNU62" si="7965">WNU59-WNU61</f>
        <v>0</v>
      </c>
      <c r="WNW62" s="1683">
        <f t="shared" ref="WNW62" si="7966">WNW59-WNW61</f>
        <v>0</v>
      </c>
      <c r="WNY62" s="1683">
        <f t="shared" ref="WNY62" si="7967">WNY59-WNY61</f>
        <v>0</v>
      </c>
      <c r="WOA62" s="1683">
        <f t="shared" ref="WOA62" si="7968">WOA59-WOA61</f>
        <v>0</v>
      </c>
      <c r="WOC62" s="1683">
        <f t="shared" ref="WOC62" si="7969">WOC59-WOC61</f>
        <v>0</v>
      </c>
      <c r="WOE62" s="1683">
        <f t="shared" ref="WOE62" si="7970">WOE59-WOE61</f>
        <v>0</v>
      </c>
      <c r="WOG62" s="1683">
        <f t="shared" ref="WOG62" si="7971">WOG59-WOG61</f>
        <v>0</v>
      </c>
      <c r="WOI62" s="1683">
        <f t="shared" ref="WOI62" si="7972">WOI59-WOI61</f>
        <v>0</v>
      </c>
      <c r="WOK62" s="1683">
        <f t="shared" ref="WOK62" si="7973">WOK59-WOK61</f>
        <v>0</v>
      </c>
      <c r="WOM62" s="1683">
        <f t="shared" ref="WOM62" si="7974">WOM59-WOM61</f>
        <v>0</v>
      </c>
      <c r="WOO62" s="1683">
        <f t="shared" ref="WOO62" si="7975">WOO59-WOO61</f>
        <v>0</v>
      </c>
      <c r="WOQ62" s="1683">
        <f t="shared" ref="WOQ62" si="7976">WOQ59-WOQ61</f>
        <v>0</v>
      </c>
      <c r="WOS62" s="1683">
        <f t="shared" ref="WOS62" si="7977">WOS59-WOS61</f>
        <v>0</v>
      </c>
      <c r="WOU62" s="1683">
        <f t="shared" ref="WOU62" si="7978">WOU59-WOU61</f>
        <v>0</v>
      </c>
      <c r="WOW62" s="1683">
        <f t="shared" ref="WOW62" si="7979">WOW59-WOW61</f>
        <v>0</v>
      </c>
      <c r="WOY62" s="1683">
        <f t="shared" ref="WOY62" si="7980">WOY59-WOY61</f>
        <v>0</v>
      </c>
      <c r="WPA62" s="1683">
        <f t="shared" ref="WPA62" si="7981">WPA59-WPA61</f>
        <v>0</v>
      </c>
      <c r="WPC62" s="1683">
        <f t="shared" ref="WPC62" si="7982">WPC59-WPC61</f>
        <v>0</v>
      </c>
      <c r="WPE62" s="1683">
        <f t="shared" ref="WPE62" si="7983">WPE59-WPE61</f>
        <v>0</v>
      </c>
      <c r="WPG62" s="1683">
        <f t="shared" ref="WPG62" si="7984">WPG59-WPG61</f>
        <v>0</v>
      </c>
      <c r="WPI62" s="1683">
        <f t="shared" ref="WPI62" si="7985">WPI59-WPI61</f>
        <v>0</v>
      </c>
      <c r="WPK62" s="1683">
        <f t="shared" ref="WPK62" si="7986">WPK59-WPK61</f>
        <v>0</v>
      </c>
      <c r="WPM62" s="1683">
        <f t="shared" ref="WPM62" si="7987">WPM59-WPM61</f>
        <v>0</v>
      </c>
      <c r="WPO62" s="1683">
        <f t="shared" ref="WPO62" si="7988">WPO59-WPO61</f>
        <v>0</v>
      </c>
      <c r="WPQ62" s="1683">
        <f t="shared" ref="WPQ62" si="7989">WPQ59-WPQ61</f>
        <v>0</v>
      </c>
      <c r="WPS62" s="1683">
        <f t="shared" ref="WPS62" si="7990">WPS59-WPS61</f>
        <v>0</v>
      </c>
      <c r="WPU62" s="1683">
        <f t="shared" ref="WPU62" si="7991">WPU59-WPU61</f>
        <v>0</v>
      </c>
      <c r="WPW62" s="1683">
        <f t="shared" ref="WPW62" si="7992">WPW59-WPW61</f>
        <v>0</v>
      </c>
      <c r="WPY62" s="1683">
        <f t="shared" ref="WPY62" si="7993">WPY59-WPY61</f>
        <v>0</v>
      </c>
      <c r="WQA62" s="1683">
        <f t="shared" ref="WQA62" si="7994">WQA59-WQA61</f>
        <v>0</v>
      </c>
      <c r="WQC62" s="1683">
        <f t="shared" ref="WQC62" si="7995">WQC59-WQC61</f>
        <v>0</v>
      </c>
      <c r="WQE62" s="1683">
        <f t="shared" ref="WQE62" si="7996">WQE59-WQE61</f>
        <v>0</v>
      </c>
      <c r="WQG62" s="1683">
        <f t="shared" ref="WQG62" si="7997">WQG59-WQG61</f>
        <v>0</v>
      </c>
      <c r="WQI62" s="1683">
        <f t="shared" ref="WQI62" si="7998">WQI59-WQI61</f>
        <v>0</v>
      </c>
      <c r="WQK62" s="1683">
        <f t="shared" ref="WQK62" si="7999">WQK59-WQK61</f>
        <v>0</v>
      </c>
      <c r="WQM62" s="1683">
        <f t="shared" ref="WQM62" si="8000">WQM59-WQM61</f>
        <v>0</v>
      </c>
      <c r="WQO62" s="1683">
        <f t="shared" ref="WQO62" si="8001">WQO59-WQO61</f>
        <v>0</v>
      </c>
      <c r="WQQ62" s="1683">
        <f t="shared" ref="WQQ62" si="8002">WQQ59-WQQ61</f>
        <v>0</v>
      </c>
      <c r="WQS62" s="1683">
        <f t="shared" ref="WQS62" si="8003">WQS59-WQS61</f>
        <v>0</v>
      </c>
      <c r="WQU62" s="1683">
        <f t="shared" ref="WQU62" si="8004">WQU59-WQU61</f>
        <v>0</v>
      </c>
      <c r="WQW62" s="1683">
        <f t="shared" ref="WQW62" si="8005">WQW59-WQW61</f>
        <v>0</v>
      </c>
      <c r="WQY62" s="1683">
        <f t="shared" ref="WQY62" si="8006">WQY59-WQY61</f>
        <v>0</v>
      </c>
      <c r="WRA62" s="1683">
        <f t="shared" ref="WRA62" si="8007">WRA59-WRA61</f>
        <v>0</v>
      </c>
      <c r="WRC62" s="1683">
        <f t="shared" ref="WRC62" si="8008">WRC59-WRC61</f>
        <v>0</v>
      </c>
      <c r="WRE62" s="1683">
        <f t="shared" ref="WRE62" si="8009">WRE59-WRE61</f>
        <v>0</v>
      </c>
      <c r="WRG62" s="1683">
        <f t="shared" ref="WRG62" si="8010">WRG59-WRG61</f>
        <v>0</v>
      </c>
      <c r="WRI62" s="1683">
        <f t="shared" ref="WRI62" si="8011">WRI59-WRI61</f>
        <v>0</v>
      </c>
      <c r="WRK62" s="1683">
        <f t="shared" ref="WRK62" si="8012">WRK59-WRK61</f>
        <v>0</v>
      </c>
      <c r="WRM62" s="1683">
        <f t="shared" ref="WRM62" si="8013">WRM59-WRM61</f>
        <v>0</v>
      </c>
      <c r="WRO62" s="1683">
        <f t="shared" ref="WRO62" si="8014">WRO59-WRO61</f>
        <v>0</v>
      </c>
      <c r="WRQ62" s="1683">
        <f t="shared" ref="WRQ62" si="8015">WRQ59-WRQ61</f>
        <v>0</v>
      </c>
      <c r="WRS62" s="1683">
        <f t="shared" ref="WRS62" si="8016">WRS59-WRS61</f>
        <v>0</v>
      </c>
      <c r="WRU62" s="1683">
        <f t="shared" ref="WRU62" si="8017">WRU59-WRU61</f>
        <v>0</v>
      </c>
      <c r="WRW62" s="1683">
        <f t="shared" ref="WRW62" si="8018">WRW59-WRW61</f>
        <v>0</v>
      </c>
      <c r="WRY62" s="1683">
        <f t="shared" ref="WRY62" si="8019">WRY59-WRY61</f>
        <v>0</v>
      </c>
      <c r="WSA62" s="1683">
        <f t="shared" ref="WSA62" si="8020">WSA59-WSA61</f>
        <v>0</v>
      </c>
      <c r="WSC62" s="1683">
        <f t="shared" ref="WSC62" si="8021">WSC59-WSC61</f>
        <v>0</v>
      </c>
      <c r="WSE62" s="1683">
        <f t="shared" ref="WSE62" si="8022">WSE59-WSE61</f>
        <v>0</v>
      </c>
      <c r="WSG62" s="1683">
        <f t="shared" ref="WSG62" si="8023">WSG59-WSG61</f>
        <v>0</v>
      </c>
      <c r="WSI62" s="1683">
        <f t="shared" ref="WSI62" si="8024">WSI59-WSI61</f>
        <v>0</v>
      </c>
      <c r="WSK62" s="1683">
        <f t="shared" ref="WSK62" si="8025">WSK59-WSK61</f>
        <v>0</v>
      </c>
      <c r="WSM62" s="1683">
        <f t="shared" ref="WSM62" si="8026">WSM59-WSM61</f>
        <v>0</v>
      </c>
      <c r="WSO62" s="1683">
        <f t="shared" ref="WSO62" si="8027">WSO59-WSO61</f>
        <v>0</v>
      </c>
      <c r="WSQ62" s="1683">
        <f t="shared" ref="WSQ62" si="8028">WSQ59-WSQ61</f>
        <v>0</v>
      </c>
      <c r="WSS62" s="1683">
        <f t="shared" ref="WSS62" si="8029">WSS59-WSS61</f>
        <v>0</v>
      </c>
      <c r="WSU62" s="1683">
        <f t="shared" ref="WSU62" si="8030">WSU59-WSU61</f>
        <v>0</v>
      </c>
      <c r="WSW62" s="1683">
        <f t="shared" ref="WSW62" si="8031">WSW59-WSW61</f>
        <v>0</v>
      </c>
      <c r="WSY62" s="1683">
        <f t="shared" ref="WSY62" si="8032">WSY59-WSY61</f>
        <v>0</v>
      </c>
      <c r="WTA62" s="1683">
        <f t="shared" ref="WTA62" si="8033">WTA59-WTA61</f>
        <v>0</v>
      </c>
      <c r="WTC62" s="1683">
        <f t="shared" ref="WTC62" si="8034">WTC59-WTC61</f>
        <v>0</v>
      </c>
      <c r="WTE62" s="1683">
        <f t="shared" ref="WTE62" si="8035">WTE59-WTE61</f>
        <v>0</v>
      </c>
      <c r="WTG62" s="1683">
        <f t="shared" ref="WTG62" si="8036">WTG59-WTG61</f>
        <v>0</v>
      </c>
      <c r="WTI62" s="1683">
        <f t="shared" ref="WTI62" si="8037">WTI59-WTI61</f>
        <v>0</v>
      </c>
      <c r="WTK62" s="1683">
        <f t="shared" ref="WTK62" si="8038">WTK59-WTK61</f>
        <v>0</v>
      </c>
      <c r="WTM62" s="1683">
        <f t="shared" ref="WTM62" si="8039">WTM59-WTM61</f>
        <v>0</v>
      </c>
      <c r="WTO62" s="1683">
        <f t="shared" ref="WTO62" si="8040">WTO59-WTO61</f>
        <v>0</v>
      </c>
      <c r="WTQ62" s="1683">
        <f t="shared" ref="WTQ62" si="8041">WTQ59-WTQ61</f>
        <v>0</v>
      </c>
      <c r="WTS62" s="1683">
        <f t="shared" ref="WTS62" si="8042">WTS59-WTS61</f>
        <v>0</v>
      </c>
      <c r="WTU62" s="1683">
        <f t="shared" ref="WTU62" si="8043">WTU59-WTU61</f>
        <v>0</v>
      </c>
      <c r="WTW62" s="1683">
        <f t="shared" ref="WTW62" si="8044">WTW59-WTW61</f>
        <v>0</v>
      </c>
      <c r="WTY62" s="1683">
        <f t="shared" ref="WTY62" si="8045">WTY59-WTY61</f>
        <v>0</v>
      </c>
      <c r="WUA62" s="1683">
        <f t="shared" ref="WUA62" si="8046">WUA59-WUA61</f>
        <v>0</v>
      </c>
      <c r="WUC62" s="1683">
        <f t="shared" ref="WUC62" si="8047">WUC59-WUC61</f>
        <v>0</v>
      </c>
      <c r="WUE62" s="1683">
        <f t="shared" ref="WUE62" si="8048">WUE59-WUE61</f>
        <v>0</v>
      </c>
      <c r="WUG62" s="1683">
        <f t="shared" ref="WUG62" si="8049">WUG59-WUG61</f>
        <v>0</v>
      </c>
      <c r="WUI62" s="1683">
        <f t="shared" ref="WUI62" si="8050">WUI59-WUI61</f>
        <v>0</v>
      </c>
      <c r="WUK62" s="1683">
        <f t="shared" ref="WUK62" si="8051">WUK59-WUK61</f>
        <v>0</v>
      </c>
      <c r="WUM62" s="1683">
        <f t="shared" ref="WUM62" si="8052">WUM59-WUM61</f>
        <v>0</v>
      </c>
      <c r="WUO62" s="1683">
        <f t="shared" ref="WUO62" si="8053">WUO59-WUO61</f>
        <v>0</v>
      </c>
      <c r="WUQ62" s="1683">
        <f t="shared" ref="WUQ62" si="8054">WUQ59-WUQ61</f>
        <v>0</v>
      </c>
      <c r="WUS62" s="1683">
        <f t="shared" ref="WUS62" si="8055">WUS59-WUS61</f>
        <v>0</v>
      </c>
      <c r="WUU62" s="1683">
        <f t="shared" ref="WUU62" si="8056">WUU59-WUU61</f>
        <v>0</v>
      </c>
      <c r="WUW62" s="1683">
        <f t="shared" ref="WUW62" si="8057">WUW59-WUW61</f>
        <v>0</v>
      </c>
      <c r="WUY62" s="1683">
        <f t="shared" ref="WUY62" si="8058">WUY59-WUY61</f>
        <v>0</v>
      </c>
      <c r="WVA62" s="1683">
        <f t="shared" ref="WVA62" si="8059">WVA59-WVA61</f>
        <v>0</v>
      </c>
      <c r="WVC62" s="1683">
        <f t="shared" ref="WVC62" si="8060">WVC59-WVC61</f>
        <v>0</v>
      </c>
      <c r="WVE62" s="1683">
        <f t="shared" ref="WVE62" si="8061">WVE59-WVE61</f>
        <v>0</v>
      </c>
      <c r="WVG62" s="1683">
        <f t="shared" ref="WVG62" si="8062">WVG59-WVG61</f>
        <v>0</v>
      </c>
      <c r="WVI62" s="1683">
        <f t="shared" ref="WVI62" si="8063">WVI59-WVI61</f>
        <v>0</v>
      </c>
      <c r="WVK62" s="1683">
        <f t="shared" ref="WVK62" si="8064">WVK59-WVK61</f>
        <v>0</v>
      </c>
      <c r="WVM62" s="1683">
        <f t="shared" ref="WVM62" si="8065">WVM59-WVM61</f>
        <v>0</v>
      </c>
      <c r="WVO62" s="1683">
        <f t="shared" ref="WVO62" si="8066">WVO59-WVO61</f>
        <v>0</v>
      </c>
      <c r="WVQ62" s="1683">
        <f t="shared" ref="WVQ62" si="8067">WVQ59-WVQ61</f>
        <v>0</v>
      </c>
      <c r="WVS62" s="1683">
        <f t="shared" ref="WVS62" si="8068">WVS59-WVS61</f>
        <v>0</v>
      </c>
      <c r="WVU62" s="1683">
        <f t="shared" ref="WVU62" si="8069">WVU59-WVU61</f>
        <v>0</v>
      </c>
      <c r="WVW62" s="1683">
        <f t="shared" ref="WVW62" si="8070">WVW59-WVW61</f>
        <v>0</v>
      </c>
      <c r="WVY62" s="1683">
        <f t="shared" ref="WVY62" si="8071">WVY59-WVY61</f>
        <v>0</v>
      </c>
      <c r="WWA62" s="1683">
        <f t="shared" ref="WWA62" si="8072">WWA59-WWA61</f>
        <v>0</v>
      </c>
      <c r="WWC62" s="1683">
        <f t="shared" ref="WWC62" si="8073">WWC59-WWC61</f>
        <v>0</v>
      </c>
      <c r="WWE62" s="1683">
        <f t="shared" ref="WWE62" si="8074">WWE59-WWE61</f>
        <v>0</v>
      </c>
      <c r="WWG62" s="1683">
        <f t="shared" ref="WWG62" si="8075">WWG59-WWG61</f>
        <v>0</v>
      </c>
      <c r="WWI62" s="1683">
        <f t="shared" ref="WWI62" si="8076">WWI59-WWI61</f>
        <v>0</v>
      </c>
      <c r="WWK62" s="1683">
        <f t="shared" ref="WWK62" si="8077">WWK59-WWK61</f>
        <v>0</v>
      </c>
      <c r="WWM62" s="1683">
        <f t="shared" ref="WWM62" si="8078">WWM59-WWM61</f>
        <v>0</v>
      </c>
      <c r="WWO62" s="1683">
        <f t="shared" ref="WWO62" si="8079">WWO59-WWO61</f>
        <v>0</v>
      </c>
      <c r="WWQ62" s="1683">
        <f t="shared" ref="WWQ62" si="8080">WWQ59-WWQ61</f>
        <v>0</v>
      </c>
      <c r="WWS62" s="1683">
        <f t="shared" ref="WWS62" si="8081">WWS59-WWS61</f>
        <v>0</v>
      </c>
      <c r="WWU62" s="1683">
        <f t="shared" ref="WWU62" si="8082">WWU59-WWU61</f>
        <v>0</v>
      </c>
      <c r="WWW62" s="1683">
        <f t="shared" ref="WWW62" si="8083">WWW59-WWW61</f>
        <v>0</v>
      </c>
      <c r="WWY62" s="1683">
        <f t="shared" ref="WWY62" si="8084">WWY59-WWY61</f>
        <v>0</v>
      </c>
      <c r="WXA62" s="1683">
        <f t="shared" ref="WXA62" si="8085">WXA59-WXA61</f>
        <v>0</v>
      </c>
      <c r="WXC62" s="1683">
        <f t="shared" ref="WXC62" si="8086">WXC59-WXC61</f>
        <v>0</v>
      </c>
      <c r="WXE62" s="1683">
        <f t="shared" ref="WXE62" si="8087">WXE59-WXE61</f>
        <v>0</v>
      </c>
      <c r="WXG62" s="1683">
        <f t="shared" ref="WXG62" si="8088">WXG59-WXG61</f>
        <v>0</v>
      </c>
      <c r="WXI62" s="1683">
        <f t="shared" ref="WXI62" si="8089">WXI59-WXI61</f>
        <v>0</v>
      </c>
      <c r="WXK62" s="1683">
        <f t="shared" ref="WXK62" si="8090">WXK59-WXK61</f>
        <v>0</v>
      </c>
      <c r="WXM62" s="1683">
        <f t="shared" ref="WXM62" si="8091">WXM59-WXM61</f>
        <v>0</v>
      </c>
      <c r="WXO62" s="1683">
        <f t="shared" ref="WXO62" si="8092">WXO59-WXO61</f>
        <v>0</v>
      </c>
      <c r="WXQ62" s="1683">
        <f t="shared" ref="WXQ62" si="8093">WXQ59-WXQ61</f>
        <v>0</v>
      </c>
      <c r="WXS62" s="1683">
        <f t="shared" ref="WXS62" si="8094">WXS59-WXS61</f>
        <v>0</v>
      </c>
      <c r="WXU62" s="1683">
        <f t="shared" ref="WXU62" si="8095">WXU59-WXU61</f>
        <v>0</v>
      </c>
      <c r="WXW62" s="1683">
        <f t="shared" ref="WXW62" si="8096">WXW59-WXW61</f>
        <v>0</v>
      </c>
      <c r="WXY62" s="1683">
        <f t="shared" ref="WXY62" si="8097">WXY59-WXY61</f>
        <v>0</v>
      </c>
      <c r="WYA62" s="1683">
        <f t="shared" ref="WYA62" si="8098">WYA59-WYA61</f>
        <v>0</v>
      </c>
      <c r="WYC62" s="1683">
        <f t="shared" ref="WYC62" si="8099">WYC59-WYC61</f>
        <v>0</v>
      </c>
      <c r="WYE62" s="1683">
        <f t="shared" ref="WYE62" si="8100">WYE59-WYE61</f>
        <v>0</v>
      </c>
      <c r="WYG62" s="1683">
        <f t="shared" ref="WYG62" si="8101">WYG59-WYG61</f>
        <v>0</v>
      </c>
      <c r="WYI62" s="1683">
        <f t="shared" ref="WYI62" si="8102">WYI59-WYI61</f>
        <v>0</v>
      </c>
      <c r="WYK62" s="1683">
        <f t="shared" ref="WYK62" si="8103">WYK59-WYK61</f>
        <v>0</v>
      </c>
      <c r="WYM62" s="1683">
        <f t="shared" ref="WYM62" si="8104">WYM59-WYM61</f>
        <v>0</v>
      </c>
      <c r="WYO62" s="1683">
        <f t="shared" ref="WYO62" si="8105">WYO59-WYO61</f>
        <v>0</v>
      </c>
      <c r="WYQ62" s="1683">
        <f t="shared" ref="WYQ62" si="8106">WYQ59-WYQ61</f>
        <v>0</v>
      </c>
      <c r="WYS62" s="1683">
        <f t="shared" ref="WYS62" si="8107">WYS59-WYS61</f>
        <v>0</v>
      </c>
      <c r="WYU62" s="1683">
        <f t="shared" ref="WYU62" si="8108">WYU59-WYU61</f>
        <v>0</v>
      </c>
      <c r="WYW62" s="1683">
        <f t="shared" ref="WYW62" si="8109">WYW59-WYW61</f>
        <v>0</v>
      </c>
      <c r="WYY62" s="1683">
        <f t="shared" ref="WYY62" si="8110">WYY59-WYY61</f>
        <v>0</v>
      </c>
      <c r="WZA62" s="1683">
        <f t="shared" ref="WZA62" si="8111">WZA59-WZA61</f>
        <v>0</v>
      </c>
      <c r="WZC62" s="1683">
        <f t="shared" ref="WZC62" si="8112">WZC59-WZC61</f>
        <v>0</v>
      </c>
      <c r="WZE62" s="1683">
        <f t="shared" ref="WZE62" si="8113">WZE59-WZE61</f>
        <v>0</v>
      </c>
      <c r="WZG62" s="1683">
        <f t="shared" ref="WZG62" si="8114">WZG59-WZG61</f>
        <v>0</v>
      </c>
      <c r="WZI62" s="1683">
        <f t="shared" ref="WZI62" si="8115">WZI59-WZI61</f>
        <v>0</v>
      </c>
      <c r="WZK62" s="1683">
        <f t="shared" ref="WZK62" si="8116">WZK59-WZK61</f>
        <v>0</v>
      </c>
      <c r="WZM62" s="1683">
        <f t="shared" ref="WZM62" si="8117">WZM59-WZM61</f>
        <v>0</v>
      </c>
      <c r="WZO62" s="1683">
        <f t="shared" ref="WZO62" si="8118">WZO59-WZO61</f>
        <v>0</v>
      </c>
      <c r="WZQ62" s="1683">
        <f t="shared" ref="WZQ62" si="8119">WZQ59-WZQ61</f>
        <v>0</v>
      </c>
      <c r="WZS62" s="1683">
        <f t="shared" ref="WZS62" si="8120">WZS59-WZS61</f>
        <v>0</v>
      </c>
      <c r="WZU62" s="1683">
        <f t="shared" ref="WZU62" si="8121">WZU59-WZU61</f>
        <v>0</v>
      </c>
      <c r="WZW62" s="1683">
        <f t="shared" ref="WZW62" si="8122">WZW59-WZW61</f>
        <v>0</v>
      </c>
      <c r="WZY62" s="1683">
        <f t="shared" ref="WZY62" si="8123">WZY59-WZY61</f>
        <v>0</v>
      </c>
      <c r="XAA62" s="1683">
        <f t="shared" ref="XAA62" si="8124">XAA59-XAA61</f>
        <v>0</v>
      </c>
      <c r="XAC62" s="1683">
        <f t="shared" ref="XAC62" si="8125">XAC59-XAC61</f>
        <v>0</v>
      </c>
      <c r="XAE62" s="1683">
        <f t="shared" ref="XAE62" si="8126">XAE59-XAE61</f>
        <v>0</v>
      </c>
      <c r="XAG62" s="1683">
        <f t="shared" ref="XAG62" si="8127">XAG59-XAG61</f>
        <v>0</v>
      </c>
      <c r="XAI62" s="1683">
        <f t="shared" ref="XAI62" si="8128">XAI59-XAI61</f>
        <v>0</v>
      </c>
      <c r="XAK62" s="1683">
        <f t="shared" ref="XAK62" si="8129">XAK59-XAK61</f>
        <v>0</v>
      </c>
      <c r="XAM62" s="1683">
        <f t="shared" ref="XAM62" si="8130">XAM59-XAM61</f>
        <v>0</v>
      </c>
      <c r="XAO62" s="1683">
        <f t="shared" ref="XAO62" si="8131">XAO59-XAO61</f>
        <v>0</v>
      </c>
      <c r="XAQ62" s="1683">
        <f t="shared" ref="XAQ62" si="8132">XAQ59-XAQ61</f>
        <v>0</v>
      </c>
      <c r="XAS62" s="1683">
        <f t="shared" ref="XAS62" si="8133">XAS59-XAS61</f>
        <v>0</v>
      </c>
      <c r="XAU62" s="1683">
        <f t="shared" ref="XAU62" si="8134">XAU59-XAU61</f>
        <v>0</v>
      </c>
      <c r="XAW62" s="1683">
        <f t="shared" ref="XAW62" si="8135">XAW59-XAW61</f>
        <v>0</v>
      </c>
      <c r="XAY62" s="1683">
        <f t="shared" ref="XAY62" si="8136">XAY59-XAY61</f>
        <v>0</v>
      </c>
      <c r="XBA62" s="1683">
        <f t="shared" ref="XBA62" si="8137">XBA59-XBA61</f>
        <v>0</v>
      </c>
      <c r="XBC62" s="1683">
        <f t="shared" ref="XBC62" si="8138">XBC59-XBC61</f>
        <v>0</v>
      </c>
      <c r="XBE62" s="1683">
        <f t="shared" ref="XBE62" si="8139">XBE59-XBE61</f>
        <v>0</v>
      </c>
      <c r="XBG62" s="1683">
        <f t="shared" ref="XBG62" si="8140">XBG59-XBG61</f>
        <v>0</v>
      </c>
      <c r="XBI62" s="1683">
        <f t="shared" ref="XBI62" si="8141">XBI59-XBI61</f>
        <v>0</v>
      </c>
      <c r="XBK62" s="1683">
        <f t="shared" ref="XBK62" si="8142">XBK59-XBK61</f>
        <v>0</v>
      </c>
      <c r="XBM62" s="1683">
        <f t="shared" ref="XBM62" si="8143">XBM59-XBM61</f>
        <v>0</v>
      </c>
      <c r="XBO62" s="1683">
        <f t="shared" ref="XBO62" si="8144">XBO59-XBO61</f>
        <v>0</v>
      </c>
      <c r="XBQ62" s="1683">
        <f t="shared" ref="XBQ62" si="8145">XBQ59-XBQ61</f>
        <v>0</v>
      </c>
      <c r="XBS62" s="1683">
        <f t="shared" ref="XBS62" si="8146">XBS59-XBS61</f>
        <v>0</v>
      </c>
      <c r="XBU62" s="1683">
        <f t="shared" ref="XBU62" si="8147">XBU59-XBU61</f>
        <v>0</v>
      </c>
      <c r="XBW62" s="1683">
        <f t="shared" ref="XBW62" si="8148">XBW59-XBW61</f>
        <v>0</v>
      </c>
      <c r="XBY62" s="1683">
        <f t="shared" ref="XBY62" si="8149">XBY59-XBY61</f>
        <v>0</v>
      </c>
      <c r="XCA62" s="1683">
        <f t="shared" ref="XCA62" si="8150">XCA59-XCA61</f>
        <v>0</v>
      </c>
      <c r="XCC62" s="1683">
        <f t="shared" ref="XCC62" si="8151">XCC59-XCC61</f>
        <v>0</v>
      </c>
      <c r="XCE62" s="1683">
        <f t="shared" ref="XCE62" si="8152">XCE59-XCE61</f>
        <v>0</v>
      </c>
      <c r="XCG62" s="1683">
        <f t="shared" ref="XCG62" si="8153">XCG59-XCG61</f>
        <v>0</v>
      </c>
      <c r="XCI62" s="1683">
        <f t="shared" ref="XCI62" si="8154">XCI59-XCI61</f>
        <v>0</v>
      </c>
      <c r="XCK62" s="1683">
        <f t="shared" ref="XCK62" si="8155">XCK59-XCK61</f>
        <v>0</v>
      </c>
      <c r="XCM62" s="1683">
        <f t="shared" ref="XCM62" si="8156">XCM59-XCM61</f>
        <v>0</v>
      </c>
      <c r="XCO62" s="1683">
        <f t="shared" ref="XCO62" si="8157">XCO59-XCO61</f>
        <v>0</v>
      </c>
      <c r="XCQ62" s="1683">
        <f t="shared" ref="XCQ62" si="8158">XCQ59-XCQ61</f>
        <v>0</v>
      </c>
      <c r="XCS62" s="1683">
        <f t="shared" ref="XCS62" si="8159">XCS59-XCS61</f>
        <v>0</v>
      </c>
      <c r="XCU62" s="1683">
        <f t="shared" ref="XCU62" si="8160">XCU59-XCU61</f>
        <v>0</v>
      </c>
      <c r="XCW62" s="1683">
        <f t="shared" ref="XCW62" si="8161">XCW59-XCW61</f>
        <v>0</v>
      </c>
      <c r="XCY62" s="1683">
        <f t="shared" ref="XCY62" si="8162">XCY59-XCY61</f>
        <v>0</v>
      </c>
      <c r="XDA62" s="1683">
        <f t="shared" ref="XDA62" si="8163">XDA59-XDA61</f>
        <v>0</v>
      </c>
      <c r="XDC62" s="1683">
        <f t="shared" ref="XDC62" si="8164">XDC59-XDC61</f>
        <v>0</v>
      </c>
      <c r="XDE62" s="1683">
        <f t="shared" ref="XDE62" si="8165">XDE59-XDE61</f>
        <v>0</v>
      </c>
      <c r="XDG62" s="1683">
        <f t="shared" ref="XDG62" si="8166">XDG59-XDG61</f>
        <v>0</v>
      </c>
      <c r="XDI62" s="1683">
        <f t="shared" ref="XDI62" si="8167">XDI59-XDI61</f>
        <v>0</v>
      </c>
      <c r="XDK62" s="1683">
        <f t="shared" ref="XDK62" si="8168">XDK59-XDK61</f>
        <v>0</v>
      </c>
      <c r="XDM62" s="1683">
        <f t="shared" ref="XDM62" si="8169">XDM59-XDM61</f>
        <v>0</v>
      </c>
      <c r="XDO62" s="1683">
        <f t="shared" ref="XDO62" si="8170">XDO59-XDO61</f>
        <v>0</v>
      </c>
      <c r="XDQ62" s="1683">
        <f t="shared" ref="XDQ62" si="8171">XDQ59-XDQ61</f>
        <v>0</v>
      </c>
      <c r="XDS62" s="1683">
        <f t="shared" ref="XDS62" si="8172">XDS59-XDS61</f>
        <v>0</v>
      </c>
      <c r="XDU62" s="1683">
        <f t="shared" ref="XDU62" si="8173">XDU59-XDU61</f>
        <v>0</v>
      </c>
      <c r="XDW62" s="1683">
        <f t="shared" ref="XDW62" si="8174">XDW59-XDW61</f>
        <v>0</v>
      </c>
      <c r="XDY62" s="1683">
        <f t="shared" ref="XDY62" si="8175">XDY59-XDY61</f>
        <v>0</v>
      </c>
      <c r="XEA62" s="1683">
        <f t="shared" ref="XEA62" si="8176">XEA59-XEA61</f>
        <v>0</v>
      </c>
      <c r="XEC62" s="1683">
        <f t="shared" ref="XEC62" si="8177">XEC59-XEC61</f>
        <v>0</v>
      </c>
      <c r="XEE62" s="1683">
        <f t="shared" ref="XEE62" si="8178">XEE59-XEE61</f>
        <v>0</v>
      </c>
      <c r="XEG62" s="1683">
        <f t="shared" ref="XEG62" si="8179">XEG59-XEG61</f>
        <v>0</v>
      </c>
      <c r="XEI62" s="1683">
        <f t="shared" ref="XEI62" si="8180">XEI59-XEI61</f>
        <v>0</v>
      </c>
      <c r="XEK62" s="1683">
        <f t="shared" ref="XEK62" si="8181">XEK59-XEK61</f>
        <v>0</v>
      </c>
      <c r="XEM62" s="1683">
        <f t="shared" ref="XEM62" si="8182">XEM59-XEM61</f>
        <v>0</v>
      </c>
      <c r="XEO62" s="1683">
        <f t="shared" ref="XEO62" si="8183">XEO59-XEO61</f>
        <v>0</v>
      </c>
      <c r="XEQ62" s="1683">
        <f t="shared" ref="XEQ62" si="8184">XEQ59-XEQ61</f>
        <v>0</v>
      </c>
      <c r="XES62" s="1683">
        <f t="shared" ref="XES62" si="8185">XES59-XES61</f>
        <v>0</v>
      </c>
      <c r="XEU62" s="1683">
        <f t="shared" ref="XEU62" si="8186">XEU59-XEU61</f>
        <v>0</v>
      </c>
      <c r="XEW62" s="1683">
        <f t="shared" ref="XEW62" si="8187">XEW59-XEW61</f>
        <v>0</v>
      </c>
      <c r="XEY62" s="1683">
        <f t="shared" ref="XEY62" si="8188">XEY59-XEY61</f>
        <v>0</v>
      </c>
      <c r="XFA62" s="1683">
        <f t="shared" ref="XFA62" si="8189">XFA59-XFA61</f>
        <v>0</v>
      </c>
      <c r="XFC62" s="1683">
        <f t="shared" ref="XFC62" si="8190">XFC59-XFC61</f>
        <v>0</v>
      </c>
    </row>
    <row r="63" spans="1:1023 1025:2047 2049:3071 3073:4095 4097:5119 5121:6143 6145:7167 7169:8191 8193:9215 9217:10239 10241:11263 11265:12287 12289:13311 13313:14335 14337:15359 15361:16383" s="1683" customFormat="1">
      <c r="A63" s="3388" t="s">
        <v>2649</v>
      </c>
      <c r="B63" s="3388"/>
      <c r="C63" s="3388"/>
    </row>
    <row r="64" spans="1:1023 1025:2047 2049:3071 3073:4095 4097:5119 5121:6143 6145:7167 7169:8191 8193:9215 9217:10239 10241:11263 11265:12287 12289:13311 13313:14335 14337:15359 15361:16383" s="6" customFormat="1" ht="8.25" customHeight="1">
      <c r="C64" s="1674"/>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5" s="6" customFormat="1">
      <c r="A65" s="6" t="s">
        <v>924</v>
      </c>
      <c r="C65" s="1672">
        <v>0.5</v>
      </c>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row>
    <row r="66" spans="1:35" s="1675" customFormat="1">
      <c r="A66" s="1677" t="s">
        <v>2615</v>
      </c>
      <c r="B66" s="1677"/>
      <c r="C66" s="1676"/>
      <c r="E66" s="1677">
        <f>$E62*$C$65</f>
        <v>0</v>
      </c>
      <c r="G66" s="1673">
        <f>G62*$C$65</f>
        <v>0</v>
      </c>
      <c r="I66" s="1673">
        <f t="shared" ref="I66" si="8191">I62*$C$65</f>
        <v>0</v>
      </c>
      <c r="K66" s="1673">
        <f t="shared" ref="K66" si="8192">K62*$C$65</f>
        <v>0</v>
      </c>
      <c r="M66" s="1673">
        <f t="shared" ref="M66" si="8193">M62*$C$65</f>
        <v>0</v>
      </c>
      <c r="O66" s="1673">
        <f t="shared" ref="O66" si="8194">O62*$C$65</f>
        <v>0</v>
      </c>
      <c r="Q66" s="1673">
        <f t="shared" ref="Q66" si="8195">Q62*$C$65</f>
        <v>0</v>
      </c>
      <c r="S66" s="1673">
        <f t="shared" ref="S66" si="8196">S62*$C$65</f>
        <v>0</v>
      </c>
      <c r="U66" s="1673">
        <f t="shared" ref="U66" si="8197">U62*$C$65</f>
        <v>0</v>
      </c>
      <c r="W66" s="1673">
        <f t="shared" ref="W66" si="8198">W62*$C$65</f>
        <v>0</v>
      </c>
      <c r="Y66" s="1673">
        <f t="shared" ref="Y66" si="8199">Y62*$C$65</f>
        <v>0</v>
      </c>
      <c r="AA66" s="1673">
        <f t="shared" ref="AA66" si="8200">AA62*$C$65</f>
        <v>0</v>
      </c>
      <c r="AC66" s="1673">
        <f t="shared" ref="AC66" si="8201">AC62*$C$65</f>
        <v>0</v>
      </c>
      <c r="AE66" s="1673">
        <f t="shared" ref="AE66" si="8202">AE62*$C$65</f>
        <v>0</v>
      </c>
      <c r="AG66" s="1673">
        <f t="shared" ref="AG66" si="8203">AG62*$C$65</f>
        <v>0</v>
      </c>
    </row>
    <row r="67" spans="1:35" s="1673" customFormat="1">
      <c r="A67" s="1678" t="s">
        <v>2629</v>
      </c>
      <c r="B67" s="1678"/>
      <c r="C67" s="1684"/>
      <c r="E67" s="1677">
        <f>$E62*$C$65</f>
        <v>0</v>
      </c>
      <c r="G67" s="1673">
        <f>G62*$C$65</f>
        <v>0</v>
      </c>
      <c r="I67" s="1673">
        <f t="shared" ref="I67" si="8204">I62*$C$65</f>
        <v>0</v>
      </c>
      <c r="K67" s="1673">
        <f t="shared" ref="K67" si="8205">K62*$C$65</f>
        <v>0</v>
      </c>
      <c r="M67" s="1673">
        <f t="shared" ref="M67" si="8206">M62*$C$65</f>
        <v>0</v>
      </c>
      <c r="O67" s="1673">
        <f t="shared" ref="O67" si="8207">O62*$C$65</f>
        <v>0</v>
      </c>
      <c r="Q67" s="1673">
        <f t="shared" ref="Q67" si="8208">Q62*$C$65</f>
        <v>0</v>
      </c>
      <c r="S67" s="1673">
        <f t="shared" ref="S67" si="8209">S62*$C$65</f>
        <v>0</v>
      </c>
      <c r="U67" s="1673">
        <f t="shared" ref="U67" si="8210">U62*$C$65</f>
        <v>0</v>
      </c>
      <c r="W67" s="1673">
        <f t="shared" ref="W67" si="8211">W62*$C$65</f>
        <v>0</v>
      </c>
      <c r="Y67" s="1673">
        <f t="shared" ref="Y67" si="8212">Y62*$C$65</f>
        <v>0</v>
      </c>
      <c r="AA67" s="1673">
        <f t="shared" ref="AA67" si="8213">AA62*$C$65</f>
        <v>0</v>
      </c>
      <c r="AC67" s="1673">
        <f t="shared" ref="AC67" si="8214">AC62*$C$65</f>
        <v>0</v>
      </c>
      <c r="AE67" s="1673">
        <f t="shared" ref="AE67" si="8215">AE62*$C$65</f>
        <v>0</v>
      </c>
      <c r="AG67" s="1673">
        <f t="shared" ref="AG67" si="8216">AG62*$C$65</f>
        <v>0</v>
      </c>
    </row>
    <row r="68" spans="1:35" s="1673" customFormat="1">
      <c r="A68" s="1678"/>
      <c r="B68" s="1678"/>
      <c r="C68" s="1684"/>
      <c r="E68" s="1678"/>
      <c r="G68" s="1673">
        <f t="shared" ref="G68:AG69" si="8217">E68*$C$66</f>
        <v>0</v>
      </c>
      <c r="I68" s="1673">
        <f t="shared" si="8217"/>
        <v>0</v>
      </c>
      <c r="K68" s="1673">
        <f t="shared" si="8217"/>
        <v>0</v>
      </c>
      <c r="M68" s="1673">
        <f t="shared" si="8217"/>
        <v>0</v>
      </c>
      <c r="O68" s="1673">
        <f t="shared" si="8217"/>
        <v>0</v>
      </c>
      <c r="Q68" s="1673">
        <f t="shared" si="8217"/>
        <v>0</v>
      </c>
      <c r="S68" s="1673">
        <f t="shared" si="8217"/>
        <v>0</v>
      </c>
      <c r="U68" s="1673">
        <f t="shared" si="8217"/>
        <v>0</v>
      </c>
      <c r="W68" s="1673">
        <f t="shared" si="8217"/>
        <v>0</v>
      </c>
      <c r="Y68" s="1673">
        <f t="shared" si="8217"/>
        <v>0</v>
      </c>
      <c r="AA68" s="1673">
        <f t="shared" si="8217"/>
        <v>0</v>
      </c>
      <c r="AC68" s="1673">
        <f t="shared" si="8217"/>
        <v>0</v>
      </c>
      <c r="AE68" s="1673">
        <f t="shared" si="8217"/>
        <v>0</v>
      </c>
      <c r="AG68" s="1673">
        <f t="shared" si="8217"/>
        <v>0</v>
      </c>
    </row>
    <row r="69" spans="1:35" s="1673" customFormat="1">
      <c r="A69" s="1678"/>
      <c r="B69" s="1678"/>
      <c r="C69" s="1684"/>
      <c r="E69" s="1680"/>
      <c r="G69" s="1681">
        <f t="shared" si="8217"/>
        <v>0</v>
      </c>
      <c r="I69" s="1681">
        <f t="shared" si="8217"/>
        <v>0</v>
      </c>
      <c r="K69" s="1681">
        <f t="shared" si="8217"/>
        <v>0</v>
      </c>
      <c r="M69" s="1681">
        <f t="shared" si="8217"/>
        <v>0</v>
      </c>
      <c r="O69" s="1681">
        <f t="shared" si="8217"/>
        <v>0</v>
      </c>
      <c r="Q69" s="1681">
        <f t="shared" si="8217"/>
        <v>0</v>
      </c>
      <c r="S69" s="1681">
        <f t="shared" si="8217"/>
        <v>0</v>
      </c>
      <c r="U69" s="1681">
        <f t="shared" si="8217"/>
        <v>0</v>
      </c>
      <c r="W69" s="1681">
        <f t="shared" si="8217"/>
        <v>0</v>
      </c>
      <c r="Y69" s="1681">
        <f t="shared" si="8217"/>
        <v>0</v>
      </c>
      <c r="AA69" s="1681">
        <f t="shared" si="8217"/>
        <v>0</v>
      </c>
      <c r="AC69" s="1681">
        <f t="shared" si="8217"/>
        <v>0</v>
      </c>
      <c r="AE69" s="1681">
        <f t="shared" si="8217"/>
        <v>0</v>
      </c>
      <c r="AG69" s="1681">
        <f t="shared" si="8217"/>
        <v>0</v>
      </c>
    </row>
    <row r="70" spans="1:35" s="1685" customFormat="1">
      <c r="A70" s="1675" t="s">
        <v>916</v>
      </c>
      <c r="C70" s="1684"/>
      <c r="E70" s="1685">
        <f>SUM(E66:E69)</f>
        <v>0</v>
      </c>
      <c r="G70" s="1685">
        <f>SUM(G66:G69)</f>
        <v>0</v>
      </c>
      <c r="I70" s="1685">
        <f>SUM(I66:I69)</f>
        <v>0</v>
      </c>
      <c r="K70" s="1685">
        <f>SUM(K66:K69)</f>
        <v>0</v>
      </c>
      <c r="M70" s="1685">
        <f>SUM(M66:M69)</f>
        <v>0</v>
      </c>
      <c r="O70" s="1685">
        <f>SUM(O66:O69)</f>
        <v>0</v>
      </c>
      <c r="Q70" s="1685">
        <f>SUM(Q66:Q69)</f>
        <v>0</v>
      </c>
      <c r="S70" s="1685">
        <f>SUM(S66:S69)</f>
        <v>0</v>
      </c>
      <c r="U70" s="1685">
        <f>SUM(U66:U69)</f>
        <v>0</v>
      </c>
      <c r="W70" s="1685">
        <f>SUM(W66:W69)</f>
        <v>0</v>
      </c>
      <c r="Y70" s="1685">
        <f>SUM(Y66:Y69)</f>
        <v>0</v>
      </c>
      <c r="AA70" s="1685">
        <f>SUM(AA66:AA69)</f>
        <v>0</v>
      </c>
      <c r="AC70" s="1685">
        <f>SUM(AC66:AC69)</f>
        <v>0</v>
      </c>
      <c r="AE70" s="1685">
        <f>SUM(AE66:AE69)</f>
        <v>0</v>
      </c>
      <c r="AG70" s="1685">
        <f>SUM(AG66:AG69)</f>
        <v>0</v>
      </c>
    </row>
    <row r="71" spans="1:35" s="1685" customFormat="1">
      <c r="A71" s="1675"/>
      <c r="C71" s="1684"/>
    </row>
    <row r="72" spans="1:35" s="1685" customFormat="1">
      <c r="A72" s="1675" t="s">
        <v>2222</v>
      </c>
      <c r="C72" s="1684"/>
      <c r="E72" s="1675">
        <f>E59-E61-E70</f>
        <v>0</v>
      </c>
      <c r="G72" s="1675">
        <f>G59-G61-G70</f>
        <v>0</v>
      </c>
      <c r="I72" s="1675">
        <f>I59-I61-I70</f>
        <v>0</v>
      </c>
      <c r="K72" s="1675">
        <f>K59-K61-K70</f>
        <v>0</v>
      </c>
      <c r="M72" s="1675">
        <f>M59-M61-M70</f>
        <v>0</v>
      </c>
      <c r="O72" s="1675">
        <f>O59-O61-O70</f>
        <v>0</v>
      </c>
      <c r="Q72" s="1675">
        <f>Q59-Q61-Q70</f>
        <v>0</v>
      </c>
      <c r="S72" s="1675">
        <f>S59-S61-S70</f>
        <v>0</v>
      </c>
      <c r="U72" s="1675">
        <f>U59-U61-U70</f>
        <v>0</v>
      </c>
      <c r="W72" s="1675">
        <f>W59-W61-W70</f>
        <v>0</v>
      </c>
      <c r="Y72" s="1675">
        <f>Y59-Y61-Y70</f>
        <v>0</v>
      </c>
      <c r="AA72" s="1675">
        <f>AA59-AA61-AA70</f>
        <v>0</v>
      </c>
      <c r="AC72" s="1675">
        <f>AC59-AC61-AC70</f>
        <v>0</v>
      </c>
      <c r="AE72" s="1675">
        <f>AE59-AE61-AE70</f>
        <v>0</v>
      </c>
      <c r="AG72" s="1675">
        <f>AG59-AG61-AG70</f>
        <v>0</v>
      </c>
    </row>
    <row r="73" spans="1:35" s="1673" customFormat="1">
      <c r="A73" s="914"/>
      <c r="C73" s="1686"/>
    </row>
    <row r="74" spans="1:35" s="351" customFormat="1">
      <c r="A74" s="914"/>
      <c r="C74" s="352"/>
    </row>
    <row r="75" spans="1:35" s="351" customFormat="1">
      <c r="A75" s="1673" t="s">
        <v>2221</v>
      </c>
      <c r="C75" s="352"/>
    </row>
    <row r="76" spans="1:35" s="351" customFormat="1">
      <c r="C76" s="352"/>
    </row>
    <row r="77" spans="1:35" s="369" customFormat="1" ht="30" customHeight="1">
      <c r="A77" s="3386" t="s">
        <v>2220</v>
      </c>
      <c r="B77" s="3387"/>
      <c r="C77" s="3387"/>
      <c r="D77" s="3387"/>
      <c r="E77" s="3387"/>
      <c r="F77" s="3387"/>
      <c r="G77" s="3387"/>
      <c r="H77" s="3387"/>
      <c r="I77" s="3387"/>
      <c r="J77" s="3387"/>
      <c r="K77" s="3387"/>
      <c r="L77" s="3387"/>
      <c r="M77" s="3387"/>
      <c r="N77" s="3387"/>
      <c r="O77" s="3387"/>
      <c r="P77" s="3387"/>
      <c r="Q77" s="3387"/>
      <c r="R77" s="3387"/>
      <c r="S77" s="3387"/>
      <c r="T77" s="3387"/>
      <c r="U77" s="3387"/>
      <c r="V77" s="3387"/>
      <c r="W77" s="3387"/>
      <c r="X77" s="3387"/>
      <c r="Y77" s="3387"/>
      <c r="Z77" s="3387"/>
      <c r="AA77" s="3387"/>
      <c r="AB77" s="3387"/>
      <c r="AC77" s="3387"/>
      <c r="AD77" s="3387"/>
      <c r="AE77" s="3387"/>
      <c r="AF77" s="3387"/>
      <c r="AG77" s="3387"/>
    </row>
    <row r="78" spans="1:35" s="348" customFormat="1" hidden="1">
      <c r="C78" s="350"/>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1:C51"/>
    <mergeCell ref="A63:C63"/>
  </mergeCells>
  <dataValidations disablePrompts="1" count="1">
    <dataValidation type="list" allowBlank="1" showInputMessage="1" showErrorMessage="1" sqref="A51:C51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89" t="s">
        <v>979</v>
      </c>
      <c r="B1" s="3389"/>
      <c r="C1" s="3389"/>
      <c r="D1" s="3389"/>
      <c r="E1" s="3389"/>
      <c r="F1" s="3389"/>
      <c r="G1" s="3389"/>
      <c r="H1" s="3389"/>
      <c r="I1" s="3389"/>
      <c r="J1" s="325"/>
      <c r="K1" s="325"/>
    </row>
    <row r="2" spans="1:11">
      <c r="A2" s="654"/>
      <c r="B2" s="654"/>
      <c r="C2" s="654"/>
      <c r="D2" s="654"/>
      <c r="E2" s="654"/>
      <c r="F2" s="654"/>
      <c r="G2" s="654"/>
      <c r="H2" s="654"/>
      <c r="I2" s="654"/>
    </row>
    <row r="3" spans="1:11" ht="99.75">
      <c r="A3" s="655" t="s">
        <v>980</v>
      </c>
      <c r="B3" s="655" t="s">
        <v>981</v>
      </c>
      <c r="C3" s="473" t="s">
        <v>982</v>
      </c>
      <c r="D3" s="382"/>
      <c r="E3" s="473" t="s">
        <v>983</v>
      </c>
      <c r="F3" s="655" t="s">
        <v>984</v>
      </c>
      <c r="G3" s="656"/>
      <c r="H3" s="655" t="s">
        <v>985</v>
      </c>
      <c r="I3" s="655" t="s">
        <v>986</v>
      </c>
      <c r="J3" s="325"/>
      <c r="K3" s="472"/>
    </row>
    <row r="4" spans="1:11">
      <c r="A4" s="657" t="str">
        <f>Application!B728</f>
        <v>1 Bedroom</v>
      </c>
      <c r="B4" s="666">
        <f>Application!G728</f>
        <v>20</v>
      </c>
      <c r="C4" s="657">
        <f>Application!O728</f>
        <v>379</v>
      </c>
      <c r="D4" s="658"/>
      <c r="E4" s="1858">
        <f>1074-75</f>
        <v>999</v>
      </c>
      <c r="F4" s="659">
        <f>E4*B4</f>
        <v>19980</v>
      </c>
      <c r="G4" s="660"/>
      <c r="H4" s="657">
        <f>IF(E4=0," ",(E4-C4))</f>
        <v>620</v>
      </c>
      <c r="I4" s="659">
        <f>IF(E4=0," ",(H4*B4))</f>
        <v>12400</v>
      </c>
      <c r="J4" s="325"/>
      <c r="K4" s="472"/>
    </row>
    <row r="5" spans="1:11">
      <c r="A5" s="657" t="str">
        <f>Application!B729</f>
        <v>1 Bedroom</v>
      </c>
      <c r="B5" s="666">
        <f>Application!G729</f>
        <v>20</v>
      </c>
      <c r="C5" s="657">
        <f>Application!O729</f>
        <v>607</v>
      </c>
      <c r="D5" s="658"/>
      <c r="E5" s="1858"/>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10</v>
      </c>
      <c r="C6" s="657">
        <f>Application!O730</f>
        <v>834</v>
      </c>
      <c r="D6" s="658"/>
      <c r="E6" s="1858"/>
      <c r="F6" s="659">
        <f t="shared" si="0"/>
        <v>0</v>
      </c>
      <c r="G6" s="660"/>
      <c r="H6" s="657" t="str">
        <f t="shared" si="1"/>
        <v xml:space="preserve"> </v>
      </c>
      <c r="I6" s="659" t="str">
        <f t="shared" si="2"/>
        <v xml:space="preserve"> </v>
      </c>
      <c r="J6" s="325"/>
      <c r="K6" s="472"/>
    </row>
    <row r="7" spans="1:11">
      <c r="A7" s="657" t="str">
        <f>Application!B731</f>
        <v>1 Bedroom</v>
      </c>
      <c r="B7" s="666">
        <f>Application!G731</f>
        <v>30</v>
      </c>
      <c r="C7" s="657">
        <f>Application!O731</f>
        <v>1061</v>
      </c>
      <c r="D7" s="658"/>
      <c r="E7" s="1858"/>
      <c r="F7" s="659">
        <f t="shared" si="0"/>
        <v>0</v>
      </c>
      <c r="G7" s="660"/>
      <c r="H7" s="657" t="str">
        <f t="shared" si="1"/>
        <v xml:space="preserve"> </v>
      </c>
      <c r="I7" s="659" t="str">
        <f t="shared" si="2"/>
        <v xml:space="preserve"> </v>
      </c>
      <c r="J7" s="325"/>
      <c r="K7" s="472"/>
    </row>
    <row r="8" spans="1:11">
      <c r="A8" s="657" t="str">
        <f>Application!B732</f>
        <v>2 Bedrooms</v>
      </c>
      <c r="B8" s="666">
        <f>Application!G732</f>
        <v>5</v>
      </c>
      <c r="C8" s="657">
        <f>Application!O732</f>
        <v>448</v>
      </c>
      <c r="D8" s="658"/>
      <c r="E8" s="1858">
        <f>1304-97</f>
        <v>1207</v>
      </c>
      <c r="F8" s="659">
        <f t="shared" si="0"/>
        <v>6035</v>
      </c>
      <c r="G8" s="660"/>
      <c r="H8" s="657">
        <f t="shared" si="1"/>
        <v>759</v>
      </c>
      <c r="I8" s="659">
        <f t="shared" si="2"/>
        <v>3795</v>
      </c>
      <c r="J8" s="325"/>
      <c r="K8" s="472"/>
    </row>
    <row r="9" spans="1:11">
      <c r="A9" s="657" t="str">
        <f>Application!B733</f>
        <v>2 Bedrooms</v>
      </c>
      <c r="B9" s="666">
        <f>Application!G733</f>
        <v>15</v>
      </c>
      <c r="C9" s="657">
        <f>Application!O733</f>
        <v>993</v>
      </c>
      <c r="D9" s="658"/>
      <c r="E9" s="1858"/>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ht="15">
      <c r="A30" s="661" t="s">
        <v>987</v>
      </c>
      <c r="B30" s="662"/>
      <c r="C30" s="663">
        <f>Application!T753</f>
        <v>77025</v>
      </c>
      <c r="D30" s="658"/>
      <c r="E30" s="658"/>
      <c r="F30" s="663">
        <f>SUM(F4:F28)*12</f>
        <v>312180</v>
      </c>
      <c r="G30" s="664"/>
      <c r="H30" s="662"/>
      <c r="I30" s="663">
        <f>SUM(I4:I28)*12</f>
        <v>194340</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1144</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7" t="s">
        <v>1137</v>
      </c>
    </row>
    <row r="9" spans="1:1" ht="15.75">
      <c r="A9" s="48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1428</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2200000</v>
      </c>
      <c r="C5" s="420">
        <f>'Sources and Uses Budget'!$C4</f>
        <v>2200000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50000</v>
      </c>
      <c r="C6" s="420">
        <f>'Sources and Uses Budget'!$C5</f>
        <v>50000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2250000</v>
      </c>
      <c r="C9" s="424">
        <f>SUM(C5:C8)</f>
        <v>2250000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1285000</v>
      </c>
      <c r="C11" s="420">
        <f>'Sources and Uses Budget'!$C10</f>
        <v>1285000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1285000</v>
      </c>
      <c r="C12" s="424">
        <f>SUM(C10:C11)</f>
        <v>1285000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3535000</v>
      </c>
      <c r="C13" s="424">
        <f>SUM(C9+C12)</f>
        <v>3535000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10000</v>
      </c>
      <c r="C14" s="420">
        <f>'Sources and Uses Budget'!$C13</f>
        <v>10000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526302</v>
      </c>
      <c r="C15" s="420">
        <f>'Sources and Uses Budget'!$C14</f>
        <v>526302</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1356</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1994</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1405000</v>
      </c>
      <c r="C30" s="420">
        <f>'Sources and Uses Budget'!$C29</f>
        <v>1405000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28527442</v>
      </c>
      <c r="C31" s="420">
        <f>'Sources and Uses Budget'!$C30</f>
        <v>28527442</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1876047</v>
      </c>
      <c r="C32" s="420">
        <f>'Sources and Uses Budget'!$C31</f>
        <v>1876047</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1250697.5</v>
      </c>
      <c r="C33" s="420">
        <f>'Sources and Uses Budget'!$C32</f>
        <v>1250697.5</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1250697.5</v>
      </c>
      <c r="C34" s="420">
        <f>'Sources and Uses Budget'!$C33</f>
        <v>1250697.5</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356449</v>
      </c>
      <c r="C36" s="420">
        <f>'Sources and Uses Budget'!$C35</f>
        <v>356449</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1994</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Relocation</v>
      </c>
      <c r="B38" s="420">
        <f>'Sources and Uses Budget'!$C37</f>
        <v>55000</v>
      </c>
      <c r="C38" s="420">
        <f>'Sources and Uses Budget'!$C37</f>
        <v>55000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34721333</v>
      </c>
      <c r="C39" s="424">
        <f>SUM(C30:C38)</f>
        <v>34721333</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1000000</v>
      </c>
      <c r="C41" s="420">
        <f>'Sources and Uses Budget'!$C40</f>
        <v>1000000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260000</v>
      </c>
      <c r="C42" s="420">
        <f>'Sources and Uses Budget'!$C41</f>
        <v>260000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1260000</v>
      </c>
      <c r="C43" s="424">
        <f>SUM(C41:C42)</f>
        <v>1260000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0</v>
      </c>
      <c r="C44" s="420">
        <f>'Sources and Uses Budget'!$C43</f>
        <v>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2059468</v>
      </c>
      <c r="C46" s="420">
        <f>'Sources and Uses Budget'!$C45</f>
        <v>2059468</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561755</v>
      </c>
      <c r="C47" s="420">
        <f>'Sources and Uses Budget'!$C46</f>
        <v>561755</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712898</v>
      </c>
      <c r="C49" s="420">
        <f>'Sources and Uses Budget'!$C48</f>
        <v>712898</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218000</v>
      </c>
      <c r="C50" s="420">
        <f>'Sources and Uses Budget'!$C49</f>
        <v>218000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100000</v>
      </c>
      <c r="C51" s="420">
        <f>'Sources and Uses Budget'!$C50</f>
        <v>100000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90000</v>
      </c>
      <c r="C52" s="420">
        <f>'Sources and Uses Budget'!$C51</f>
        <v>90000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Construction Management</v>
      </c>
      <c r="B54" s="420">
        <f>'Sources and Uses Budget'!$C53</f>
        <v>250000</v>
      </c>
      <c r="C54" s="420">
        <f>'Sources and Uses Budget'!$C53</f>
        <v>250000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3992121</v>
      </c>
      <c r="C55" s="427">
        <f>SUM(C46:C54)</f>
        <v>3992121</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40739</v>
      </c>
      <c r="C57" s="420">
        <f>'Sources and Uses Budget'!$C56</f>
        <v>40739</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40739</v>
      </c>
      <c r="C63" s="424">
        <f>SUM(C57:C62)</f>
        <v>40739</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44085495</v>
      </c>
      <c r="C64" s="424">
        <f>SUM(C9+C12+C14+C15+C17+C26+C28+C39+C43+C44+C55+C63)</f>
        <v>44085495</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1998</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125000</v>
      </c>
      <c r="C66" s="420">
        <f>'Sources and Uses Budget'!$C65</f>
        <v>125000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1995</v>
      </c>
      <c r="B67" s="420">
        <f>'Sources and Uses Budget'!$C66</f>
        <v>250000</v>
      </c>
      <c r="C67" s="420">
        <f>'Sources and Uses Budget'!$C66</f>
        <v>250000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1996</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2002</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Financial Consultant</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1999</v>
      </c>
      <c r="B71" s="424">
        <f>SUM(B66:B70)</f>
        <v>375000</v>
      </c>
      <c r="C71" s="424">
        <f>SUM(C66:C70)</f>
        <v>375000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1086</v>
      </c>
      <c r="B75" s="420">
        <f>'Sources and Uses Budget'!$C74</f>
        <v>0</v>
      </c>
      <c r="C75" s="420">
        <f>'Sources and Uses Budget'!$C74</f>
        <v>0</v>
      </c>
      <c r="D75" s="424">
        <f t="shared" si="0"/>
        <v>0</v>
      </c>
      <c r="E75" s="422"/>
      <c r="F75" s="421"/>
      <c r="G75" s="552"/>
    </row>
    <row r="76" spans="1:253" s="546" customFormat="1">
      <c r="A76" s="423" t="s">
        <v>640</v>
      </c>
      <c r="B76" s="420">
        <f>'Sources and Uses Budget'!$C75</f>
        <v>514769</v>
      </c>
      <c r="C76" s="420">
        <f>'Sources and Uses Budget'!$C75</f>
        <v>514769</v>
      </c>
      <c r="D76" s="424">
        <f t="shared" si="0"/>
        <v>0</v>
      </c>
      <c r="E76" s="422"/>
      <c r="F76" s="421"/>
      <c r="G76" s="552"/>
    </row>
    <row r="77" spans="1:253" s="546" customFormat="1">
      <c r="A77" s="426" t="s">
        <v>35</v>
      </c>
      <c r="B77" s="420">
        <f>'Sources and Uses Budget'!$C76</f>
        <v>373257</v>
      </c>
      <c r="C77" s="420">
        <f>'Sources and Uses Budget'!$C76</f>
        <v>373257</v>
      </c>
      <c r="D77" s="424">
        <f t="shared" si="0"/>
        <v>0</v>
      </c>
      <c r="E77" s="422"/>
      <c r="F77" s="421"/>
      <c r="G77" s="552"/>
    </row>
    <row r="78" spans="1:253" s="546" customFormat="1">
      <c r="A78" s="425" t="s">
        <v>641</v>
      </c>
      <c r="B78" s="424">
        <f>SUM(B73:B77)</f>
        <v>888026</v>
      </c>
      <c r="C78" s="424">
        <f>SUM(C73:C77)</f>
        <v>888026</v>
      </c>
      <c r="D78" s="424">
        <f t="shared" ref="D78:D106" si="1">C78-B78</f>
        <v>0</v>
      </c>
      <c r="E78" s="422"/>
      <c r="F78" s="421"/>
      <c r="G78" s="552"/>
    </row>
    <row r="79" spans="1:253" s="546" customFormat="1">
      <c r="A79" s="418" t="s">
        <v>1420</v>
      </c>
      <c r="B79" s="418"/>
      <c r="C79" s="418"/>
      <c r="D79" s="418"/>
      <c r="E79" s="438"/>
      <c r="F79" s="418"/>
      <c r="G79" s="552"/>
    </row>
    <row r="80" spans="1:253" s="546" customFormat="1">
      <c r="A80" s="860" t="s">
        <v>1422</v>
      </c>
      <c r="B80" s="420">
        <f>'Sources and Uses Budget'!$C79</f>
        <v>2817889</v>
      </c>
      <c r="C80" s="420">
        <f>'Sources and Uses Budget'!$C79</f>
        <v>2817889</v>
      </c>
      <c r="D80" s="424">
        <f t="shared" si="1"/>
        <v>0</v>
      </c>
      <c r="E80" s="422"/>
      <c r="F80" s="421"/>
      <c r="G80" s="552"/>
    </row>
    <row r="81" spans="1:7" s="546" customFormat="1">
      <c r="A81" s="860" t="s">
        <v>61</v>
      </c>
      <c r="B81" s="420">
        <f>'Sources and Uses Budget'!$C80</f>
        <v>500000</v>
      </c>
      <c r="C81" s="420">
        <f>'Sources and Uses Budget'!$C80</f>
        <v>500000</v>
      </c>
      <c r="D81" s="424">
        <f>C81-B81</f>
        <v>0</v>
      </c>
      <c r="E81" s="422"/>
      <c r="F81" s="421"/>
      <c r="G81" s="552"/>
    </row>
    <row r="82" spans="1:7" s="546" customFormat="1">
      <c r="A82" s="425" t="s">
        <v>1419</v>
      </c>
      <c r="B82" s="424">
        <f>SUM(B80:B81)</f>
        <v>3317889</v>
      </c>
      <c r="C82" s="424">
        <f>SUM(C80:C81)</f>
        <v>3317889</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87330</v>
      </c>
      <c r="C84" s="420">
        <f>'Sources and Uses Budget'!$C83</f>
        <v>87330</v>
      </c>
      <c r="D84" s="424">
        <f t="shared" si="1"/>
        <v>0</v>
      </c>
      <c r="E84" s="422"/>
      <c r="F84" s="421"/>
      <c r="G84" s="552"/>
    </row>
    <row r="85" spans="1:7" s="546" customFormat="1">
      <c r="A85" s="423" t="s">
        <v>825</v>
      </c>
      <c r="B85" s="420">
        <f>'Sources and Uses Budget'!$C84</f>
        <v>50000</v>
      </c>
      <c r="C85" s="420">
        <f>'Sources and Uses Budget'!$C84</f>
        <v>50000</v>
      </c>
      <c r="D85" s="424">
        <f t="shared" si="1"/>
        <v>0</v>
      </c>
      <c r="E85" s="422"/>
      <c r="F85" s="421"/>
      <c r="G85" s="552"/>
    </row>
    <row r="86" spans="1:7" s="546" customFormat="1">
      <c r="A86" s="423" t="s">
        <v>826</v>
      </c>
      <c r="B86" s="420">
        <f>'Sources and Uses Budget'!$C85</f>
        <v>1915000</v>
      </c>
      <c r="C86" s="420">
        <f>'Sources and Uses Budget'!$C85</f>
        <v>1915000</v>
      </c>
      <c r="D86" s="424">
        <f t="shared" si="1"/>
        <v>0</v>
      </c>
      <c r="E86" s="422"/>
      <c r="F86" s="421"/>
      <c r="G86" s="552"/>
    </row>
    <row r="87" spans="1:7" s="546" customFormat="1">
      <c r="A87" s="423" t="s">
        <v>827</v>
      </c>
      <c r="B87" s="420">
        <f>'Sources and Uses Budget'!$C86</f>
        <v>250000</v>
      </c>
      <c r="C87" s="420">
        <f>'Sources and Uses Budget'!$C86</f>
        <v>250000</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50000</v>
      </c>
      <c r="C89" s="420">
        <f>'Sources and Uses Budget'!$C88</f>
        <v>50000</v>
      </c>
      <c r="D89" s="424">
        <f t="shared" si="1"/>
        <v>0</v>
      </c>
      <c r="E89" s="422"/>
      <c r="F89" s="421"/>
      <c r="G89" s="552"/>
    </row>
    <row r="90" spans="1:7" s="546" customFormat="1">
      <c r="A90" s="423" t="s">
        <v>830</v>
      </c>
      <c r="B90" s="420">
        <f>'Sources and Uses Budget'!$C89</f>
        <v>145000</v>
      </c>
      <c r="C90" s="420">
        <f>'Sources and Uses Budget'!$C89</f>
        <v>145000</v>
      </c>
      <c r="D90" s="424">
        <f t="shared" si="1"/>
        <v>0</v>
      </c>
      <c r="E90" s="422"/>
      <c r="F90" s="421"/>
      <c r="G90" s="552"/>
    </row>
    <row r="91" spans="1:7" s="546" customFormat="1">
      <c r="A91" s="423" t="s">
        <v>831</v>
      </c>
      <c r="B91" s="420">
        <f>'Sources and Uses Budget'!$C90</f>
        <v>19204</v>
      </c>
      <c r="C91" s="420">
        <f>'Sources and Uses Budget'!$C90</f>
        <v>19204</v>
      </c>
      <c r="D91" s="424">
        <f t="shared" si="1"/>
        <v>0</v>
      </c>
      <c r="E91" s="422"/>
      <c r="F91" s="421"/>
      <c r="G91" s="552"/>
    </row>
    <row r="92" spans="1:7" s="546" customFormat="1">
      <c r="A92" s="429" t="s">
        <v>390</v>
      </c>
      <c r="B92" s="420">
        <f>'Sources and Uses Budget'!$C91</f>
        <v>80000</v>
      </c>
      <c r="C92" s="420">
        <f>'Sources and Uses Budget'!$C91</f>
        <v>80000</v>
      </c>
      <c r="D92" s="424">
        <f t="shared" si="1"/>
        <v>0</v>
      </c>
      <c r="E92" s="422"/>
      <c r="F92" s="421"/>
      <c r="G92" s="552"/>
    </row>
    <row r="93" spans="1:7" s="546" customFormat="1">
      <c r="A93" s="859" t="s">
        <v>1421</v>
      </c>
      <c r="B93" s="420">
        <f>'Sources and Uses Budget'!$C92</f>
        <v>10000</v>
      </c>
      <c r="C93" s="420">
        <f>'Sources and Uses Budget'!$C92</f>
        <v>10000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832</v>
      </c>
      <c r="B97" s="424">
        <f>SUM(B84:B96)</f>
        <v>2606534</v>
      </c>
      <c r="C97" s="424">
        <f>SUM(C84:C96)</f>
        <v>2606534</v>
      </c>
      <c r="D97" s="424">
        <f t="shared" si="1"/>
        <v>0</v>
      </c>
      <c r="E97" s="422"/>
      <c r="F97" s="421"/>
      <c r="G97" s="552"/>
    </row>
    <row r="98" spans="1:7" s="546" customFormat="1">
      <c r="A98" s="425" t="s">
        <v>833</v>
      </c>
      <c r="B98" s="424">
        <f>SUM(B64+B71+B78+B82+B97)</f>
        <v>51272944</v>
      </c>
      <c r="C98" s="424">
        <f>SUM(C64+C71+C78+C82+C97)</f>
        <v>51272944</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9188851</v>
      </c>
      <c r="C100" s="420">
        <f>'Sources and Uses Budget'!$C99</f>
        <v>9188851</v>
      </c>
      <c r="D100" s="424">
        <f t="shared" si="1"/>
        <v>0</v>
      </c>
      <c r="E100" s="422"/>
      <c r="F100" s="421"/>
      <c r="G100" s="550"/>
    </row>
    <row r="101" spans="1:7" s="545" customFormat="1">
      <c r="A101" s="439" t="s">
        <v>2000</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2001</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9188851</v>
      </c>
      <c r="C105" s="424">
        <f>SUM(C100:C104)</f>
        <v>9188851</v>
      </c>
      <c r="D105" s="424">
        <f t="shared" si="1"/>
        <v>0</v>
      </c>
      <c r="E105" s="422"/>
      <c r="F105" s="421"/>
      <c r="G105" s="550"/>
    </row>
    <row r="106" spans="1:7" s="545" customFormat="1">
      <c r="A106" s="425" t="s">
        <v>838</v>
      </c>
      <c r="B106" s="427">
        <f>SUM(B98+B105)</f>
        <v>60461795</v>
      </c>
      <c r="C106" s="427">
        <f>SUM(C98+C105)</f>
        <v>60461795</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6" t="s">
        <v>316</v>
      </c>
    </row>
    <row r="4" spans="1:9">
      <c r="I4" s="677" t="s">
        <v>1159</v>
      </c>
    </row>
    <row r="5" spans="1:9" s="39" customFormat="1">
      <c r="A5" s="1916" t="s">
        <v>1089</v>
      </c>
      <c r="B5" s="1916"/>
      <c r="C5" s="1917"/>
      <c r="D5" s="1917"/>
      <c r="E5" s="1917"/>
      <c r="F5" s="1917"/>
      <c r="G5" s="1917"/>
      <c r="I5" s="677" t="s">
        <v>1160</v>
      </c>
    </row>
    <row r="6" spans="1:9" s="39" customFormat="1">
      <c r="A6" s="1916" t="s">
        <v>880</v>
      </c>
      <c r="B6" s="1916"/>
      <c r="C6" s="1917"/>
      <c r="D6" s="1917"/>
      <c r="E6" s="1917"/>
      <c r="F6" s="1917"/>
      <c r="G6" s="1917"/>
      <c r="I6" s="676" t="s">
        <v>626</v>
      </c>
    </row>
    <row r="7" spans="1:9" ht="11.8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2"/>
      <c r="E12" s="50"/>
    </row>
    <row r="13" spans="1:9" ht="13.15" customHeight="1">
      <c r="C13" s="255"/>
      <c r="D13" s="1890" t="s">
        <v>1257</v>
      </c>
      <c r="E13" s="1890"/>
      <c r="F13" s="1890"/>
    </row>
    <row r="14" spans="1:9">
      <c r="C14" s="255"/>
      <c r="D14" s="1890"/>
      <c r="E14" s="1890"/>
      <c r="F14" s="1890"/>
    </row>
    <row r="15" spans="1:9">
      <c r="A15" s="260"/>
      <c r="B15" s="260"/>
      <c r="C15" s="260"/>
      <c r="D15" s="1887" t="s">
        <v>1240</v>
      </c>
      <c r="E15" s="1887"/>
      <c r="F15" s="1887"/>
    </row>
    <row r="16" spans="1:9">
      <c r="A16" s="260"/>
      <c r="B16" s="260"/>
      <c r="C16" s="260"/>
      <c r="D16" s="327"/>
    </row>
    <row r="17" spans="1:7" ht="14.25">
      <c r="A17" s="261"/>
      <c r="B17" s="678"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8" t="s">
        <v>316</v>
      </c>
      <c r="D21" s="1891" t="s">
        <v>1242</v>
      </c>
      <c r="E21" s="1891"/>
      <c r="F21" s="1891"/>
    </row>
    <row r="22" spans="1:7" ht="14.25">
      <c r="A22" s="261"/>
      <c r="B22" s="261"/>
      <c r="D22" s="135"/>
    </row>
    <row r="23" spans="1:7" ht="14.25">
      <c r="A23" s="261"/>
      <c r="B23" s="678" t="s">
        <v>316</v>
      </c>
      <c r="D23" s="1862" t="s">
        <v>1243</v>
      </c>
      <c r="E23" s="1862"/>
      <c r="F23" s="1862"/>
    </row>
    <row r="24" spans="1:7" ht="14.25">
      <c r="A24" s="261"/>
      <c r="B24" s="261"/>
      <c r="D24" s="1862"/>
      <c r="E24" s="1862"/>
      <c r="F24" s="1862"/>
    </row>
    <row r="25" spans="1:7"/>
    <row r="26" spans="1:7" ht="14.25">
      <c r="A26" s="261"/>
      <c r="B26" s="678" t="s">
        <v>316</v>
      </c>
      <c r="D26" s="1885" t="s">
        <v>1244</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3"/>
      <c r="B31" s="273"/>
      <c r="C31" s="273"/>
      <c r="D31" s="442"/>
      <c r="E31" s="130"/>
      <c r="F31" s="130"/>
      <c r="G31" s="130"/>
    </row>
    <row r="32" spans="1:7" s="39" customFormat="1">
      <c r="A32" s="273"/>
      <c r="B32" s="678" t="s">
        <v>316</v>
      </c>
      <c r="C32" s="273"/>
      <c r="D32" s="1864" t="s">
        <v>1245</v>
      </c>
      <c r="E32" s="1864"/>
      <c r="F32" s="1864"/>
      <c r="G32" s="130"/>
    </row>
    <row r="33" spans="1:7" s="39" customFormat="1">
      <c r="A33" s="273"/>
      <c r="B33" s="273"/>
      <c r="C33" s="273"/>
      <c r="D33" s="1864"/>
      <c r="E33" s="1864"/>
      <c r="F33" s="1864"/>
      <c r="G33" s="130"/>
    </row>
    <row r="34" spans="1:7" ht="14.25">
      <c r="A34" s="261"/>
      <c r="B34" s="261"/>
      <c r="D34" s="403"/>
    </row>
    <row r="35" spans="1:7" ht="14.45" customHeight="1">
      <c r="A35" s="261"/>
      <c r="B35" s="678" t="s">
        <v>316</v>
      </c>
      <c r="C35" s="553"/>
      <c r="D35" s="1864" t="s">
        <v>1246</v>
      </c>
      <c r="E35" s="1864"/>
      <c r="F35" s="1864"/>
    </row>
    <row r="36" spans="1:7" ht="14.25">
      <c r="A36" s="261"/>
      <c r="B36" s="261"/>
      <c r="C36" s="553"/>
      <c r="D36" s="1864"/>
      <c r="E36" s="1864"/>
      <c r="F36" s="1864"/>
    </row>
    <row r="37" spans="1:7" ht="14.25">
      <c r="A37" s="261"/>
      <c r="B37" s="261"/>
      <c r="C37" s="553"/>
      <c r="D37" s="1864"/>
      <c r="E37" s="1864"/>
      <c r="F37" s="1864"/>
    </row>
    <row r="38" spans="1:7" ht="14.25">
      <c r="A38" s="261"/>
      <c r="B38" s="261"/>
      <c r="C38" s="553"/>
      <c r="D38" s="12"/>
    </row>
    <row r="39" spans="1:7" s="681" customFormat="1" ht="14.25">
      <c r="A39" s="261"/>
      <c r="B39" s="678" t="s">
        <v>316</v>
      </c>
      <c r="C39" s="698"/>
      <c r="D39" s="1864" t="s">
        <v>1247</v>
      </c>
      <c r="E39" s="1864"/>
      <c r="F39" s="1864"/>
      <c r="G39" s="7"/>
    </row>
    <row r="40" spans="1:7" s="681" customFormat="1" ht="14.25">
      <c r="A40" s="261"/>
      <c r="B40" s="261"/>
      <c r="C40" s="698"/>
      <c r="D40" s="1864"/>
      <c r="E40" s="1864"/>
      <c r="F40" s="1864"/>
      <c r="G40" s="7"/>
    </row>
    <row r="41" spans="1:7" s="681" customFormat="1" ht="14.25">
      <c r="A41" s="261"/>
      <c r="B41" s="261"/>
      <c r="C41" s="698"/>
      <c r="D41" s="1864"/>
      <c r="E41" s="1864"/>
      <c r="F41" s="1864"/>
      <c r="G41" s="7"/>
    </row>
    <row r="42" spans="1:7" s="681" customFormat="1" ht="14.25">
      <c r="A42" s="261"/>
      <c r="B42" s="261"/>
      <c r="C42" s="698"/>
      <c r="D42" s="1864"/>
      <c r="E42" s="1864"/>
      <c r="F42" s="1864"/>
      <c r="G42" s="7"/>
    </row>
    <row r="43" spans="1:7" s="681" customFormat="1" ht="14.25">
      <c r="A43" s="261"/>
      <c r="B43" s="261"/>
      <c r="C43" s="698"/>
      <c r="D43" s="1864"/>
      <c r="E43" s="1864"/>
      <c r="F43" s="1864"/>
      <c r="G43" s="7"/>
    </row>
    <row r="44" spans="1:7" s="681" customFormat="1" ht="14.25">
      <c r="A44" s="261"/>
      <c r="B44" s="261"/>
      <c r="C44" s="698"/>
      <c r="D44" s="697"/>
      <c r="E44" s="697"/>
      <c r="F44" s="697"/>
      <c r="G44" s="7"/>
    </row>
    <row r="45" spans="1:7" ht="14.25">
      <c r="A45" s="261"/>
      <c r="B45" s="678" t="s">
        <v>316</v>
      </c>
      <c r="C45" s="553"/>
      <c r="D45" s="1864" t="s">
        <v>1248</v>
      </c>
      <c r="E45" s="1864"/>
      <c r="F45" s="1864"/>
    </row>
    <row r="46" spans="1:7" ht="14.25">
      <c r="A46" s="261"/>
      <c r="B46" s="261"/>
      <c r="C46" s="553"/>
      <c r="D46" s="1864"/>
      <c r="E46" s="1864"/>
      <c r="F46" s="1864"/>
    </row>
    <row r="47" spans="1:7" ht="14.25">
      <c r="A47" s="261"/>
      <c r="B47" s="261"/>
      <c r="C47" s="553"/>
      <c r="D47" s="1864"/>
      <c r="E47" s="1864"/>
      <c r="F47" s="1864"/>
    </row>
    <row r="48" spans="1:7" ht="23.25" customHeight="1">
      <c r="A48" s="261"/>
      <c r="B48" s="261"/>
      <c r="C48" s="553"/>
      <c r="D48" s="1864"/>
      <c r="E48" s="1864"/>
      <c r="F48" s="1864"/>
    </row>
    <row r="49" spans="1:7" ht="14.25">
      <c r="A49" s="261"/>
      <c r="B49" s="261"/>
      <c r="D49" s="151"/>
    </row>
    <row r="50" spans="1:7" ht="14.45" customHeight="1">
      <c r="A50" s="261"/>
      <c r="B50" s="678" t="s">
        <v>316</v>
      </c>
      <c r="D50" s="1864" t="s">
        <v>1249</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5"/>
      <c r="D53" s="239"/>
      <c r="E53" s="22"/>
      <c r="F53" s="22"/>
      <c r="G53" s="22"/>
    </row>
    <row r="54" spans="1:7" s="2" customFormat="1" ht="14.25">
      <c r="A54" s="402"/>
      <c r="B54" s="678" t="s">
        <v>316</v>
      </c>
      <c r="C54" s="556"/>
      <c r="D54" s="1864" t="s">
        <v>1250</v>
      </c>
      <c r="E54" s="1864"/>
      <c r="F54" s="1864"/>
      <c r="G54" s="22"/>
    </row>
    <row r="55" spans="1:7" s="2" customFormat="1" ht="14.25">
      <c r="A55" s="402"/>
      <c r="B55" s="402"/>
      <c r="C55" s="556"/>
      <c r="D55" s="1864"/>
      <c r="E55" s="1864"/>
      <c r="F55" s="1864"/>
      <c r="G55" s="22"/>
    </row>
    <row r="56" spans="1:7" s="39" customFormat="1">
      <c r="A56" s="273"/>
      <c r="B56" s="273"/>
      <c r="C56" s="273"/>
      <c r="D56" s="442"/>
      <c r="E56" s="130"/>
      <c r="F56" s="130"/>
      <c r="G56" s="130"/>
    </row>
    <row r="57" spans="1:7" ht="14.25">
      <c r="A57" s="261"/>
      <c r="B57" s="678" t="s">
        <v>316</v>
      </c>
      <c r="D57" s="1864" t="s">
        <v>1251</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4.25">
      <c r="A61" s="261"/>
      <c r="B61" s="678" t="s">
        <v>316</v>
      </c>
      <c r="D61" s="1864" t="s">
        <v>1252</v>
      </c>
      <c r="E61" s="1864"/>
      <c r="F61" s="1864"/>
    </row>
    <row r="62" spans="1:7">
      <c r="D62" s="1864"/>
      <c r="E62" s="1864"/>
      <c r="F62" s="1864"/>
    </row>
    <row r="63" spans="1:7"/>
    <row r="64" spans="1:7" ht="14.25">
      <c r="A64" s="261"/>
      <c r="B64" s="678" t="s">
        <v>316</v>
      </c>
      <c r="D64" s="1864" t="s">
        <v>1253</v>
      </c>
      <c r="E64" s="1864"/>
      <c r="F64" s="1864"/>
    </row>
    <row r="65" spans="1:7">
      <c r="D65" s="1864"/>
      <c r="E65" s="1864"/>
      <c r="F65" s="1864"/>
    </row>
    <row r="66" spans="1:7">
      <c r="A66" s="554"/>
      <c r="C66" s="554"/>
      <c r="D66" s="1864"/>
      <c r="E66" s="1864"/>
      <c r="F66" s="1864"/>
    </row>
    <row r="67" spans="1:7">
      <c r="D67" s="12"/>
    </row>
    <row r="68" spans="1:7" ht="14.25">
      <c r="A68" s="261"/>
      <c r="B68" s="678" t="s">
        <v>316</v>
      </c>
      <c r="D68" s="1862" t="s">
        <v>1254</v>
      </c>
      <c r="E68" s="1862"/>
      <c r="F68" s="1862"/>
    </row>
    <row r="69" spans="1:7">
      <c r="D69" s="1862"/>
      <c r="E69" s="1862"/>
      <c r="F69" s="1862"/>
    </row>
    <row r="70" spans="1:7" ht="14.25">
      <c r="A70" s="261"/>
      <c r="B70" s="261"/>
      <c r="D70" s="135"/>
    </row>
    <row r="71" spans="1:7">
      <c r="A71" s="1888" t="s">
        <v>1161</v>
      </c>
      <c r="B71" s="1888"/>
      <c r="C71" s="1888"/>
      <c r="D71" s="1888"/>
      <c r="E71" s="1888"/>
      <c r="F71" s="1888"/>
      <c r="G71" s="1888"/>
    </row>
    <row r="72" spans="1:7"/>
    <row r="73" spans="1:7">
      <c r="C73" s="262"/>
      <c r="D73" s="1904" t="s">
        <v>1259</v>
      </c>
      <c r="E73" s="1904"/>
      <c r="F73" s="1904"/>
    </row>
    <row r="74" spans="1:7">
      <c r="A74" s="135"/>
      <c r="B74" s="135"/>
      <c r="D74" s="1862" t="s">
        <v>1286</v>
      </c>
      <c r="E74" s="1862"/>
      <c r="F74" s="1862"/>
    </row>
    <row r="75" spans="1:7">
      <c r="A75" s="135"/>
      <c r="B75" s="135"/>
    </row>
    <row r="76" spans="1:7" ht="14.25">
      <c r="A76" s="261"/>
      <c r="B76" s="678" t="s">
        <v>316</v>
      </c>
      <c r="D76" s="1862" t="s">
        <v>1260</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5" customFormat="1" ht="14.25">
      <c r="A82" s="706"/>
      <c r="B82" s="706"/>
      <c r="C82" s="704"/>
      <c r="D82" s="708"/>
      <c r="E82" s="708"/>
      <c r="F82" s="708"/>
      <c r="G82" s="7"/>
    </row>
    <row r="83" spans="1:7" s="705" customFormat="1" ht="14.45" customHeight="1">
      <c r="A83" s="706"/>
      <c r="B83" s="711" t="s">
        <v>316</v>
      </c>
      <c r="C83" s="704"/>
      <c r="D83" s="1919" t="s">
        <v>1359</v>
      </c>
      <c r="E83" s="1919"/>
      <c r="F83" s="1919"/>
      <c r="G83" s="7"/>
    </row>
    <row r="84" spans="1:7" s="705" customFormat="1" ht="14.25">
      <c r="A84" s="706"/>
      <c r="B84" s="706"/>
      <c r="C84" s="704"/>
      <c r="D84" s="1919"/>
      <c r="E84" s="1919"/>
      <c r="F84" s="1919"/>
      <c r="G84" s="7"/>
    </row>
    <row r="85" spans="1:7" s="705" customFormat="1" ht="14.25">
      <c r="A85" s="706"/>
      <c r="B85" s="706"/>
      <c r="C85" s="704"/>
      <c r="D85" s="1919"/>
      <c r="E85" s="1919"/>
      <c r="F85" s="1919"/>
      <c r="G85" s="7"/>
    </row>
    <row r="86" spans="1:7" s="705" customFormat="1" ht="14.25">
      <c r="A86" s="706"/>
      <c r="B86" s="706"/>
      <c r="C86" s="704"/>
      <c r="D86" s="1919"/>
      <c r="E86" s="1919"/>
      <c r="F86" s="1919"/>
      <c r="G86" s="7"/>
    </row>
    <row r="87" spans="1:7" s="705" customFormat="1" ht="14.25">
      <c r="A87" s="706"/>
      <c r="B87" s="706"/>
      <c r="C87" s="704"/>
      <c r="D87" s="1919"/>
      <c r="E87" s="1919"/>
      <c r="F87" s="1919"/>
      <c r="G87" s="7"/>
    </row>
    <row r="88" spans="1:7" s="718" customFormat="1" ht="14.25">
      <c r="A88" s="713"/>
      <c r="B88" s="713"/>
      <c r="C88" s="744"/>
      <c r="D88" s="1919"/>
      <c r="E88" s="1919"/>
      <c r="F88" s="1919"/>
      <c r="G88" s="7"/>
    </row>
    <row r="89" spans="1:7" s="718" customFormat="1" ht="14.25">
      <c r="A89" s="713"/>
      <c r="B89" s="713"/>
      <c r="C89" s="744"/>
      <c r="D89" s="1919"/>
      <c r="E89" s="1919"/>
      <c r="F89" s="1919"/>
      <c r="G89" s="7"/>
    </row>
    <row r="90" spans="1:7" s="718" customFormat="1" ht="14.25">
      <c r="A90" s="713"/>
      <c r="B90" s="713"/>
      <c r="C90" s="744"/>
      <c r="D90" s="1919"/>
      <c r="E90" s="1919"/>
      <c r="F90" s="1919"/>
      <c r="G90" s="7"/>
    </row>
    <row r="91" spans="1:7" ht="14.25">
      <c r="A91" s="261"/>
      <c r="B91" s="261"/>
      <c r="D91" s="1919"/>
      <c r="E91" s="1919"/>
      <c r="F91" s="1919"/>
    </row>
    <row r="92" spans="1:7" ht="14.25">
      <c r="A92" s="261"/>
      <c r="B92" s="261"/>
      <c r="D92" s="1919"/>
      <c r="E92" s="1919"/>
      <c r="F92" s="1919"/>
    </row>
    <row r="93" spans="1:7" ht="14.25">
      <c r="A93" s="261"/>
      <c r="B93" s="261"/>
      <c r="D93" s="1919"/>
      <c r="E93" s="1919"/>
      <c r="F93" s="1919"/>
    </row>
    <row r="94" spans="1:7" ht="14.25">
      <c r="A94" s="261"/>
      <c r="B94" s="261"/>
      <c r="D94" s="1919"/>
      <c r="E94" s="1919"/>
      <c r="F94" s="1919"/>
    </row>
    <row r="95" spans="1:7" ht="14.25">
      <c r="A95" s="261"/>
      <c r="B95" s="261"/>
      <c r="D95" s="1919"/>
      <c r="E95" s="1919"/>
      <c r="F95" s="1919"/>
    </row>
    <row r="96" spans="1:7" ht="14.25">
      <c r="A96" s="261"/>
      <c r="B96" s="261"/>
      <c r="D96" s="1919"/>
      <c r="E96" s="1919"/>
      <c r="F96" s="1919"/>
    </row>
    <row r="97" spans="1:11" s="709" customFormat="1" ht="14.25">
      <c r="A97" s="710"/>
      <c r="B97" s="714" t="s">
        <v>316</v>
      </c>
      <c r="C97" s="704"/>
      <c r="D97" s="1862" t="s">
        <v>1261</v>
      </c>
      <c r="E97" s="1862"/>
      <c r="F97" s="1862"/>
      <c r="G97" s="7"/>
    </row>
    <row r="98" spans="1:11" s="709" customFormat="1" ht="14.25">
      <c r="A98" s="710"/>
      <c r="B98" s="710"/>
      <c r="C98" s="704"/>
      <c r="D98" s="1862"/>
      <c r="E98" s="1862"/>
      <c r="F98" s="1862"/>
      <c r="G98" s="7"/>
    </row>
    <row r="99" spans="1:11" s="709" customFormat="1" ht="14.25">
      <c r="A99" s="710"/>
      <c r="B99" s="710"/>
      <c r="C99" s="704"/>
      <c r="D99" s="1862"/>
      <c r="E99" s="1862"/>
      <c r="F99" s="1862"/>
      <c r="G99" s="7"/>
    </row>
    <row r="100" spans="1:11" s="709" customFormat="1" ht="14.25">
      <c r="A100" s="710"/>
      <c r="B100" s="710"/>
      <c r="C100" s="704"/>
      <c r="D100" s="1862"/>
      <c r="E100" s="1862"/>
      <c r="F100" s="1862"/>
      <c r="G100" s="7"/>
    </row>
    <row r="101" spans="1:11" s="709" customFormat="1" ht="14.25">
      <c r="A101" s="710"/>
      <c r="B101" s="710"/>
      <c r="C101" s="704"/>
      <c r="D101" s="1862"/>
      <c r="E101" s="1862"/>
      <c r="F101" s="1862"/>
      <c r="G101" s="7"/>
    </row>
    <row r="102" spans="1:11" s="709" customFormat="1" ht="14.25">
      <c r="A102" s="710"/>
      <c r="B102" s="710"/>
      <c r="C102" s="704"/>
      <c r="D102" s="1862"/>
      <c r="E102" s="1862"/>
      <c r="F102" s="1862"/>
      <c r="G102" s="7"/>
    </row>
    <row r="103" spans="1:11" s="709" customFormat="1" ht="14.25">
      <c r="A103" s="710"/>
      <c r="B103" s="710"/>
      <c r="C103" s="704"/>
      <c r="D103" s="1862"/>
      <c r="E103" s="1862"/>
      <c r="F103" s="1862"/>
      <c r="G103" s="7"/>
    </row>
    <row r="104" spans="1:11" s="709" customFormat="1" ht="14.25">
      <c r="A104" s="710"/>
      <c r="B104" s="710"/>
      <c r="C104" s="704"/>
      <c r="D104" s="1862"/>
      <c r="E104" s="1862"/>
      <c r="F104" s="1862"/>
      <c r="G104" s="7"/>
    </row>
    <row r="105" spans="1:11" s="712" customFormat="1" ht="14.25">
      <c r="A105" s="713"/>
      <c r="B105" s="713"/>
      <c r="C105" s="704"/>
      <c r="D105" s="715"/>
      <c r="E105" s="715"/>
      <c r="F105" s="715"/>
      <c r="G105" s="7"/>
    </row>
    <row r="106" spans="1:11" ht="14.25">
      <c r="A106" s="402"/>
      <c r="B106" s="707" t="s">
        <v>316</v>
      </c>
      <c r="C106" s="468"/>
      <c r="D106" s="1920" t="s">
        <v>1262</v>
      </c>
      <c r="E106" s="1920"/>
      <c r="F106" s="1920"/>
      <c r="G106" s="469"/>
      <c r="H106" s="467"/>
      <c r="I106" s="467"/>
      <c r="J106" s="467"/>
      <c r="K106" s="467"/>
    </row>
    <row r="107" spans="1:11" ht="14.25">
      <c r="A107" s="261"/>
      <c r="B107" s="261"/>
      <c r="C107" s="315"/>
      <c r="D107" s="1920"/>
      <c r="E107" s="1920"/>
      <c r="F107" s="1920"/>
      <c r="G107" s="469"/>
      <c r="H107" s="467"/>
      <c r="I107" s="467"/>
      <c r="J107" s="467"/>
      <c r="K107" s="467"/>
    </row>
    <row r="108" spans="1:11" ht="14.25">
      <c r="A108" s="261"/>
      <c r="B108" s="261"/>
      <c r="C108" s="315"/>
      <c r="D108" s="1920"/>
      <c r="E108" s="1920"/>
      <c r="F108" s="1920"/>
      <c r="G108" s="469"/>
      <c r="H108" s="467"/>
      <c r="I108" s="467"/>
      <c r="J108" s="467"/>
      <c r="K108" s="467"/>
    </row>
    <row r="109" spans="1:11" ht="14.25">
      <c r="A109" s="261"/>
      <c r="B109" s="261"/>
      <c r="C109" s="315"/>
      <c r="D109" s="1920"/>
      <c r="E109" s="1920"/>
      <c r="F109" s="1920"/>
      <c r="G109" s="469"/>
      <c r="H109" s="467"/>
      <c r="I109" s="467"/>
      <c r="J109" s="467"/>
      <c r="K109" s="467"/>
    </row>
    <row r="110" spans="1:11" ht="14.25">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4.25">
      <c r="A114" s="261"/>
      <c r="B114" s="678" t="s">
        <v>316</v>
      </c>
      <c r="C114"/>
      <c r="D114" s="1921" t="s">
        <v>1263</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8"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8" t="s">
        <v>316</v>
      </c>
      <c r="C123" s="10"/>
      <c r="D123" s="1864" t="s">
        <v>1265</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5"/>
      <c r="C125" s="10"/>
      <c r="D125" s="1864"/>
      <c r="E125" s="1864"/>
      <c r="F125" s="1864"/>
      <c r="G125" s="149"/>
    </row>
    <row r="126" spans="1:11" customFormat="1" ht="13.7" customHeight="1">
      <c r="A126" s="132"/>
      <c r="B126" s="675"/>
      <c r="C126" s="10"/>
      <c r="D126" s="1864"/>
      <c r="E126" s="1864"/>
      <c r="F126" s="1864"/>
      <c r="G126" s="149"/>
    </row>
    <row r="127" spans="1:11" customFormat="1" ht="13.7" customHeight="1">
      <c r="A127" s="132"/>
      <c r="B127" s="675"/>
      <c r="C127" s="10"/>
      <c r="D127" s="1864"/>
      <c r="E127" s="1864"/>
      <c r="F127" s="1864"/>
      <c r="G127" s="149"/>
    </row>
    <row r="128" spans="1:11" customFormat="1" ht="13.7" customHeight="1">
      <c r="A128" s="377"/>
      <c r="B128" s="377"/>
      <c r="C128" s="10"/>
      <c r="D128" s="1864"/>
      <c r="E128" s="1864"/>
      <c r="F128" s="1864"/>
      <c r="G128" s="149"/>
    </row>
    <row r="129" spans="1:7" s="2" customFormat="1" ht="13.7" customHeight="1">
      <c r="A129" s="273"/>
      <c r="B129" s="273"/>
      <c r="C129" s="441"/>
      <c r="D129" s="1864"/>
      <c r="E129" s="1864"/>
      <c r="F129" s="1864"/>
      <c r="G129" s="182"/>
    </row>
    <row r="130" spans="1:7" s="2" customFormat="1" ht="13.7" customHeight="1">
      <c r="A130" s="273"/>
      <c r="B130" s="273"/>
      <c r="C130" s="441"/>
      <c r="D130" s="1864"/>
      <c r="E130" s="1864"/>
      <c r="F130" s="1864"/>
      <c r="G130" s="182"/>
    </row>
    <row r="131" spans="1:7" customFormat="1" ht="13.7" customHeight="1">
      <c r="A131" s="132"/>
      <c r="B131" s="675"/>
      <c r="C131" s="10"/>
      <c r="D131" s="1864"/>
      <c r="E131" s="1864"/>
      <c r="F131" s="1864"/>
      <c r="G131" s="149"/>
    </row>
    <row r="132" spans="1:7" customFormat="1" ht="13.7" customHeight="1">
      <c r="A132" s="132"/>
      <c r="B132" s="675"/>
      <c r="C132" s="10"/>
      <c r="D132" s="1864"/>
      <c r="E132" s="1864"/>
      <c r="F132" s="1864"/>
      <c r="G132" s="149"/>
    </row>
    <row r="133" spans="1:7" customFormat="1" ht="13.7" customHeight="1">
      <c r="A133" s="132"/>
      <c r="B133" s="675"/>
      <c r="C133" s="10"/>
      <c r="D133" s="1864"/>
      <c r="E133" s="1864"/>
      <c r="F133" s="1864"/>
      <c r="G133" s="149"/>
    </row>
    <row r="134" spans="1:7" customFormat="1" ht="13.7" customHeight="1">
      <c r="A134" s="132"/>
      <c r="B134" s="675"/>
      <c r="C134" s="10"/>
      <c r="D134" s="1864"/>
      <c r="E134" s="1864"/>
      <c r="F134" s="1864"/>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2" t="s">
        <v>1373</v>
      </c>
      <c r="E136" s="1862"/>
      <c r="F136" s="1862"/>
      <c r="G136" s="149"/>
    </row>
    <row r="137" spans="1:7" s="716" customFormat="1" ht="13.7" customHeight="1">
      <c r="A137" s="704"/>
      <c r="B137" s="704"/>
      <c r="C137" s="10"/>
      <c r="D137" s="1862"/>
      <c r="E137" s="1862"/>
      <c r="F137" s="1862"/>
      <c r="G137" s="149"/>
    </row>
    <row r="138" spans="1:7" s="716" customFormat="1" ht="13.7" customHeight="1">
      <c r="A138" s="704"/>
      <c r="B138" s="704"/>
      <c r="C138" s="10"/>
      <c r="D138" s="1862"/>
      <c r="E138" s="1862"/>
      <c r="F138" s="1862"/>
      <c r="G138" s="149"/>
    </row>
    <row r="139" spans="1:7" s="716" customFormat="1" ht="13.7" customHeight="1">
      <c r="A139" s="704"/>
      <c r="B139" s="704"/>
      <c r="C139" s="10"/>
      <c r="D139" s="1862"/>
      <c r="E139" s="1862"/>
      <c r="F139" s="1862"/>
      <c r="G139" s="149"/>
    </row>
    <row r="140" spans="1:7" s="716" customFormat="1" ht="13.7" customHeight="1">
      <c r="A140" s="704"/>
      <c r="B140" s="704"/>
      <c r="C140" s="10"/>
      <c r="D140" s="1862"/>
      <c r="E140" s="1862"/>
      <c r="F140" s="1862"/>
      <c r="G140" s="149"/>
    </row>
    <row r="141" spans="1:7" s="716" customFormat="1" ht="13.7" customHeight="1">
      <c r="A141" s="704"/>
      <c r="B141" s="704"/>
      <c r="C141" s="10"/>
      <c r="D141" s="1862"/>
      <c r="E141" s="1862"/>
      <c r="F141" s="1862"/>
      <c r="G141" s="149"/>
    </row>
    <row r="142" spans="1:7" s="716" customFormat="1" ht="13.7" customHeight="1">
      <c r="A142" s="704"/>
      <c r="B142" s="704"/>
      <c r="C142" s="10"/>
      <c r="D142" s="1862"/>
      <c r="E142" s="1862"/>
      <c r="F142" s="1862"/>
      <c r="G142" s="149"/>
    </row>
    <row r="143" spans="1:7" s="716" customFormat="1" ht="13.7" customHeight="1">
      <c r="A143" s="704"/>
      <c r="B143" s="704"/>
      <c r="C143" s="10"/>
      <c r="D143" s="1862"/>
      <c r="E143" s="1862"/>
      <c r="F143" s="1862"/>
      <c r="G143" s="149"/>
    </row>
    <row r="144" spans="1:7" s="716" customFormat="1" ht="13.7" customHeight="1">
      <c r="A144" s="704"/>
      <c r="B144" s="704"/>
      <c r="C144" s="10"/>
      <c r="D144" s="1862"/>
      <c r="E144" s="1862"/>
      <c r="F144" s="1862"/>
      <c r="G144" s="149"/>
    </row>
    <row r="145" spans="1:7" s="716" customFormat="1" ht="13.7" customHeight="1">
      <c r="A145" s="704"/>
      <c r="B145" s="704"/>
      <c r="C145" s="10"/>
      <c r="D145" s="1862"/>
      <c r="E145" s="1862"/>
      <c r="F145" s="1862"/>
      <c r="G145" s="149"/>
    </row>
    <row r="146" spans="1:7" s="716" customFormat="1" ht="13.7" customHeight="1">
      <c r="A146" s="746"/>
      <c r="B146" s="746"/>
      <c r="C146" s="10"/>
      <c r="D146" s="1862"/>
      <c r="E146" s="1862"/>
      <c r="F146" s="1862"/>
      <c r="G146" s="149"/>
    </row>
    <row r="147" spans="1:7" s="716" customFormat="1" ht="13.7" customHeight="1">
      <c r="A147" s="746"/>
      <c r="B147" s="746"/>
      <c r="C147" s="10"/>
      <c r="D147" s="1862"/>
      <c r="E147" s="1862"/>
      <c r="F147" s="1862"/>
      <c r="G147" s="149"/>
    </row>
    <row r="148" spans="1:7" s="716" customFormat="1" ht="13.7" customHeight="1">
      <c r="A148" s="704"/>
      <c r="B148" s="704"/>
      <c r="C148" s="10"/>
      <c r="D148" s="1862"/>
      <c r="E148" s="1862"/>
      <c r="F148" s="1862"/>
      <c r="G148" s="149"/>
    </row>
    <row r="149" spans="1:7" s="716" customFormat="1" ht="13.7" customHeight="1">
      <c r="A149" s="704"/>
      <c r="B149" s="704"/>
      <c r="C149" s="10"/>
      <c r="D149" s="1862"/>
      <c r="E149" s="1862"/>
      <c r="F149" s="1862"/>
      <c r="G149" s="149"/>
    </row>
    <row r="150" spans="1:7" s="716" customFormat="1" ht="13.7" customHeight="1">
      <c r="A150" s="704"/>
      <c r="B150" s="704"/>
      <c r="C150" s="10"/>
      <c r="D150" s="1862"/>
      <c r="E150" s="1862"/>
      <c r="F150" s="1862"/>
      <c r="G150" s="149"/>
    </row>
    <row r="151" spans="1:7" s="716" customFormat="1" ht="13.7" customHeight="1">
      <c r="A151" s="704"/>
      <c r="B151" s="704"/>
      <c r="C151" s="10"/>
      <c r="D151" s="1862"/>
      <c r="E151" s="1862"/>
      <c r="F151" s="1862"/>
      <c r="G151" s="149"/>
    </row>
    <row r="152" spans="1:7" s="716" customFormat="1" ht="13.7" customHeight="1">
      <c r="A152" s="704"/>
      <c r="B152" s="704"/>
      <c r="C152" s="10"/>
      <c r="D152" s="1862"/>
      <c r="E152" s="1862"/>
      <c r="F152" s="1862"/>
      <c r="G152" s="149"/>
    </row>
    <row r="153" spans="1:7" s="716" customFormat="1" ht="13.7" customHeight="1">
      <c r="A153" s="704"/>
      <c r="B153" s="704"/>
      <c r="C153" s="10"/>
      <c r="D153" s="1862"/>
      <c r="E153" s="1862"/>
      <c r="F153" s="1862"/>
      <c r="G153" s="149"/>
    </row>
    <row r="154" spans="1:7" s="716" customFormat="1" ht="13.7" customHeight="1">
      <c r="A154" s="704"/>
      <c r="B154" s="704"/>
      <c r="C154" s="10"/>
      <c r="D154" s="1862"/>
      <c r="E154" s="1862"/>
      <c r="F154" s="1862"/>
      <c r="G154" s="149"/>
    </row>
    <row r="155" spans="1:7" s="716" customFormat="1" ht="13.7" customHeight="1">
      <c r="A155" s="704"/>
      <c r="B155" s="704"/>
      <c r="C155" s="10"/>
      <c r="D155" s="327"/>
      <c r="E155" s="151"/>
      <c r="F155" s="151"/>
      <c r="G155" s="149"/>
    </row>
    <row r="156" spans="1:7" customFormat="1" ht="13.7" customHeight="1">
      <c r="A156" s="377"/>
      <c r="B156" s="678" t="s">
        <v>316</v>
      </c>
      <c r="C156" s="325"/>
      <c r="D156" s="1922" t="s">
        <v>1266</v>
      </c>
      <c r="E156" s="1922"/>
      <c r="F156" s="1922"/>
      <c r="G156" s="443"/>
    </row>
    <row r="157" spans="1:7" customFormat="1" ht="13.7" customHeight="1">
      <c r="A157" s="377"/>
      <c r="B157" s="377"/>
      <c r="C157" s="325"/>
      <c r="D157" s="1922"/>
      <c r="E157" s="1922"/>
      <c r="F157" s="1922"/>
      <c r="G157" s="443"/>
    </row>
    <row r="158" spans="1:7" customFormat="1" ht="13.7" customHeight="1">
      <c r="A158" s="377"/>
      <c r="B158" s="377"/>
      <c r="C158" s="325"/>
      <c r="D158" s="327"/>
      <c r="E158" s="325"/>
      <c r="F158" s="325"/>
      <c r="G158" s="443"/>
    </row>
    <row r="159" spans="1:7" customFormat="1" ht="13.7" customHeight="1">
      <c r="A159" s="377"/>
      <c r="B159" s="678" t="s">
        <v>316</v>
      </c>
      <c r="C159" s="325"/>
      <c r="D159" s="1865" t="s">
        <v>1267</v>
      </c>
      <c r="E159" s="1865"/>
      <c r="F159" s="1865"/>
      <c r="G159" s="443"/>
    </row>
    <row r="160" spans="1:7" customFormat="1" ht="13.7" customHeight="1">
      <c r="A160" s="377"/>
      <c r="B160" s="377"/>
      <c r="C160" s="325"/>
      <c r="D160" s="1865"/>
      <c r="E160" s="1865"/>
      <c r="F160" s="1865"/>
      <c r="G160" s="443"/>
    </row>
    <row r="161" spans="1:7" customFormat="1" ht="13.7" customHeight="1">
      <c r="A161" s="377"/>
      <c r="B161" s="377"/>
      <c r="C161" s="325"/>
      <c r="D161" s="1865"/>
      <c r="E161" s="1865"/>
      <c r="F161" s="1865"/>
      <c r="G161" s="443"/>
    </row>
    <row r="162" spans="1:7" customFormat="1" ht="13.7" customHeight="1">
      <c r="A162" s="377"/>
      <c r="B162" s="377"/>
      <c r="C162" s="325"/>
      <c r="D162" s="1865"/>
      <c r="E162" s="1865"/>
      <c r="F162" s="1865"/>
      <c r="G162" s="443"/>
    </row>
    <row r="163" spans="1:7" customFormat="1" ht="13.7" customHeight="1">
      <c r="A163" s="132"/>
      <c r="B163" s="675"/>
      <c r="C163" s="10"/>
      <c r="D163" s="151"/>
      <c r="E163" s="151"/>
      <c r="F163" s="151"/>
      <c r="G163" s="149"/>
    </row>
    <row r="164" spans="1:7" customFormat="1" ht="13.7" customHeight="1">
      <c r="A164" s="132"/>
      <c r="B164" s="678" t="s">
        <v>316</v>
      </c>
      <c r="C164" s="10"/>
      <c r="D164" s="1910" t="s">
        <v>1268</v>
      </c>
      <c r="E164" s="1910"/>
      <c r="F164" s="1910"/>
      <c r="G164" s="149"/>
    </row>
    <row r="165" spans="1:7" customFormat="1" ht="13.7" customHeight="1">
      <c r="A165" s="132"/>
      <c r="B165" s="675"/>
      <c r="C165" s="10"/>
      <c r="D165" s="1910"/>
      <c r="E165" s="1910"/>
      <c r="F165" s="1910"/>
      <c r="G165" s="149"/>
    </row>
    <row r="166" spans="1:7" customFormat="1" ht="13.7" customHeight="1">
      <c r="A166" s="132"/>
      <c r="B166" s="675"/>
      <c r="C166" s="10"/>
      <c r="D166" s="1910"/>
      <c r="E166" s="1910"/>
      <c r="F166" s="1910"/>
      <c r="G166" s="149"/>
    </row>
    <row r="167" spans="1:7" customFormat="1" ht="13.7" customHeight="1">
      <c r="A167" s="23"/>
      <c r="B167" s="674"/>
      <c r="C167" s="10"/>
      <c r="D167" s="7"/>
      <c r="E167" s="151"/>
      <c r="F167" s="151"/>
      <c r="G167" s="149"/>
    </row>
    <row r="168" spans="1:7">
      <c r="A168" s="1888" t="s">
        <v>1162</v>
      </c>
      <c r="B168" s="1888"/>
      <c r="C168" s="1888"/>
      <c r="D168" s="1888"/>
      <c r="E168" s="1888"/>
      <c r="F168" s="1888"/>
      <c r="G168" s="1888"/>
    </row>
    <row r="169" spans="1:7" ht="12" customHeight="1">
      <c r="D169" s="135"/>
      <c r="E169" s="135"/>
      <c r="F169" s="135"/>
    </row>
    <row r="170" spans="1:7">
      <c r="B170" s="1884" t="s">
        <v>470</v>
      </c>
      <c r="C170" s="1884"/>
      <c r="D170" s="1884"/>
      <c r="E170" s="1884"/>
      <c r="F170" s="1884"/>
    </row>
    <row r="171" spans="1:7" ht="12" customHeight="1">
      <c r="A171" s="255"/>
      <c r="B171" s="672"/>
      <c r="C171" s="255"/>
    </row>
    <row r="172" spans="1:7">
      <c r="A172" s="1888" t="s">
        <v>1163</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24" t="s">
        <v>1271</v>
      </c>
      <c r="E174" s="1924"/>
      <c r="F174" s="1924"/>
      <c r="G174" s="57"/>
    </row>
    <row r="175" spans="1:7">
      <c r="A175" s="264"/>
      <c r="B175" s="264"/>
      <c r="C175" s="265"/>
      <c r="D175" s="1924"/>
      <c r="E175" s="1924"/>
      <c r="F175" s="1924"/>
      <c r="G175" s="57"/>
    </row>
    <row r="176" spans="1:7" s="718" customFormat="1">
      <c r="A176" s="720"/>
      <c r="B176" s="720"/>
      <c r="C176" s="265"/>
      <c r="D176" s="1925" t="s">
        <v>1272</v>
      </c>
      <c r="E176" s="1925"/>
      <c r="F176" s="1925"/>
      <c r="G176" s="57"/>
    </row>
    <row r="177" spans="1:7" ht="12" customHeight="1">
      <c r="A177" s="264"/>
      <c r="B177" s="264"/>
      <c r="C177" s="265"/>
      <c r="D177" s="57"/>
      <c r="E177" s="49"/>
      <c r="F177" s="57"/>
      <c r="G177" s="57"/>
    </row>
    <row r="178" spans="1:7" ht="14.25">
      <c r="A178" s="261"/>
      <c r="B178" s="678" t="s">
        <v>316</v>
      </c>
      <c r="C178" s="265"/>
      <c r="D178" s="1923" t="s">
        <v>1270</v>
      </c>
      <c r="E178" s="1923"/>
      <c r="F178" s="1923"/>
      <c r="G178" s="57"/>
    </row>
    <row r="179" spans="1:7" ht="14.25">
      <c r="A179" s="261"/>
      <c r="B179" s="261"/>
      <c r="C179" s="265"/>
      <c r="D179" s="1923"/>
      <c r="E179" s="1923"/>
      <c r="F179" s="1923"/>
      <c r="G179" s="57"/>
    </row>
    <row r="180" spans="1:7" ht="14.25">
      <c r="A180" s="261"/>
      <c r="B180" s="261"/>
      <c r="C180" s="265"/>
      <c r="D180" s="1923"/>
      <c r="E180" s="1923"/>
      <c r="F180" s="1923"/>
      <c r="G180" s="57"/>
    </row>
    <row r="181" spans="1:7">
      <c r="A181" s="265"/>
      <c r="B181" s="265"/>
      <c r="C181" s="265"/>
      <c r="D181" s="1923"/>
      <c r="E181" s="1923"/>
      <c r="F181" s="1923"/>
    </row>
    <row r="182" spans="1:7">
      <c r="A182" s="265"/>
      <c r="B182" s="265"/>
      <c r="C182" s="265"/>
      <c r="D182" s="403"/>
      <c r="E182" s="57"/>
      <c r="F182" s="57"/>
    </row>
    <row r="183" spans="1:7">
      <c r="A183" s="265"/>
      <c r="B183" s="265"/>
      <c r="C183" s="265"/>
      <c r="D183" s="1927" t="s">
        <v>1179</v>
      </c>
      <c r="E183" s="1927"/>
      <c r="F183" s="1927"/>
    </row>
    <row r="184" spans="1:7">
      <c r="A184" s="265"/>
      <c r="B184" s="265"/>
      <c r="C184" s="265"/>
      <c r="D184" s="1927"/>
      <c r="E184" s="1927"/>
      <c r="F184" s="1927"/>
    </row>
    <row r="185" spans="1:7" s="681" customFormat="1">
      <c r="A185" s="265"/>
      <c r="B185" s="265"/>
      <c r="C185" s="265"/>
      <c r="D185" s="695"/>
      <c r="E185" s="695"/>
      <c r="F185" s="695"/>
      <c r="G185" s="7"/>
    </row>
    <row r="186" spans="1:7" s="676" customFormat="1" ht="14.25">
      <c r="A186" s="261"/>
      <c r="B186" s="678" t="s">
        <v>316</v>
      </c>
      <c r="C186" s="556"/>
      <c r="D186" s="1862" t="s">
        <v>1269</v>
      </c>
      <c r="E186" s="1862"/>
      <c r="F186" s="1862"/>
      <c r="G186" s="677"/>
    </row>
    <row r="187" spans="1:7" s="676" customFormat="1" ht="14.45" customHeight="1">
      <c r="A187" s="261"/>
      <c r="C187" s="556"/>
      <c r="D187" s="1862"/>
      <c r="E187" s="1862"/>
      <c r="F187" s="1862"/>
      <c r="G187" s="677"/>
    </row>
    <row r="188" spans="1:7" s="676" customFormat="1" ht="14.25">
      <c r="A188" s="261"/>
      <c r="B188" s="696"/>
      <c r="C188" s="556"/>
      <c r="D188" s="1862"/>
      <c r="E188" s="1862"/>
      <c r="F188" s="1862"/>
      <c r="G188" s="677"/>
    </row>
    <row r="189" spans="1:7" s="676" customFormat="1" ht="14.25">
      <c r="A189" s="261"/>
      <c r="B189" s="696"/>
      <c r="C189" s="556"/>
      <c r="D189" s="1862"/>
      <c r="E189" s="1862"/>
      <c r="F189" s="1862"/>
      <c r="G189" s="677"/>
    </row>
    <row r="190" spans="1:7" s="681" customFormat="1">
      <c r="A190" s="265"/>
      <c r="B190" s="265"/>
      <c r="C190" s="265"/>
      <c r="D190" s="695"/>
      <c r="E190" s="695"/>
      <c r="F190" s="695"/>
      <c r="G190" s="7"/>
    </row>
    <row r="191" spans="1:7">
      <c r="A191" s="1888" t="s">
        <v>1164</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2"/>
      <c r="C194" s="255"/>
      <c r="D194" s="1894" t="s">
        <v>1293</v>
      </c>
      <c r="E194" s="1895"/>
      <c r="F194" s="1895"/>
    </row>
    <row r="195" spans="1:6" ht="12" customHeight="1">
      <c r="A195" s="23"/>
      <c r="B195" s="674"/>
      <c r="C195" s="23"/>
    </row>
    <row r="196" spans="1:6" ht="13.15" customHeight="1">
      <c r="A196" s="23"/>
      <c r="C196" s="23"/>
      <c r="D196" s="1886" t="s">
        <v>579</v>
      </c>
      <c r="E196" s="1886"/>
      <c r="F196" s="1886"/>
    </row>
    <row r="197" spans="1:6" ht="14.25">
      <c r="A197" s="261"/>
      <c r="B197" s="678" t="s">
        <v>316</v>
      </c>
      <c r="D197" s="1862" t="s">
        <v>1287</v>
      </c>
      <c r="E197" s="1862"/>
      <c r="F197" s="1862"/>
    </row>
    <row r="198" spans="1:6" ht="14.25">
      <c r="A198" s="261"/>
      <c r="B198" s="261"/>
      <c r="D198" s="1862"/>
      <c r="E198" s="1862"/>
      <c r="F198" s="1862"/>
    </row>
    <row r="199" spans="1:6"/>
    <row r="200" spans="1:6" ht="14.25">
      <c r="A200" s="261"/>
      <c r="B200" s="678" t="s">
        <v>316</v>
      </c>
      <c r="D200" s="1862" t="s">
        <v>1288</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1289</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8" t="s">
        <v>316</v>
      </c>
      <c r="D210" s="1883" t="s">
        <v>1290</v>
      </c>
      <c r="E210" s="1883"/>
      <c r="F210" s="1883"/>
    </row>
    <row r="211" spans="1:7" ht="14.25">
      <c r="A211" s="261"/>
      <c r="B211" s="261"/>
      <c r="D211" s="1883"/>
      <c r="E211" s="1883"/>
      <c r="F211" s="1883"/>
    </row>
    <row r="212" spans="1:7" ht="14.25">
      <c r="A212" s="261"/>
      <c r="B212" s="261"/>
      <c r="D212" s="1884" t="s">
        <v>963</v>
      </c>
      <c r="E212" s="1884"/>
      <c r="F212" s="1884"/>
    </row>
    <row r="213" spans="1:7" ht="14.25">
      <c r="A213" s="261"/>
      <c r="B213" s="261"/>
      <c r="D213" s="135"/>
      <c r="E213" s="135"/>
      <c r="F213" s="135"/>
    </row>
    <row r="214" spans="1:7" ht="14.45" customHeight="1">
      <c r="A214" s="261"/>
      <c r="B214" s="678" t="s">
        <v>316</v>
      </c>
      <c r="D214" s="1883" t="s">
        <v>1292</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8" t="s">
        <v>316</v>
      </c>
      <c r="D220" s="1862" t="s">
        <v>1291</v>
      </c>
      <c r="E220" s="1862"/>
      <c r="F220" s="1862"/>
    </row>
    <row r="221" spans="1:7" ht="14.25">
      <c r="A221" s="261"/>
      <c r="B221" s="261"/>
      <c r="D221" s="1862"/>
      <c r="E221" s="1862"/>
      <c r="F221" s="1862"/>
    </row>
    <row r="222" spans="1:7">
      <c r="D222" s="29"/>
    </row>
    <row r="223" spans="1:7">
      <c r="A223" s="1888" t="s">
        <v>1165</v>
      </c>
      <c r="B223" s="1888"/>
      <c r="C223" s="1888"/>
      <c r="D223" s="1888"/>
      <c r="E223" s="1888"/>
      <c r="F223" s="1888"/>
      <c r="G223" s="1888"/>
    </row>
    <row r="224" spans="1:7">
      <c r="D224" s="29"/>
    </row>
    <row r="225" spans="1:6">
      <c r="C225" s="262"/>
      <c r="D225" s="1886" t="s">
        <v>1294</v>
      </c>
      <c r="E225" s="1886"/>
      <c r="F225" s="1886"/>
    </row>
    <row r="226" spans="1:6">
      <c r="A226" s="255"/>
      <c r="B226" s="672"/>
      <c r="C226" s="255"/>
      <c r="D226" s="135"/>
      <c r="E226" s="135"/>
      <c r="F226" s="135"/>
    </row>
    <row r="227" spans="1:6">
      <c r="A227" s="260"/>
      <c r="B227" s="260"/>
      <c r="C227" s="260"/>
      <c r="D227" s="1886" t="s">
        <v>275</v>
      </c>
      <c r="E227" s="1886"/>
      <c r="F227" s="1886"/>
    </row>
    <row r="228" spans="1:6" ht="14.25">
      <c r="A228" s="261"/>
      <c r="B228" s="678" t="s">
        <v>316</v>
      </c>
      <c r="D228" s="1936" t="s">
        <v>1295</v>
      </c>
      <c r="E228" s="1936"/>
      <c r="F228" s="1936"/>
    </row>
    <row r="229" spans="1:6" ht="14.25">
      <c r="A229" s="261"/>
      <c r="B229" s="261"/>
      <c r="D229" s="1936"/>
      <c r="E229" s="1936"/>
      <c r="F229" s="1936"/>
    </row>
    <row r="230" spans="1:6">
      <c r="D230" s="135"/>
      <c r="E230" s="135"/>
      <c r="F230" s="135"/>
    </row>
    <row r="231" spans="1:6" ht="14.45" customHeight="1">
      <c r="A231" s="261"/>
      <c r="B231" s="678" t="s">
        <v>316</v>
      </c>
      <c r="D231" s="1883" t="s">
        <v>1296</v>
      </c>
      <c r="E231" s="1883"/>
      <c r="F231" s="1883"/>
    </row>
    <row r="232" spans="1:6">
      <c r="D232" s="1883"/>
      <c r="E232" s="1883"/>
      <c r="F232" s="1883"/>
    </row>
    <row r="233" spans="1:6">
      <c r="D233" s="1895" t="s">
        <v>954</v>
      </c>
      <c r="E233" s="1895"/>
      <c r="F233" s="1895"/>
    </row>
    <row r="234" spans="1:6">
      <c r="D234" s="135"/>
      <c r="E234" s="135"/>
      <c r="F234" s="135"/>
    </row>
    <row r="235" spans="1:6" ht="14.45" customHeight="1">
      <c r="A235" s="261"/>
      <c r="B235" s="678" t="s">
        <v>316</v>
      </c>
      <c r="D235" s="1883" t="s">
        <v>1298</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8"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8" t="s">
        <v>1166</v>
      </c>
      <c r="B245" s="1888"/>
      <c r="C245" s="1888"/>
      <c r="D245" s="1888"/>
      <c r="E245" s="1888"/>
      <c r="F245" s="1888"/>
      <c r="G245" s="1888"/>
    </row>
    <row r="246" spans="1:7">
      <c r="D246" s="263"/>
      <c r="E246" s="135"/>
      <c r="F246" s="135"/>
    </row>
    <row r="247" spans="1:7">
      <c r="C247" s="255"/>
      <c r="D247" s="1904" t="s">
        <v>1299</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1300</v>
      </c>
      <c r="E251" s="1892"/>
      <c r="F251" s="1892"/>
    </row>
    <row r="252" spans="1:7">
      <c r="E252" s="135"/>
      <c r="F252" s="135"/>
    </row>
    <row r="253" spans="1:7" ht="14.25">
      <c r="A253" s="261"/>
      <c r="B253" s="678" t="s">
        <v>316</v>
      </c>
      <c r="D253" s="1862" t="s">
        <v>1301</v>
      </c>
      <c r="E253" s="1862"/>
      <c r="F253" s="1862"/>
    </row>
    <row r="254" spans="1:7" ht="14.25">
      <c r="A254" s="261"/>
      <c r="B254" s="261"/>
      <c r="D254" s="1862"/>
      <c r="E254" s="1862"/>
      <c r="F254" s="1862"/>
    </row>
    <row r="255" spans="1:7">
      <c r="D255" s="135"/>
      <c r="E255" s="135"/>
      <c r="F255" s="135"/>
    </row>
    <row r="256" spans="1:7" ht="14.25">
      <c r="A256" s="261"/>
      <c r="B256" s="678" t="s">
        <v>316</v>
      </c>
      <c r="D256" s="1883" t="s">
        <v>1302</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8" t="s">
        <v>316</v>
      </c>
      <c r="D260" s="1862" t="s">
        <v>1303</v>
      </c>
      <c r="E260" s="1862"/>
      <c r="F260" s="1862"/>
    </row>
    <row r="261" spans="1:7" ht="14.25">
      <c r="A261" s="261"/>
      <c r="B261" s="261"/>
      <c r="D261" s="1862"/>
      <c r="E261" s="1862"/>
      <c r="F261" s="1862"/>
    </row>
    <row r="262" spans="1:7">
      <c r="A262" s="23"/>
      <c r="B262" s="674"/>
      <c r="E262" s="135"/>
      <c r="F262" s="135"/>
    </row>
    <row r="263" spans="1:7">
      <c r="A263" s="1888" t="s">
        <v>1167</v>
      </c>
      <c r="B263" s="1888"/>
      <c r="C263" s="1888"/>
      <c r="D263" s="1888"/>
      <c r="E263" s="1888"/>
      <c r="F263" s="1888"/>
      <c r="G263" s="1888"/>
    </row>
    <row r="264" spans="1:7">
      <c r="A264" s="23"/>
      <c r="B264" s="674"/>
      <c r="D264" s="135"/>
      <c r="E264" s="135"/>
      <c r="F264" s="135"/>
    </row>
    <row r="265" spans="1:7">
      <c r="C265" s="23"/>
      <c r="D265" s="1886" t="s">
        <v>719</v>
      </c>
      <c r="E265" s="1886"/>
      <c r="F265" s="1886"/>
    </row>
    <row r="266" spans="1:7">
      <c r="C266" s="23"/>
      <c r="D266" s="1887" t="s">
        <v>1304</v>
      </c>
      <c r="E266" s="1887"/>
      <c r="F266" s="1887"/>
    </row>
    <row r="267" spans="1:7">
      <c r="C267" s="23"/>
      <c r="D267" s="259"/>
    </row>
    <row r="268" spans="1:7">
      <c r="A268" s="273"/>
      <c r="B268" s="678" t="s">
        <v>316</v>
      </c>
      <c r="D268" s="1887" t="s">
        <v>1305</v>
      </c>
      <c r="E268" s="1887"/>
      <c r="F268" s="1887"/>
    </row>
    <row r="269" spans="1:7" s="39" customFormat="1" ht="14.25">
      <c r="A269" s="402"/>
      <c r="B269" s="402"/>
      <c r="C269" s="273"/>
      <c r="D269" s="496"/>
      <c r="E269" s="497"/>
      <c r="F269" s="497"/>
      <c r="G269" s="130"/>
    </row>
    <row r="270" spans="1:7" s="39" customFormat="1" ht="13.15" customHeight="1">
      <c r="A270" s="273"/>
      <c r="B270" s="678" t="s">
        <v>316</v>
      </c>
      <c r="C270" s="273"/>
      <c r="D270" s="1937" t="s">
        <v>1306</v>
      </c>
      <c r="E270" s="1937"/>
      <c r="F270" s="1937"/>
      <c r="G270" s="130"/>
    </row>
    <row r="271" spans="1:7" s="39" customFormat="1" ht="14.25">
      <c r="A271" s="402"/>
      <c r="B271" s="402"/>
      <c r="C271" s="273"/>
      <c r="D271" s="1937"/>
      <c r="E271" s="1937"/>
      <c r="F271" s="1937"/>
      <c r="G271" s="130"/>
    </row>
    <row r="272" spans="1:7" s="39" customFormat="1" ht="14.25">
      <c r="A272" s="402"/>
      <c r="B272" s="402"/>
      <c r="C272" s="273"/>
      <c r="D272" s="1937"/>
      <c r="E272" s="1937"/>
      <c r="F272" s="1937"/>
      <c r="G272" s="130"/>
    </row>
    <row r="273" spans="1:7" s="39" customFormat="1" ht="14.25">
      <c r="A273" s="402"/>
      <c r="B273" s="402"/>
      <c r="C273" s="273"/>
      <c r="D273" s="1937"/>
      <c r="E273" s="1937"/>
      <c r="F273" s="1937"/>
      <c r="G273" s="130"/>
    </row>
    <row r="274" spans="1:7" s="39" customFormat="1" ht="14.25">
      <c r="A274" s="402"/>
      <c r="B274" s="402"/>
      <c r="C274" s="273"/>
      <c r="D274" s="1937"/>
      <c r="E274" s="1937"/>
      <c r="F274" s="1937"/>
      <c r="G274" s="130"/>
    </row>
    <row r="275" spans="1:7" s="39" customFormat="1" ht="14.25">
      <c r="A275" s="402"/>
      <c r="B275" s="402"/>
      <c r="C275" s="273"/>
      <c r="D275" s="496"/>
      <c r="E275" s="497"/>
      <c r="F275" s="497"/>
      <c r="G275" s="130"/>
    </row>
    <row r="276" spans="1:7" s="39" customFormat="1" ht="13.15" customHeight="1">
      <c r="A276" s="273"/>
      <c r="B276" s="678" t="s">
        <v>316</v>
      </c>
      <c r="C276" s="273"/>
      <c r="D276" s="1937" t="s">
        <v>1307</v>
      </c>
      <c r="E276" s="1937"/>
      <c r="F276" s="1937"/>
      <c r="G276" s="130"/>
    </row>
    <row r="277" spans="1:7" s="39" customFormat="1">
      <c r="A277" s="273"/>
      <c r="B277" s="273"/>
      <c r="C277" s="273"/>
      <c r="D277" s="1937"/>
      <c r="E277" s="1937"/>
      <c r="F277" s="1937"/>
      <c r="G277" s="130"/>
    </row>
    <row r="278" spans="1:7" s="39" customFormat="1" ht="14.25">
      <c r="A278" s="402"/>
      <c r="B278" s="402"/>
      <c r="C278" s="273"/>
      <c r="D278" s="496"/>
      <c r="E278" s="497"/>
      <c r="F278" s="497"/>
      <c r="G278" s="130"/>
    </row>
    <row r="279" spans="1:7">
      <c r="A279" s="273"/>
      <c r="B279" s="678" t="s">
        <v>316</v>
      </c>
      <c r="D279" s="1887" t="s">
        <v>1308</v>
      </c>
      <c r="E279" s="1887"/>
      <c r="F279" s="1887"/>
    </row>
    <row r="280" spans="1:7">
      <c r="E280" s="135"/>
      <c r="F280" s="135"/>
    </row>
    <row r="281" spans="1:7" ht="14.25">
      <c r="A281" s="261"/>
      <c r="B281" s="678" t="s">
        <v>316</v>
      </c>
      <c r="D281" s="1883" t="s">
        <v>1309</v>
      </c>
      <c r="E281" s="1883"/>
      <c r="F281" s="1883"/>
    </row>
    <row r="282" spans="1:7" ht="14.25">
      <c r="A282" s="261"/>
      <c r="B282" s="261"/>
      <c r="D282" s="1883"/>
      <c r="E282" s="1883"/>
      <c r="F282" s="1883"/>
    </row>
    <row r="283" spans="1:7" s="718" customFormat="1" ht="14.25">
      <c r="A283" s="713"/>
      <c r="B283" s="713"/>
      <c r="C283" s="730"/>
      <c r="D283" s="1883"/>
      <c r="E283" s="1883"/>
      <c r="F283" s="1883"/>
      <c r="G283" s="7"/>
    </row>
    <row r="284" spans="1:7" s="718" customFormat="1" ht="14.25">
      <c r="A284" s="713"/>
      <c r="B284" s="713"/>
      <c r="C284" s="730"/>
      <c r="D284" s="1883"/>
      <c r="E284" s="1883"/>
      <c r="F284" s="1883"/>
      <c r="G284" s="7"/>
    </row>
    <row r="285" spans="1:7" s="718" customFormat="1" ht="14.25">
      <c r="A285" s="713"/>
      <c r="B285" s="713"/>
      <c r="C285" s="730"/>
      <c r="D285" s="1883"/>
      <c r="E285" s="1883"/>
      <c r="F285" s="1883"/>
      <c r="G285" s="7"/>
    </row>
    <row r="286" spans="1:7" s="718" customFormat="1" ht="14.25">
      <c r="A286" s="713"/>
      <c r="B286" s="713"/>
      <c r="C286" s="730"/>
      <c r="D286" s="1883"/>
      <c r="E286" s="1883"/>
      <c r="F286" s="1883"/>
      <c r="G286" s="7"/>
    </row>
    <row r="287" spans="1:7" s="718" customFormat="1" ht="14.25">
      <c r="A287" s="713"/>
      <c r="B287" s="713"/>
      <c r="C287" s="730"/>
      <c r="D287" s="1883"/>
      <c r="E287" s="1883"/>
      <c r="F287" s="1883"/>
      <c r="G287" s="7"/>
    </row>
    <row r="288" spans="1:7" s="718" customFormat="1" ht="14.25">
      <c r="A288" s="713"/>
      <c r="B288" s="713"/>
      <c r="C288" s="730"/>
      <c r="D288" s="1883"/>
      <c r="E288" s="1883"/>
      <c r="F288" s="1883"/>
      <c r="G288" s="7"/>
    </row>
    <row r="289" spans="1:7" s="718" customFormat="1" ht="14.25">
      <c r="A289" s="713"/>
      <c r="B289" s="713"/>
      <c r="C289" s="730"/>
      <c r="D289" s="1883"/>
      <c r="E289" s="1883"/>
      <c r="F289" s="1883"/>
      <c r="G289" s="7"/>
    </row>
    <row r="290" spans="1:7" s="718" customFormat="1" ht="14.25">
      <c r="A290" s="713"/>
      <c r="B290" s="713"/>
      <c r="C290" s="730"/>
      <c r="D290" s="1883"/>
      <c r="E290" s="1883"/>
      <c r="F290" s="1883"/>
      <c r="G290" s="7"/>
    </row>
    <row r="291" spans="1:7" s="718" customFormat="1" ht="14.25">
      <c r="A291" s="713"/>
      <c r="B291" s="713"/>
      <c r="C291" s="730"/>
      <c r="D291" s="1883"/>
      <c r="E291" s="1883"/>
      <c r="F291" s="1883"/>
      <c r="G291" s="7"/>
    </row>
    <row r="292" spans="1:7" s="718" customFormat="1" ht="14.25">
      <c r="A292" s="713"/>
      <c r="B292" s="713"/>
      <c r="C292" s="730"/>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8" t="s">
        <v>316</v>
      </c>
      <c r="D297" s="1883" t="s">
        <v>1310</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8"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933" t="s">
        <v>1060</v>
      </c>
      <c r="E314" s="1933"/>
      <c r="F314" s="1933"/>
      <c r="G314" s="12"/>
    </row>
    <row r="315" spans="1:7" s="718" customFormat="1" ht="13.5" thickTop="1">
      <c r="A315" s="730"/>
      <c r="B315" s="730"/>
      <c r="C315" s="730"/>
      <c r="D315" s="1934" t="s">
        <v>1312</v>
      </c>
      <c r="E315" s="1934"/>
      <c r="F315" s="1934"/>
    </row>
    <row r="316" spans="1:7">
      <c r="A316" s="325"/>
      <c r="B316" s="325"/>
      <c r="C316" s="325"/>
      <c r="D316" s="466"/>
      <c r="E316" s="466"/>
      <c r="F316" s="135"/>
      <c r="G316" s="12"/>
    </row>
    <row r="317" spans="1:7" ht="14.25">
      <c r="A317" s="261"/>
      <c r="B317" s="678" t="s">
        <v>316</v>
      </c>
      <c r="C317" s="325"/>
      <c r="D317" s="1935" t="s">
        <v>1313</v>
      </c>
      <c r="E317" s="1935"/>
      <c r="F317" s="1935"/>
      <c r="G317" s="12"/>
    </row>
    <row r="318" spans="1:7">
      <c r="A318" s="325"/>
      <c r="B318" s="325"/>
      <c r="C318" s="325"/>
      <c r="D318" s="466"/>
      <c r="E318" s="466"/>
      <c r="F318" s="135"/>
      <c r="G318" s="12"/>
    </row>
    <row r="319" spans="1:7">
      <c r="A319" s="325"/>
      <c r="B319" s="678" t="s">
        <v>316</v>
      </c>
      <c r="C319" s="325"/>
      <c r="D319" s="1919" t="s">
        <v>1314</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8" customFormat="1">
      <c r="A323" s="325"/>
      <c r="B323" s="325"/>
      <c r="C323" s="325"/>
      <c r="D323" s="1919"/>
      <c r="E323" s="1919"/>
      <c r="F323" s="1919"/>
    </row>
    <row r="324" spans="1:7" s="718" customFormat="1">
      <c r="A324" s="325"/>
      <c r="B324" s="325"/>
      <c r="C324" s="325"/>
      <c r="D324" s="1919"/>
      <c r="E324" s="1919"/>
      <c r="F324" s="1919"/>
    </row>
    <row r="325" spans="1:7" s="718" customFormat="1">
      <c r="A325" s="325"/>
      <c r="B325" s="325"/>
      <c r="C325" s="325"/>
      <c r="D325" s="1919"/>
      <c r="E325" s="1919"/>
      <c r="F325" s="1919"/>
    </row>
    <row r="326" spans="1:7" s="718"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6"/>
      <c r="F330" s="135"/>
      <c r="G330" s="12"/>
    </row>
    <row r="331" spans="1:7" ht="14.25">
      <c r="A331" s="261"/>
      <c r="B331" s="678" t="s">
        <v>316</v>
      </c>
      <c r="C331" s="325"/>
      <c r="D331" s="1938" t="s">
        <v>1315</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4"/>
      <c r="E335" s="466"/>
      <c r="F335" s="135"/>
      <c r="G335" s="12"/>
    </row>
    <row r="336" spans="1:7">
      <c r="A336" s="325"/>
      <c r="B336" s="325"/>
      <c r="C336" s="325"/>
      <c r="D336" s="1938" t="s">
        <v>1316</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15" customHeight="1">
      <c r="A345" s="325"/>
      <c r="B345" s="325"/>
      <c r="C345" s="325"/>
      <c r="D345" s="1931" t="s">
        <v>1317</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8" customFormat="1">
      <c r="A348" s="325"/>
      <c r="B348" s="325"/>
      <c r="C348" s="325"/>
      <c r="D348" s="1931"/>
      <c r="E348" s="1931"/>
      <c r="F348" s="1931"/>
    </row>
    <row r="349" spans="1:7" s="718" customFormat="1">
      <c r="A349" s="325"/>
      <c r="B349" s="325"/>
      <c r="C349" s="325"/>
      <c r="D349" s="1931"/>
      <c r="E349" s="1931"/>
      <c r="F349" s="1931"/>
    </row>
    <row r="350" spans="1:7" s="718" customFormat="1">
      <c r="A350" s="325"/>
      <c r="B350" s="325"/>
      <c r="C350" s="325"/>
      <c r="D350" s="1931"/>
      <c r="E350" s="1931"/>
      <c r="F350" s="1931"/>
    </row>
    <row r="351" spans="1:7" s="718" customFormat="1">
      <c r="A351" s="325"/>
      <c r="B351" s="325"/>
      <c r="C351" s="325"/>
      <c r="D351" s="1931"/>
      <c r="E351" s="1931"/>
      <c r="F351" s="1931"/>
    </row>
    <row r="352" spans="1:7" s="718"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6"/>
      <c r="D357" s="1931"/>
      <c r="E357" s="1931"/>
      <c r="F357" s="1931"/>
      <c r="G357" s="12"/>
    </row>
    <row r="358" spans="1:7">
      <c r="A358" s="325"/>
      <c r="B358" s="325"/>
      <c r="C358" s="506"/>
      <c r="D358" s="1931"/>
      <c r="E358" s="1931"/>
      <c r="F358" s="1931"/>
      <c r="G358" s="12"/>
    </row>
    <row r="359" spans="1:7">
      <c r="A359" s="325"/>
      <c r="B359" s="325"/>
      <c r="C359" s="325"/>
      <c r="D359" s="1931"/>
      <c r="E359" s="1931"/>
      <c r="F359" s="1931"/>
      <c r="G359" s="12"/>
    </row>
    <row r="360" spans="1:7">
      <c r="A360" s="325"/>
      <c r="B360" s="325"/>
      <c r="C360" s="506"/>
      <c r="D360" s="1931"/>
      <c r="E360" s="1931"/>
      <c r="F360" s="1931"/>
      <c r="G360" s="12"/>
    </row>
    <row r="361" spans="1:7">
      <c r="A361" s="325"/>
      <c r="B361" s="325"/>
      <c r="C361" s="506"/>
      <c r="D361" s="1931"/>
      <c r="E361" s="1931"/>
      <c r="F361" s="1931"/>
      <c r="G361" s="12"/>
    </row>
    <row r="362" spans="1:7">
      <c r="A362" s="325"/>
      <c r="B362" s="325"/>
      <c r="C362" s="506"/>
      <c r="D362" s="1931"/>
      <c r="E362" s="1931"/>
      <c r="F362" s="1931"/>
      <c r="G362" s="12"/>
    </row>
    <row r="363" spans="1:7">
      <c r="A363" s="325"/>
      <c r="B363" s="325"/>
      <c r="C363" s="325"/>
      <c r="D363" s="504"/>
      <c r="E363" s="466"/>
      <c r="F363" s="135"/>
      <c r="G363" s="12"/>
    </row>
    <row r="364" spans="1:7">
      <c r="A364" s="325"/>
      <c r="B364" s="678" t="s">
        <v>316</v>
      </c>
      <c r="C364" s="325"/>
      <c r="D364" s="1931" t="s">
        <v>1318</v>
      </c>
      <c r="E364" s="1931"/>
      <c r="F364" s="1931"/>
      <c r="G364" s="12"/>
    </row>
    <row r="365" spans="1:7">
      <c r="A365" s="325"/>
      <c r="B365" s="325"/>
      <c r="C365" s="325"/>
      <c r="D365" s="1931"/>
      <c r="E365" s="1931"/>
      <c r="F365" s="1931"/>
      <c r="G365" s="12"/>
    </row>
    <row r="366" spans="1:7">
      <c r="A366" s="325"/>
      <c r="B366" s="325"/>
      <c r="C366" s="325"/>
      <c r="D366" s="466"/>
      <c r="E366" s="466"/>
      <c r="F366" s="135"/>
      <c r="G366" s="12"/>
    </row>
    <row r="367" spans="1:7" ht="14.25">
      <c r="A367" s="261"/>
      <c r="B367" s="678" t="s">
        <v>316</v>
      </c>
      <c r="C367" s="325"/>
      <c r="D367" s="1919" t="s">
        <v>1319</v>
      </c>
      <c r="E367" s="1919"/>
      <c r="F367" s="1919"/>
      <c r="G367" s="12"/>
    </row>
    <row r="368" spans="1:7" ht="14.25">
      <c r="A368" s="505"/>
      <c r="B368" s="505"/>
      <c r="C368" s="325"/>
      <c r="D368" s="1919"/>
      <c r="E368" s="1919"/>
      <c r="F368" s="1919"/>
      <c r="G368" s="12"/>
    </row>
    <row r="369" spans="1:7" ht="14.25">
      <c r="A369" s="505"/>
      <c r="B369" s="505"/>
      <c r="C369" s="325"/>
      <c r="D369" s="1919"/>
      <c r="E369" s="1919"/>
      <c r="F369" s="1919"/>
      <c r="G369" s="12"/>
    </row>
    <row r="370" spans="1:7" ht="14.25">
      <c r="A370" s="505"/>
      <c r="B370" s="505"/>
      <c r="C370" s="325"/>
      <c r="D370" s="1919"/>
      <c r="E370" s="1919"/>
      <c r="F370" s="1919"/>
      <c r="G370" s="12"/>
    </row>
    <row r="371" spans="1:7" ht="14.25">
      <c r="A371" s="505"/>
      <c r="B371" s="505"/>
      <c r="C371" s="325"/>
      <c r="D371" s="1919"/>
      <c r="E371" s="1919"/>
      <c r="F371" s="1919"/>
      <c r="G371" s="12"/>
    </row>
    <row r="372" spans="1:7">
      <c r="D372" s="135"/>
      <c r="E372" s="135"/>
      <c r="F372" s="135"/>
      <c r="G372" s="12"/>
    </row>
    <row r="373" spans="1:7" ht="14.25">
      <c r="A373" s="261"/>
      <c r="B373" s="678" t="s">
        <v>316</v>
      </c>
      <c r="C373" s="266"/>
      <c r="D373" s="1862" t="s">
        <v>1320</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700000000000003" customHeight="1">
      <c r="A403" s="132"/>
      <c r="B403" s="675"/>
      <c r="C403" s="132"/>
      <c r="D403" s="1862"/>
      <c r="E403" s="1862"/>
      <c r="F403" s="1862"/>
      <c r="G403" s="30"/>
    </row>
    <row r="404" spans="1:7" s="32" customFormat="1">
      <c r="A404" s="132"/>
      <c r="B404" s="675"/>
      <c r="C404" s="132"/>
      <c r="D404" s="135"/>
      <c r="E404" s="135"/>
      <c r="F404" s="135"/>
      <c r="G404" s="30"/>
    </row>
    <row r="405" spans="1:7" ht="14.25">
      <c r="A405" s="261"/>
      <c r="B405" s="678" t="s">
        <v>316</v>
      </c>
      <c r="C405" s="266"/>
      <c r="D405" s="1887" t="s">
        <v>1321</v>
      </c>
      <c r="E405" s="1887"/>
      <c r="F405" s="1887"/>
    </row>
    <row r="406" spans="1:7">
      <c r="D406" s="1932" t="s">
        <v>1085</v>
      </c>
      <c r="E406" s="1932"/>
      <c r="F406" s="1932"/>
    </row>
    <row r="407" spans="1:7">
      <c r="D407" s="1883" t="s">
        <v>1322</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8" t="s">
        <v>316</v>
      </c>
      <c r="C412" s="266"/>
      <c r="D412" s="1862" t="s">
        <v>1323</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4.25">
      <c r="B416" s="678" t="s">
        <v>316</v>
      </c>
      <c r="C416" s="261"/>
      <c r="D416" s="1883" t="s">
        <v>1324</v>
      </c>
      <c r="E416" s="1883"/>
      <c r="F416" s="1883"/>
      <c r="G416" s="12"/>
    </row>
    <row r="417" spans="1:7">
      <c r="D417" s="1883"/>
      <c r="E417" s="1883"/>
      <c r="F417" s="1883"/>
      <c r="G417" s="12"/>
    </row>
    <row r="418" spans="1:7">
      <c r="D418" s="135"/>
      <c r="E418" s="135"/>
      <c r="F418" s="135"/>
      <c r="G418" s="12"/>
    </row>
    <row r="419" spans="1:7" ht="14.25">
      <c r="B419" s="678" t="s">
        <v>316</v>
      </c>
      <c r="C419" s="261"/>
      <c r="D419" s="1883" t="s">
        <v>1325</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316</v>
      </c>
      <c r="C430" s="12"/>
      <c r="D430" s="1883"/>
      <c r="E430" s="1883"/>
      <c r="F430" s="1883"/>
      <c r="G430" s="12"/>
    </row>
    <row r="431" spans="1:7">
      <c r="A431" s="12"/>
      <c r="B431" s="12"/>
      <c r="C431" s="12"/>
      <c r="D431" s="1883"/>
      <c r="E431" s="1883"/>
      <c r="F431" s="1883"/>
      <c r="G431" s="12"/>
    </row>
    <row r="432" spans="1:7">
      <c r="A432" s="12"/>
      <c r="B432" s="678" t="s">
        <v>316</v>
      </c>
      <c r="C432" s="12"/>
      <c r="D432" s="1883"/>
      <c r="E432" s="1883"/>
      <c r="F432" s="1883"/>
      <c r="G432" s="12"/>
    </row>
    <row r="433" spans="1:7" s="718" customFormat="1">
      <c r="D433" s="728"/>
      <c r="E433" s="728"/>
      <c r="F433" s="728"/>
    </row>
    <row r="434" spans="1:7">
      <c r="A434" s="12"/>
      <c r="B434" s="717" t="s">
        <v>316</v>
      </c>
      <c r="C434" s="12"/>
      <c r="D434" s="1883" t="s">
        <v>1326</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316</v>
      </c>
      <c r="D440" s="1894" t="s">
        <v>1327</v>
      </c>
      <c r="E440" s="1894"/>
      <c r="F440" s="1894"/>
    </row>
    <row r="441" spans="1:7">
      <c r="A441" s="135"/>
      <c r="B441" s="135"/>
    </row>
    <row r="442" spans="1:7">
      <c r="A442" s="1888" t="s">
        <v>1168</v>
      </c>
      <c r="B442" s="1888"/>
      <c r="C442" s="1888"/>
      <c r="D442" s="1888"/>
      <c r="E442" s="1888"/>
      <c r="F442" s="1888"/>
      <c r="G442" s="1888"/>
    </row>
    <row r="443" spans="1:7">
      <c r="A443" s="135"/>
      <c r="B443" s="135"/>
    </row>
    <row r="444" spans="1:7">
      <c r="D444" s="1939" t="s">
        <v>948</v>
      </c>
      <c r="E444" s="1939"/>
      <c r="F444" s="1939"/>
    </row>
    <row r="445" spans="1:7" s="39" customFormat="1" ht="14.25">
      <c r="A445" s="402"/>
      <c r="B445" s="402"/>
      <c r="C445" s="273"/>
      <c r="D445" s="1940" t="s">
        <v>1328</v>
      </c>
      <c r="E445" s="1940"/>
      <c r="F445" s="1940"/>
      <c r="G445" s="130"/>
    </row>
    <row r="446" spans="1:7" s="39" customFormat="1" ht="14.25">
      <c r="A446" s="402"/>
      <c r="B446" s="402"/>
      <c r="C446" s="273"/>
      <c r="D446" s="731"/>
      <c r="E446" s="6"/>
      <c r="F446" s="6"/>
      <c r="G446" s="130"/>
    </row>
    <row r="447" spans="1:7" s="39" customFormat="1" ht="14.25">
      <c r="A447" s="261"/>
      <c r="B447" s="678" t="s">
        <v>316</v>
      </c>
      <c r="C447" s="273"/>
      <c r="D447" s="1941" t="s">
        <v>1329</v>
      </c>
      <c r="E447" s="1941"/>
      <c r="F447" s="1941"/>
      <c r="G447" s="130"/>
    </row>
    <row r="448" spans="1:7" s="39" customFormat="1" ht="14.25">
      <c r="A448" s="261"/>
      <c r="B448" s="261"/>
      <c r="C448" s="273"/>
      <c r="D448" s="1941"/>
      <c r="E448" s="1941"/>
      <c r="F448" s="1941"/>
      <c r="G448" s="130"/>
    </row>
    <row r="449" spans="1:7" s="39" customFormat="1" ht="14.25">
      <c r="A449" s="261"/>
      <c r="B449" s="261"/>
      <c r="C449" s="273"/>
      <c r="D449" s="729"/>
      <c r="E449" s="6"/>
      <c r="F449" s="6"/>
      <c r="G449" s="130"/>
    </row>
    <row r="450" spans="1:7">
      <c r="B450" s="678" t="s">
        <v>316</v>
      </c>
      <c r="D450" s="1911" t="s">
        <v>1330</v>
      </c>
      <c r="E450" s="1911"/>
      <c r="F450" s="1911"/>
    </row>
    <row r="451" spans="1:7" ht="14.25">
      <c r="A451" s="261"/>
      <c r="D451" s="1911"/>
      <c r="E451" s="1911"/>
      <c r="F451" s="1911"/>
    </row>
    <row r="452" spans="1:7" ht="14.25">
      <c r="A452" s="261"/>
      <c r="B452" s="261"/>
      <c r="D452" s="1911"/>
      <c r="E452" s="1911"/>
      <c r="F452" s="1911"/>
    </row>
    <row r="453" spans="1:7" ht="14.25">
      <c r="A453" s="261"/>
      <c r="B453" s="261"/>
      <c r="D453" s="1911"/>
      <c r="E453" s="1911"/>
      <c r="F453" s="1911"/>
    </row>
    <row r="454" spans="1:7">
      <c r="D454" s="677"/>
      <c r="E454" s="677"/>
      <c r="F454" s="677"/>
      <c r="G454" s="12"/>
    </row>
    <row r="455" spans="1:7" ht="14.25">
      <c r="A455" s="261"/>
      <c r="B455" s="678" t="s">
        <v>316</v>
      </c>
      <c r="D455" s="1864" t="s">
        <v>1331</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7"/>
      <c r="E458" s="677"/>
      <c r="F458" s="677"/>
      <c r="G458" s="12"/>
    </row>
    <row r="459" spans="1:7" ht="14.25">
      <c r="A459" s="261"/>
      <c r="B459" s="717" t="s">
        <v>316</v>
      </c>
      <c r="D459" s="1887" t="s">
        <v>1332</v>
      </c>
      <c r="E459" s="1887"/>
      <c r="F459" s="1887"/>
      <c r="G459" s="12"/>
    </row>
    <row r="460" spans="1:7" ht="14.25">
      <c r="A460" s="261"/>
      <c r="B460" s="261"/>
      <c r="D460" s="729"/>
      <c r="E460" s="6"/>
      <c r="F460" s="6"/>
      <c r="G460" s="12"/>
    </row>
    <row r="461" spans="1:7" ht="14.25">
      <c r="A461" s="261"/>
      <c r="B461" s="678" t="s">
        <v>316</v>
      </c>
      <c r="D461" s="1862" t="s">
        <v>1333</v>
      </c>
      <c r="E461" s="1862"/>
      <c r="F461" s="1862"/>
      <c r="G461" s="12"/>
    </row>
    <row r="462" spans="1:7" ht="14.25">
      <c r="A462" s="261"/>
      <c r="D462" s="1862"/>
      <c r="E462" s="1862"/>
      <c r="F462" s="1862"/>
      <c r="G462" s="12"/>
    </row>
    <row r="463" spans="1:7">
      <c r="A463" s="23"/>
      <c r="B463" s="674"/>
      <c r="D463" s="732"/>
      <c r="E463" s="6"/>
      <c r="F463" s="6"/>
      <c r="G463" s="12"/>
    </row>
    <row r="464" spans="1:7">
      <c r="A464" s="23"/>
      <c r="B464" s="717" t="s">
        <v>316</v>
      </c>
      <c r="D464" s="1887" t="s">
        <v>1334</v>
      </c>
      <c r="E464" s="1887"/>
      <c r="F464" s="1887"/>
      <c r="G464" s="12"/>
    </row>
    <row r="465" spans="1:7" ht="14.25">
      <c r="A465" s="261"/>
      <c r="B465" s="261"/>
      <c r="D465" s="135"/>
    </row>
    <row r="466" spans="1:7">
      <c r="A466" s="1888" t="s">
        <v>1169</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851</v>
      </c>
      <c r="E468" s="1942"/>
      <c r="F468" s="1942"/>
      <c r="G468" s="182"/>
    </row>
    <row r="469" spans="1:7" customFormat="1" ht="13.15" customHeight="1">
      <c r="A469" s="260"/>
      <c r="B469" s="260"/>
      <c r="C469" s="313"/>
      <c r="D469" s="1943" t="s">
        <v>1212</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0"/>
      <c r="E474" s="149"/>
      <c r="F474" s="151"/>
      <c r="G474" s="149"/>
    </row>
    <row r="475" spans="1:7" customFormat="1" ht="14.45" customHeight="1">
      <c r="A475" s="261"/>
      <c r="B475" s="678" t="s">
        <v>316</v>
      </c>
      <c r="C475" s="313"/>
      <c r="D475" s="1909" t="s">
        <v>1203</v>
      </c>
      <c r="E475" s="1909"/>
      <c r="F475" s="1909"/>
      <c r="G475" s="149"/>
    </row>
    <row r="476" spans="1:7" customFormat="1">
      <c r="A476" s="260"/>
      <c r="B476" s="260"/>
      <c r="C476" s="313"/>
      <c r="D476" s="1909"/>
      <c r="E476" s="1909"/>
      <c r="F476" s="1909"/>
      <c r="G476" s="149"/>
    </row>
    <row r="477" spans="1:7" s="679" customFormat="1">
      <c r="A477" s="260"/>
      <c r="B477" s="260"/>
      <c r="C477" s="313"/>
      <c r="D477" s="1909"/>
      <c r="E477" s="1909"/>
      <c r="F477" s="1909"/>
      <c r="G477" s="149"/>
    </row>
    <row r="478" spans="1:7" s="679"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2"/>
      <c r="E480" s="149"/>
      <c r="F480" s="151"/>
      <c r="G480" s="149"/>
    </row>
    <row r="481" spans="1:7" customFormat="1" ht="14.45" customHeight="1">
      <c r="A481" s="261"/>
      <c r="B481" s="678" t="s">
        <v>316</v>
      </c>
      <c r="C481" s="313"/>
      <c r="D481" s="1909" t="s">
        <v>1206</v>
      </c>
      <c r="E481" s="1909"/>
      <c r="F481" s="1909"/>
      <c r="G481" s="149"/>
    </row>
    <row r="482" spans="1:7" customFormat="1">
      <c r="A482" s="260"/>
      <c r="B482" s="260"/>
      <c r="C482" s="313"/>
      <c r="D482" s="1909"/>
      <c r="E482" s="1909"/>
      <c r="F482" s="1909"/>
      <c r="G482" s="149"/>
    </row>
    <row r="483" spans="1:7" s="679" customFormat="1">
      <c r="A483" s="260"/>
      <c r="B483" s="260"/>
      <c r="C483" s="313"/>
      <c r="D483" s="1909"/>
      <c r="E483" s="1909"/>
      <c r="F483" s="1909"/>
      <c r="G483" s="149"/>
    </row>
    <row r="484" spans="1:7" customFormat="1">
      <c r="A484" s="260"/>
      <c r="B484" s="260"/>
      <c r="C484" s="313"/>
      <c r="D484" s="1909"/>
      <c r="E484" s="1909"/>
      <c r="F484" s="1909"/>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09" t="s">
        <v>1204</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79" customFormat="1">
      <c r="A489" s="260"/>
      <c r="B489" s="260"/>
      <c r="C489" s="313"/>
      <c r="D489" s="699"/>
      <c r="E489" s="699"/>
      <c r="F489" s="699"/>
      <c r="G489" s="149"/>
    </row>
    <row r="490" spans="1:7" customFormat="1" ht="14.45" customHeight="1">
      <c r="A490" s="261"/>
      <c r="B490" s="678" t="s">
        <v>316</v>
      </c>
      <c r="C490" s="313"/>
      <c r="D490" s="1909" t="s">
        <v>1205</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6"/>
      <c r="B497" s="486"/>
      <c r="C497" s="485"/>
      <c r="D497" s="1909"/>
      <c r="E497" s="1909"/>
      <c r="F497" s="1909"/>
      <c r="G497" s="149"/>
    </row>
    <row r="498" spans="1:7" customFormat="1">
      <c r="A498" s="486"/>
      <c r="B498" s="486"/>
      <c r="C498" s="485"/>
      <c r="D498" s="1909"/>
      <c r="E498" s="1909"/>
      <c r="F498" s="1909"/>
      <c r="G498" s="149"/>
    </row>
    <row r="499" spans="1:7" customFormat="1">
      <c r="A499" s="486"/>
      <c r="B499" s="486"/>
      <c r="C499" s="485"/>
      <c r="D499" s="442"/>
      <c r="E499" s="149"/>
      <c r="F499" s="151"/>
      <c r="G499" s="149"/>
    </row>
    <row r="500" spans="1:7" customFormat="1" ht="13.15" customHeight="1">
      <c r="A500" s="486"/>
      <c r="B500" s="678" t="s">
        <v>316</v>
      </c>
      <c r="C500" s="485"/>
      <c r="D500" s="1922" t="s">
        <v>1349</v>
      </c>
      <c r="E500" s="1922"/>
      <c r="F500" s="1922"/>
      <c r="G500" s="149"/>
    </row>
    <row r="501" spans="1:7" customFormat="1">
      <c r="A501" s="486"/>
      <c r="B501" s="486"/>
      <c r="C501" s="485"/>
      <c r="D501" s="1922"/>
      <c r="E501" s="1922"/>
      <c r="F501" s="1922"/>
      <c r="G501" s="149"/>
    </row>
    <row r="502" spans="1:7" customFormat="1">
      <c r="A502" s="486"/>
      <c r="B502" s="486"/>
      <c r="C502" s="485"/>
      <c r="D502" s="1922"/>
      <c r="E502" s="1922"/>
      <c r="F502" s="1922"/>
      <c r="G502" s="149"/>
    </row>
    <row r="503" spans="1:7" customFormat="1">
      <c r="A503" s="486"/>
      <c r="B503" s="486"/>
      <c r="C503" s="485"/>
      <c r="D503" s="1922"/>
      <c r="E503" s="1922"/>
      <c r="F503" s="1922"/>
      <c r="G503" s="149"/>
    </row>
    <row r="504" spans="1:7" customFormat="1">
      <c r="A504" s="260"/>
      <c r="B504" s="260"/>
      <c r="C504" s="313"/>
      <c r="D504" s="1922"/>
      <c r="E504" s="1922"/>
      <c r="F504" s="1922"/>
      <c r="G504" s="149"/>
    </row>
    <row r="505" spans="1:7" s="716" customFormat="1">
      <c r="A505" s="719"/>
      <c r="B505" s="719"/>
      <c r="C505" s="313"/>
      <c r="D505" s="740"/>
      <c r="E505" s="740"/>
      <c r="F505" s="740"/>
      <c r="G505" s="149"/>
    </row>
    <row r="506" spans="1:7" customFormat="1" ht="14.45" customHeight="1">
      <c r="A506" s="261"/>
      <c r="B506" s="678" t="s">
        <v>316</v>
      </c>
      <c r="C506" s="10"/>
      <c r="D506" s="1909" t="s">
        <v>1207</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5"/>
      <c r="D509" s="135"/>
      <c r="E509" s="149"/>
      <c r="F509" s="314"/>
      <c r="G509" s="149"/>
    </row>
    <row r="510" spans="1:7">
      <c r="A510" s="1888" t="s">
        <v>1170</v>
      </c>
      <c r="B510" s="1888"/>
      <c r="C510" s="1888"/>
      <c r="D510" s="1888"/>
      <c r="E510" s="1888"/>
      <c r="F510" s="1888"/>
      <c r="G510" s="1888"/>
    </row>
    <row r="511" spans="1:7">
      <c r="A511" s="135"/>
      <c r="B511" s="135"/>
      <c r="C511" s="266"/>
      <c r="F511" s="134"/>
    </row>
    <row r="512" spans="1:7">
      <c r="B512" s="1884" t="s">
        <v>470</v>
      </c>
      <c r="C512" s="1884"/>
      <c r="D512" s="1884"/>
      <c r="E512" s="1884"/>
      <c r="F512" s="1884"/>
    </row>
    <row r="513" spans="1:7">
      <c r="A513" s="135"/>
      <c r="B513" s="135"/>
      <c r="C513" s="266"/>
      <c r="D513" s="135"/>
      <c r="F513" s="135"/>
    </row>
    <row r="514" spans="1:7">
      <c r="A514" s="1889" t="s">
        <v>1171</v>
      </c>
      <c r="B514" s="1889"/>
      <c r="C514" s="1889"/>
      <c r="D514" s="1889"/>
      <c r="E514" s="1889"/>
      <c r="F514" s="1889"/>
      <c r="G514" s="1889"/>
    </row>
    <row r="515" spans="1:7">
      <c r="A515" s="135"/>
      <c r="B515" s="135"/>
      <c r="C515" s="266"/>
      <c r="D515" s="135"/>
      <c r="F515" s="135"/>
    </row>
    <row r="516" spans="1:7">
      <c r="C516" s="266"/>
      <c r="D516" s="1886" t="s">
        <v>720</v>
      </c>
      <c r="E516" s="1886"/>
      <c r="F516" s="1886"/>
    </row>
    <row r="517" spans="1:7" s="681" customFormat="1">
      <c r="A517" s="698"/>
      <c r="B517" s="698"/>
      <c r="C517" s="266"/>
      <c r="D517" s="1887" t="s">
        <v>1228</v>
      </c>
      <c r="E517" s="1887"/>
      <c r="F517" s="1887"/>
      <c r="G517" s="7"/>
    </row>
    <row r="518" spans="1:7" s="681" customFormat="1">
      <c r="A518" s="698"/>
      <c r="B518" s="698"/>
      <c r="C518" s="266"/>
      <c r="D518" s="703"/>
      <c r="E518" s="703"/>
      <c r="F518" s="703"/>
      <c r="G518" s="7"/>
    </row>
    <row r="519" spans="1:7" ht="13.15" customHeight="1">
      <c r="A519" s="261"/>
      <c r="B519" s="678" t="s">
        <v>316</v>
      </c>
      <c r="C519" s="266"/>
      <c r="D519" s="1887" t="s">
        <v>949</v>
      </c>
      <c r="E519" s="1887"/>
      <c r="F519" s="1887"/>
      <c r="G519" s="12"/>
    </row>
    <row r="520" spans="1:7" ht="13.15" customHeight="1">
      <c r="A520" s="266"/>
      <c r="B520" s="266"/>
      <c r="C520" s="266"/>
      <c r="D520" s="703"/>
      <c r="E520" s="676"/>
      <c r="F520" s="676"/>
      <c r="G520" s="12"/>
    </row>
    <row r="521" spans="1:7" ht="14.25">
      <c r="A521" s="261"/>
      <c r="B521" s="678"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8"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8"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8"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8" t="s">
        <v>316</v>
      </c>
      <c r="C534" s="266"/>
      <c r="D534" s="1885" t="s">
        <v>1350</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8" t="s">
        <v>316</v>
      </c>
      <c r="C537" s="266"/>
      <c r="D537" s="1885" t="s">
        <v>1233</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8"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8" t="s">
        <v>316</v>
      </c>
      <c r="C543" s="266"/>
      <c r="D543" s="1887" t="s">
        <v>1235</v>
      </c>
      <c r="E543" s="1887"/>
      <c r="F543" s="1887"/>
      <c r="G543" s="57"/>
    </row>
    <row r="544" spans="1:7">
      <c r="A544" s="23"/>
      <c r="B544" s="674"/>
      <c r="C544" s="266"/>
      <c r="D544" s="1887" t="s">
        <v>881</v>
      </c>
      <c r="E544" s="1887"/>
      <c r="F544" s="1887"/>
      <c r="G544" s="57"/>
    </row>
    <row r="545" spans="1:7">
      <c r="A545" s="23"/>
      <c r="B545" s="674"/>
      <c r="C545" s="266"/>
      <c r="D545" s="6"/>
      <c r="E545" s="1892" t="s">
        <v>1236</v>
      </c>
      <c r="F545" s="1892"/>
      <c r="G545" s="57"/>
    </row>
    <row r="546" spans="1:7" ht="14.25">
      <c r="A546" s="261"/>
      <c r="B546" s="261"/>
      <c r="C546" s="266"/>
      <c r="E546" s="135"/>
      <c r="F546" s="135"/>
      <c r="G546" s="57"/>
    </row>
    <row r="547" spans="1:7" ht="14.25">
      <c r="A547" s="261"/>
      <c r="B547" s="678" t="s">
        <v>316</v>
      </c>
      <c r="C547" s="266"/>
      <c r="D547" s="1893" t="s">
        <v>1237</v>
      </c>
      <c r="E547" s="1893"/>
      <c r="F547" s="1893"/>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8" t="s">
        <v>316</v>
      </c>
      <c r="C552" s="266"/>
      <c r="D552" s="1862" t="s">
        <v>1239</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8" t="s">
        <v>1172</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1188</v>
      </c>
      <c r="E560" s="1910"/>
      <c r="F560" s="1910"/>
      <c r="G560" s="57"/>
    </row>
    <row r="561" spans="1:7">
      <c r="A561" s="12"/>
      <c r="B561" s="12"/>
      <c r="C561" s="260"/>
      <c r="D561" s="376"/>
      <c r="G561" s="57"/>
    </row>
    <row r="562" spans="1:7">
      <c r="A562" s="260"/>
      <c r="B562" s="678" t="s">
        <v>316</v>
      </c>
      <c r="D562" s="1910" t="s">
        <v>955</v>
      </c>
      <c r="E562" s="1910"/>
      <c r="F562" s="1910"/>
      <c r="G562" s="57"/>
    </row>
    <row r="563" spans="1:7">
      <c r="A563" s="23"/>
      <c r="B563" s="674"/>
      <c r="D563" s="325"/>
    </row>
    <row r="564" spans="1:7">
      <c r="A564" s="23"/>
      <c r="B564" s="678" t="s">
        <v>316</v>
      </c>
      <c r="D564" s="1911" t="s">
        <v>1189</v>
      </c>
      <c r="E564" s="1911"/>
      <c r="F564" s="1911"/>
    </row>
    <row r="565" spans="1:7">
      <c r="A565" s="23"/>
      <c r="B565" s="674"/>
      <c r="D565" s="1911"/>
      <c r="E565" s="1911"/>
      <c r="F565" s="1911"/>
    </row>
    <row r="566" spans="1:7">
      <c r="A566" s="23"/>
      <c r="B566" s="687"/>
      <c r="D566" s="1911"/>
      <c r="E566" s="1911"/>
      <c r="F566" s="1911"/>
    </row>
    <row r="567" spans="1:7">
      <c r="A567" s="23"/>
      <c r="B567" s="674"/>
      <c r="D567" s="477"/>
    </row>
    <row r="568" spans="1:7" s="681" customFormat="1">
      <c r="A568" s="687"/>
      <c r="B568" s="678" t="s">
        <v>316</v>
      </c>
      <c r="C568" s="688"/>
      <c r="D568" s="1911" t="s">
        <v>1190</v>
      </c>
      <c r="E568" s="1911"/>
      <c r="F568" s="1911"/>
      <c r="G568" s="7"/>
    </row>
    <row r="569" spans="1:7" s="681" customFormat="1">
      <c r="A569" s="687"/>
      <c r="B569" s="687"/>
      <c r="C569" s="688"/>
      <c r="D569" s="1911"/>
      <c r="E569" s="1911"/>
      <c r="F569" s="1911"/>
      <c r="G569" s="7"/>
    </row>
    <row r="570" spans="1:7" s="681" customFormat="1">
      <c r="A570" s="687"/>
      <c r="B570" s="687"/>
      <c r="C570" s="688"/>
      <c r="D570" s="1911"/>
      <c r="E570" s="1911"/>
      <c r="F570" s="1911"/>
      <c r="G570" s="7"/>
    </row>
    <row r="571" spans="1:7" s="681" customFormat="1">
      <c r="A571" s="687"/>
      <c r="B571" s="687"/>
      <c r="C571" s="688"/>
      <c r="D571" s="1911"/>
      <c r="E571" s="1911"/>
      <c r="F571" s="1911"/>
      <c r="G571" s="7"/>
    </row>
    <row r="572" spans="1:7" s="681" customFormat="1">
      <c r="A572" s="687"/>
      <c r="B572" s="687"/>
      <c r="C572" s="688"/>
      <c r="D572" s="693"/>
      <c r="E572" s="693"/>
      <c r="F572" s="693"/>
      <c r="G572" s="7"/>
    </row>
    <row r="573" spans="1:7">
      <c r="A573" s="23"/>
      <c r="B573" s="678" t="s">
        <v>316</v>
      </c>
      <c r="D573" s="1911" t="s">
        <v>1191</v>
      </c>
      <c r="E573" s="1911"/>
      <c r="F573" s="1911"/>
    </row>
    <row r="574" spans="1:7">
      <c r="A574" s="23"/>
      <c r="B574" s="674"/>
      <c r="D574" s="1911"/>
      <c r="E574" s="1911"/>
      <c r="F574" s="1911"/>
    </row>
    <row r="575" spans="1:7">
      <c r="A575" s="23"/>
      <c r="B575" s="674"/>
      <c r="D575" s="376"/>
    </row>
    <row r="576" spans="1:7" s="681" customFormat="1">
      <c r="A576" s="687"/>
      <c r="B576" s="678" t="s">
        <v>316</v>
      </c>
      <c r="C576" s="688"/>
      <c r="D576" s="1910" t="s">
        <v>1192</v>
      </c>
      <c r="E576" s="1910"/>
      <c r="F576" s="1910"/>
      <c r="G576" s="7"/>
    </row>
    <row r="577" spans="1:7" s="681" customFormat="1">
      <c r="A577" s="687"/>
      <c r="B577" s="687"/>
      <c r="C577" s="688"/>
      <c r="D577" s="1910"/>
      <c r="E577" s="1910"/>
      <c r="F577" s="1910"/>
      <c r="G577" s="7"/>
    </row>
    <row r="578" spans="1:7" s="681" customFormat="1">
      <c r="A578" s="687"/>
      <c r="B578" s="687"/>
      <c r="C578" s="688"/>
      <c r="D578" s="376"/>
      <c r="E578" s="7"/>
      <c r="F578" s="7"/>
      <c r="G578" s="7"/>
    </row>
    <row r="579" spans="1:7" ht="14.25">
      <c r="A579" s="261"/>
      <c r="B579" s="678" t="s">
        <v>316</v>
      </c>
      <c r="D579" s="1910" t="s">
        <v>950</v>
      </c>
      <c r="E579" s="1910"/>
      <c r="F579" s="1910"/>
    </row>
    <row r="580" spans="1:7" ht="14.25">
      <c r="A580" s="261"/>
      <c r="B580" s="261"/>
      <c r="D580" s="376"/>
    </row>
    <row r="581" spans="1:7" ht="14.25">
      <c r="A581" s="261"/>
      <c r="B581" s="678" t="s">
        <v>316</v>
      </c>
      <c r="D581" s="1910" t="s">
        <v>1193</v>
      </c>
      <c r="E581" s="1910"/>
      <c r="F581" s="1910"/>
    </row>
    <row r="582" spans="1:7" ht="14.25">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c r="A588" s="1888" t="s">
        <v>1173</v>
      </c>
      <c r="B588" s="1888"/>
      <c r="C588" s="1888"/>
      <c r="D588" s="1888"/>
      <c r="E588" s="1888"/>
      <c r="F588" s="1888"/>
      <c r="G588" s="1888"/>
    </row>
    <row r="589" spans="1:7"/>
    <row r="590" spans="1:7">
      <c r="D590" s="1878" t="s">
        <v>1273</v>
      </c>
      <c r="E590" s="1878"/>
      <c r="F590" s="1878"/>
    </row>
    <row r="591" spans="1:7">
      <c r="D591" s="1879" t="s">
        <v>1274</v>
      </c>
      <c r="E591" s="1879"/>
      <c r="F591" s="1879"/>
    </row>
    <row r="592" spans="1:7" s="718" customFormat="1">
      <c r="A592" s="704"/>
      <c r="B592" s="704"/>
      <c r="C592" s="704"/>
      <c r="D592" s="722"/>
      <c r="E592" s="721"/>
      <c r="F592" s="721"/>
      <c r="G592" s="7"/>
    </row>
    <row r="593" spans="1:7" s="39" customFormat="1" ht="14.25">
      <c r="A593" s="402"/>
      <c r="B593" s="678" t="s">
        <v>316</v>
      </c>
      <c r="C593" s="273"/>
      <c r="D593" s="1880" t="s">
        <v>1275</v>
      </c>
      <c r="E593" s="1880"/>
      <c r="F593" s="1880"/>
      <c r="G593" s="130"/>
    </row>
    <row r="594" spans="1:7">
      <c r="D594" s="1880"/>
      <c r="E594" s="1880"/>
      <c r="F594" s="1880"/>
    </row>
    <row r="595" spans="1:7">
      <c r="D595" s="1880"/>
      <c r="E595" s="1880"/>
      <c r="F595" s="1880"/>
    </row>
    <row r="596" spans="1:7"/>
    <row r="597" spans="1:7">
      <c r="A597" s="1888" t="s">
        <v>1174</v>
      </c>
      <c r="B597" s="1888"/>
      <c r="C597" s="1888"/>
      <c r="D597" s="1888"/>
      <c r="E597" s="1888"/>
      <c r="F597" s="1888"/>
      <c r="G597" s="1888"/>
    </row>
    <row r="598" spans="1:7">
      <c r="A598" s="135"/>
      <c r="B598" s="135"/>
      <c r="G598" s="57"/>
    </row>
    <row r="599" spans="1:7">
      <c r="A599" s="257"/>
      <c r="B599" s="673"/>
      <c r="C599" s="255"/>
      <c r="D599" s="1881" t="s">
        <v>1276</v>
      </c>
      <c r="E599" s="1881"/>
      <c r="F599" s="1881"/>
      <c r="G599" s="57"/>
    </row>
    <row r="600" spans="1:7">
      <c r="A600" s="257"/>
      <c r="B600" s="673"/>
      <c r="C600" s="255"/>
      <c r="D600" s="1881"/>
      <c r="E600" s="1881"/>
      <c r="F600" s="1881"/>
      <c r="G600" s="57"/>
    </row>
    <row r="601" spans="1:7">
      <c r="C601" s="260"/>
      <c r="D601" s="1879" t="s">
        <v>1277</v>
      </c>
      <c r="E601" s="1879"/>
      <c r="F601" s="1879"/>
      <c r="G601" s="57"/>
    </row>
    <row r="602" spans="1:7" s="718" customFormat="1">
      <c r="A602" s="704"/>
      <c r="B602" s="704"/>
      <c r="C602" s="719"/>
      <c r="D602" s="723"/>
      <c r="E602" s="723"/>
      <c r="F602" s="723"/>
      <c r="G602" s="57"/>
    </row>
    <row r="603" spans="1:7">
      <c r="A603" s="23"/>
      <c r="B603" s="678" t="s">
        <v>316</v>
      </c>
      <c r="D603" s="1879" t="s">
        <v>453</v>
      </c>
      <c r="E603" s="1879"/>
      <c r="F603" s="1879"/>
      <c r="G603" s="57"/>
    </row>
    <row r="604" spans="1:7">
      <c r="C604" s="268"/>
      <c r="E604" s="12"/>
      <c r="G604" s="57"/>
    </row>
    <row r="605" spans="1:7">
      <c r="A605" s="23"/>
      <c r="B605" s="678" t="s">
        <v>316</v>
      </c>
      <c r="D605" s="1882" t="s">
        <v>1278</v>
      </c>
      <c r="E605" s="1882"/>
      <c r="F605" s="1882"/>
      <c r="G605" s="57"/>
    </row>
    <row r="606" spans="1:7">
      <c r="D606" s="1882"/>
      <c r="E606" s="1882"/>
      <c r="F606" s="1882"/>
      <c r="G606" s="57"/>
    </row>
    <row r="607" spans="1:7">
      <c r="D607" s="12"/>
      <c r="G607" s="57"/>
    </row>
    <row r="608" spans="1:7">
      <c r="B608" s="678" t="s">
        <v>316</v>
      </c>
      <c r="D608" s="1882" t="s">
        <v>1279</v>
      </c>
      <c r="E608" s="1882"/>
      <c r="F608" s="1882"/>
      <c r="G608" s="57"/>
    </row>
    <row r="609" spans="1:7">
      <c r="C609" s="268"/>
      <c r="D609" s="1882"/>
      <c r="E609" s="1882"/>
      <c r="F609" s="1882"/>
      <c r="G609" s="57"/>
    </row>
    <row r="610" spans="1:7">
      <c r="C610" s="268"/>
      <c r="G610" s="57"/>
    </row>
    <row r="611" spans="1:7">
      <c r="B611" s="678" t="s">
        <v>316</v>
      </c>
      <c r="C611" s="268"/>
      <c r="D611" s="1882" t="s">
        <v>1280</v>
      </c>
      <c r="E611" s="1882"/>
      <c r="F611" s="1882"/>
      <c r="G611" s="57"/>
    </row>
    <row r="612" spans="1:7">
      <c r="C612" s="268"/>
      <c r="D612" s="1882"/>
      <c r="E612" s="1882"/>
      <c r="F612" s="1882"/>
      <c r="G612" s="57"/>
    </row>
    <row r="613" spans="1:7">
      <c r="C613" s="268"/>
      <c r="G613" s="57"/>
    </row>
    <row r="614" spans="1:7">
      <c r="A614" s="1888" t="s">
        <v>1175</v>
      </c>
      <c r="B614" s="1888"/>
      <c r="C614" s="1888"/>
      <c r="D614" s="1888"/>
      <c r="E614" s="1888"/>
      <c r="F614" s="1888"/>
      <c r="G614" s="1888"/>
    </row>
    <row r="615" spans="1:7">
      <c r="A615" s="267"/>
      <c r="B615" s="267"/>
      <c r="C615" s="267"/>
      <c r="G615" s="57"/>
    </row>
    <row r="616" spans="1:7">
      <c r="C616" s="23"/>
      <c r="D616" s="1878" t="s">
        <v>1281</v>
      </c>
      <c r="E616" s="1878"/>
      <c r="F616" s="1878"/>
      <c r="G616" s="57"/>
    </row>
    <row r="617" spans="1:7">
      <c r="A617" s="23"/>
      <c r="B617" s="674"/>
      <c r="C617" s="265"/>
      <c r="D617" s="50"/>
      <c r="G617" s="57"/>
    </row>
    <row r="618" spans="1:7" ht="14.25">
      <c r="A618" s="261"/>
      <c r="B618" s="678" t="s">
        <v>316</v>
      </c>
      <c r="C618" s="265"/>
      <c r="D618" s="1923" t="s">
        <v>1282</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8" customFormat="1">
      <c r="A624" s="704"/>
      <c r="B624" s="704"/>
      <c r="C624" s="265"/>
      <c r="D624" s="724"/>
      <c r="E624" s="724"/>
      <c r="F624" s="724"/>
      <c r="G624" s="57"/>
    </row>
    <row r="625" spans="1:7" ht="14.25">
      <c r="A625" s="261"/>
      <c r="B625" s="678" t="s">
        <v>316</v>
      </c>
      <c r="C625" s="265"/>
      <c r="D625" s="1923" t="s">
        <v>1283</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25">
      <c r="A628" s="261"/>
      <c r="B628" s="678" t="s">
        <v>316</v>
      </c>
      <c r="C628" s="266"/>
      <c r="D628" s="1880" t="s">
        <v>1284</v>
      </c>
      <c r="E628" s="1880"/>
      <c r="F628" s="1880"/>
      <c r="G628" s="57"/>
    </row>
    <row r="629" spans="1:7" ht="14.25">
      <c r="A629" s="261"/>
      <c r="B629" s="261"/>
      <c r="C629" s="266"/>
      <c r="D629" s="1880"/>
      <c r="E629" s="1880"/>
      <c r="F629" s="1880"/>
      <c r="G629" s="57"/>
    </row>
    <row r="630" spans="1:7" ht="14.25">
      <c r="A630" s="261"/>
      <c r="B630" s="261"/>
      <c r="C630" s="266"/>
      <c r="D630" s="1880"/>
      <c r="E630" s="1880"/>
      <c r="F630" s="1880"/>
      <c r="G630" s="57"/>
    </row>
    <row r="631" spans="1:7">
      <c r="A631" s="266"/>
      <c r="B631" s="266"/>
      <c r="C631" s="266"/>
      <c r="D631" s="1880"/>
      <c r="E631" s="1880"/>
      <c r="F631" s="1880"/>
      <c r="G631" s="57"/>
    </row>
    <row r="632" spans="1:7" s="718" customFormat="1">
      <c r="A632" s="266"/>
      <c r="B632" s="266"/>
      <c r="C632" s="266"/>
      <c r="D632" s="725"/>
      <c r="E632" s="725"/>
      <c r="F632" s="725"/>
      <c r="G632" s="57"/>
    </row>
    <row r="633" spans="1:7">
      <c r="A633" s="266"/>
      <c r="B633" s="678" t="s">
        <v>316</v>
      </c>
      <c r="C633" s="266"/>
      <c r="D633" s="1928" t="s">
        <v>1285</v>
      </c>
      <c r="E633" s="1928"/>
      <c r="F633" s="1928"/>
      <c r="G633" s="57"/>
    </row>
    <row r="634" spans="1:7">
      <c r="A634" s="266"/>
      <c r="B634" s="266"/>
      <c r="C634" s="266"/>
      <c r="D634" s="726"/>
      <c r="E634" s="726"/>
      <c r="F634" s="726"/>
      <c r="G634" s="57"/>
    </row>
    <row r="635" spans="1:7">
      <c r="A635" s="1888" t="s">
        <v>1176</v>
      </c>
      <c r="B635" s="1888"/>
      <c r="C635" s="1888"/>
      <c r="D635" s="1888"/>
      <c r="E635" s="1888"/>
      <c r="F635" s="1888"/>
      <c r="G635" s="1888"/>
    </row>
    <row r="636" spans="1:7">
      <c r="A636" s="135"/>
      <c r="B636" s="135"/>
      <c r="C636" s="266"/>
      <c r="D636" s="147"/>
      <c r="E636" s="147"/>
      <c r="F636" s="147"/>
      <c r="G636" s="57"/>
    </row>
    <row r="637" spans="1:7">
      <c r="C637" s="267"/>
      <c r="D637" s="1929" t="s">
        <v>1335</v>
      </c>
      <c r="E637" s="1929"/>
      <c r="F637" s="1929"/>
      <c r="G637" s="57"/>
    </row>
    <row r="638" spans="1:7">
      <c r="A638" s="260"/>
      <c r="B638" s="260"/>
      <c r="C638" s="260"/>
      <c r="D638" s="1930" t="s">
        <v>1336</v>
      </c>
      <c r="E638" s="1930"/>
      <c r="F638" s="1930"/>
      <c r="G638" s="57"/>
    </row>
    <row r="639" spans="1:7" s="718" customFormat="1">
      <c r="A639" s="719"/>
      <c r="B639" s="719"/>
      <c r="C639" s="719"/>
      <c r="D639" s="733"/>
      <c r="E639" s="733"/>
      <c r="F639" s="733"/>
      <c r="G639" s="57"/>
    </row>
    <row r="640" spans="1:7" ht="14.45" customHeight="1">
      <c r="A640" s="261"/>
      <c r="B640" s="678" t="s">
        <v>316</v>
      </c>
      <c r="C640" s="266"/>
      <c r="D640" s="1876" t="s">
        <v>1337</v>
      </c>
      <c r="E640" s="1876"/>
      <c r="F640" s="1876"/>
      <c r="G640" s="57"/>
    </row>
    <row r="641" spans="1:11" ht="14.25">
      <c r="A641" s="261"/>
      <c r="B641" s="261"/>
      <c r="C641" s="266"/>
      <c r="D641" s="1876"/>
      <c r="E641" s="1876"/>
      <c r="F641" s="1876"/>
      <c r="G641" s="57"/>
    </row>
    <row r="642" spans="1:11" ht="14.25">
      <c r="A642" s="261"/>
      <c r="B642" s="261"/>
      <c r="C642" s="266"/>
      <c r="D642" s="1876"/>
      <c r="E642" s="1876"/>
      <c r="F642" s="1876"/>
      <c r="G642" s="57"/>
    </row>
    <row r="643" spans="1:11" ht="14.25">
      <c r="A643" s="261"/>
      <c r="B643" s="261"/>
      <c r="C643" s="266"/>
      <c r="D643" s="1876"/>
      <c r="E643" s="1876"/>
      <c r="F643" s="1876"/>
      <c r="G643" s="57"/>
    </row>
    <row r="644" spans="1:11" s="681" customFormat="1" ht="14.25">
      <c r="A644" s="261"/>
      <c r="B644" s="261"/>
      <c r="C644" s="266"/>
      <c r="D644" s="1876"/>
      <c r="E644" s="1876"/>
      <c r="F644" s="1876"/>
      <c r="G644" s="57"/>
    </row>
    <row r="645" spans="1:11" s="718" customFormat="1" ht="14.25">
      <c r="A645" s="713"/>
      <c r="B645" s="713"/>
      <c r="C645" s="266"/>
      <c r="D645" s="735"/>
      <c r="E645" s="735"/>
      <c r="F645" s="735"/>
      <c r="G645" s="57"/>
    </row>
    <row r="646" spans="1:11" s="681" customFormat="1" ht="14.25">
      <c r="A646" s="261"/>
      <c r="B646" s="678" t="s">
        <v>316</v>
      </c>
      <c r="C646" s="266"/>
      <c r="D646" s="1906" t="s">
        <v>1187</v>
      </c>
      <c r="E646" s="1906"/>
      <c r="F646" s="1906"/>
      <c r="G646" s="57"/>
    </row>
    <row r="647" spans="1:11" s="681" customFormat="1" ht="14.25">
      <c r="A647" s="261"/>
      <c r="B647" s="261"/>
      <c r="C647" s="266"/>
      <c r="D647" s="1907" t="s">
        <v>1338</v>
      </c>
      <c r="E647" s="1907"/>
      <c r="F647" s="1907"/>
      <c r="G647" s="57"/>
    </row>
    <row r="648" spans="1:11" s="681" customFormat="1" ht="14.25">
      <c r="A648" s="261"/>
      <c r="B648" s="261"/>
      <c r="C648" s="266"/>
      <c r="D648" s="1907"/>
      <c r="E648" s="1907"/>
      <c r="F648" s="1907"/>
      <c r="G648" s="57"/>
    </row>
    <row r="649" spans="1:11" s="681" customFormat="1" ht="14.25">
      <c r="A649" s="261"/>
      <c r="B649" s="261"/>
      <c r="C649" s="266"/>
      <c r="D649" s="1907"/>
      <c r="E649" s="1907"/>
      <c r="F649" s="1907"/>
      <c r="G649" s="57"/>
    </row>
    <row r="650" spans="1:11" s="681" customFormat="1" ht="14.25">
      <c r="A650" s="261"/>
      <c r="B650" s="261"/>
      <c r="C650" s="266"/>
      <c r="D650" s="1907"/>
      <c r="E650" s="1907"/>
      <c r="F650" s="1907"/>
      <c r="G650" s="57"/>
    </row>
    <row r="651" spans="1:11" s="681" customFormat="1" ht="14.25">
      <c r="A651" s="261"/>
      <c r="B651" s="261"/>
      <c r="C651" s="266"/>
      <c r="D651" s="1907"/>
      <c r="E651" s="1907"/>
      <c r="F651" s="1907"/>
      <c r="G651" s="57"/>
    </row>
    <row r="652" spans="1:11" s="681" customFormat="1" ht="14.25">
      <c r="A652" s="261"/>
      <c r="B652" s="261"/>
      <c r="C652" s="266"/>
      <c r="D652" s="1908" t="s">
        <v>1339</v>
      </c>
      <c r="E652" s="1908"/>
      <c r="F652" s="1908"/>
      <c r="G652" s="57"/>
    </row>
    <row r="653" spans="1:11">
      <c r="A653" s="266"/>
      <c r="B653" s="266"/>
      <c r="C653" s="266"/>
      <c r="D653" s="147"/>
      <c r="E653" s="147"/>
      <c r="F653" s="147"/>
      <c r="G653" s="57"/>
    </row>
    <row r="654" spans="1:11">
      <c r="A654" s="1888" t="s">
        <v>1177</v>
      </c>
      <c r="B654" s="1888"/>
      <c r="C654" s="1888"/>
      <c r="D654" s="1888"/>
      <c r="E654" s="1888"/>
      <c r="F654" s="1888"/>
      <c r="G654" s="1888"/>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1213</v>
      </c>
      <c r="E658" s="1887"/>
      <c r="F658" s="1887"/>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66" t="s">
        <v>1214</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2" t="s">
        <v>1215</v>
      </c>
      <c r="E665" s="1862"/>
      <c r="F665" s="1862"/>
      <c r="G665" s="57"/>
      <c r="H665" s="269"/>
      <c r="I665" s="269"/>
      <c r="J665" s="269"/>
      <c r="K665" s="269"/>
    </row>
    <row r="666" spans="1:11">
      <c r="A666" s="23"/>
      <c r="B666" s="674"/>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7" t="s">
        <v>991</v>
      </c>
      <c r="E669" s="1887"/>
      <c r="F669" s="1887"/>
      <c r="G669" s="57"/>
      <c r="H669" s="269"/>
      <c r="I669" s="269"/>
      <c r="J669" s="269"/>
      <c r="K669" s="269"/>
    </row>
    <row r="670" spans="1:11" ht="14.25">
      <c r="A670" s="261"/>
      <c r="B670" s="261"/>
      <c r="C670" s="260"/>
      <c r="D670" s="1887" t="s">
        <v>962</v>
      </c>
      <c r="E670" s="1887"/>
      <c r="F670" s="1887"/>
      <c r="G670" s="57"/>
      <c r="H670" s="269"/>
      <c r="I670" s="269"/>
      <c r="J670" s="269"/>
      <c r="K670" s="269"/>
    </row>
    <row r="671" spans="1:11">
      <c r="A671" s="260"/>
      <c r="B671" s="260"/>
      <c r="C671" s="260"/>
      <c r="D671" s="6"/>
      <c r="E671" s="1892" t="s">
        <v>1216</v>
      </c>
      <c r="F671" s="1892"/>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5" t="s">
        <v>1226</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6"/>
      <c r="B678" s="486"/>
      <c r="C678" s="486"/>
      <c r="D678" s="1885"/>
      <c r="E678" s="1885"/>
      <c r="F678" s="1885"/>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5" t="s">
        <v>1217</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5" t="s">
        <v>1227</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5" t="s">
        <v>1224</v>
      </c>
      <c r="E697" s="1885"/>
      <c r="F697" s="1885"/>
      <c r="G697" s="57"/>
      <c r="H697" s="269"/>
      <c r="I697" s="269"/>
      <c r="J697" s="269"/>
      <c r="K697" s="269"/>
    </row>
    <row r="698" spans="1:11" s="681" customFormat="1">
      <c r="A698" s="260"/>
      <c r="B698" s="260"/>
      <c r="C698" s="260"/>
      <c r="D698" s="1885"/>
      <c r="E698" s="1885"/>
      <c r="F698" s="1885"/>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5" t="s">
        <v>1225</v>
      </c>
      <c r="E700" s="1885"/>
      <c r="F700" s="1885"/>
      <c r="G700" s="57"/>
      <c r="H700" s="269"/>
      <c r="I700" s="269"/>
      <c r="J700" s="269"/>
      <c r="K700" s="269"/>
    </row>
    <row r="701" spans="1:11" s="681" customFormat="1">
      <c r="A701" s="260"/>
      <c r="B701" s="260"/>
      <c r="C701" s="260"/>
      <c r="D701" s="1885"/>
      <c r="E701" s="1885"/>
      <c r="F701" s="1885"/>
      <c r="G701" s="57"/>
      <c r="H701" s="269"/>
      <c r="I701" s="269"/>
      <c r="J701" s="269"/>
      <c r="K701" s="269"/>
    </row>
    <row r="702" spans="1:11" s="681" customFormat="1">
      <c r="A702" s="260"/>
      <c r="B702" s="260"/>
      <c r="C702" s="260"/>
      <c r="D702" s="1885"/>
      <c r="E702" s="1885"/>
      <c r="F702" s="1885"/>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5" t="s">
        <v>1218</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5" t="s">
        <v>1219</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5" t="s">
        <v>1353</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1221</v>
      </c>
      <c r="E724" s="1896"/>
      <c r="F724" s="1896"/>
      <c r="G724" s="57"/>
      <c r="H724" s="269"/>
      <c r="I724" s="269"/>
      <c r="J724" s="269"/>
      <c r="K724" s="269"/>
    </row>
    <row r="725" spans="1:11" s="681" customFormat="1">
      <c r="A725" s="260"/>
      <c r="B725" s="260"/>
      <c r="C725" s="260"/>
      <c r="D725" s="532"/>
      <c r="E725" s="7"/>
      <c r="F725" s="7"/>
      <c r="G725" s="57"/>
      <c r="H725" s="269"/>
      <c r="I725" s="269"/>
      <c r="J725" s="269"/>
      <c r="K725" s="269"/>
    </row>
    <row r="726" spans="1:11">
      <c r="A726" s="1889" t="s">
        <v>1178</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15" customHeight="1">
      <c r="C728" s="260"/>
      <c r="D728" s="1904" t="s">
        <v>1194</v>
      </c>
      <c r="E728" s="1904"/>
      <c r="F728" s="1904"/>
      <c r="G728" s="271"/>
      <c r="H728" s="269"/>
      <c r="I728" s="269"/>
      <c r="J728" s="269"/>
      <c r="K728" s="269"/>
    </row>
    <row r="729" spans="1:11">
      <c r="A729" s="260"/>
      <c r="B729" s="260"/>
      <c r="C729" s="260"/>
      <c r="D729" s="1891" t="s">
        <v>1195</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2" t="s">
        <v>1196</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8" t="s">
        <v>316</v>
      </c>
      <c r="C738" s="407"/>
      <c r="D738" s="1864" t="s">
        <v>1197</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6"/>
      <c r="E742" s="311"/>
      <c r="F742" s="311"/>
      <c r="G742" s="311"/>
    </row>
    <row r="743" spans="1:11" s="408" customFormat="1" ht="14.25">
      <c r="A743" s="261"/>
      <c r="B743" s="678" t="s">
        <v>316</v>
      </c>
      <c r="C743" s="407"/>
      <c r="D743" s="1905" t="s">
        <v>1198</v>
      </c>
      <c r="E743" s="1905"/>
      <c r="F743" s="1905"/>
      <c r="G743" s="311"/>
    </row>
    <row r="744" spans="1:11" s="408" customFormat="1">
      <c r="A744" s="407"/>
      <c r="B744" s="407"/>
      <c r="C744" s="407"/>
      <c r="D744" s="1905"/>
      <c r="E744" s="1905"/>
      <c r="F744" s="1905"/>
      <c r="G744" s="311"/>
    </row>
    <row r="745" spans="1:11" s="408" customFormat="1">
      <c r="A745" s="407"/>
      <c r="B745" s="407"/>
      <c r="C745" s="407"/>
      <c r="D745" s="1905"/>
      <c r="E745" s="1905"/>
      <c r="F745" s="1905"/>
      <c r="G745" s="311"/>
    </row>
    <row r="746" spans="1:11">
      <c r="A746" s="273"/>
      <c r="B746" s="273"/>
      <c r="C746" s="273"/>
      <c r="D746" s="376"/>
      <c r="E746" s="274"/>
      <c r="F746" s="274"/>
      <c r="G746" s="275"/>
      <c r="H746" s="269"/>
      <c r="I746" s="269"/>
      <c r="J746" s="269"/>
      <c r="K746" s="269"/>
    </row>
    <row r="747" spans="1:11" ht="14.25">
      <c r="A747" s="261"/>
      <c r="B747" s="678" t="s">
        <v>316</v>
      </c>
      <c r="C747" s="273"/>
      <c r="D747" s="1864" t="s">
        <v>1199</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4" t="s">
        <v>1200</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9" t="s">
        <v>1201</v>
      </c>
      <c r="B754" s="1899"/>
      <c r="C754" s="1899"/>
      <c r="D754" s="1899"/>
      <c r="E754" s="1899"/>
      <c r="F754" s="1899"/>
      <c r="G754" s="1899"/>
    </row>
    <row r="755" spans="1:11">
      <c r="A755" s="260"/>
      <c r="B755" s="260"/>
      <c r="C755" s="260"/>
      <c r="D755" s="276"/>
      <c r="F755" s="147"/>
      <c r="G755" s="271"/>
    </row>
    <row r="756" spans="1:11">
      <c r="A756" s="273"/>
      <c r="B756" s="273"/>
      <c r="C756" s="441"/>
      <c r="D756" s="1900" t="s">
        <v>1185</v>
      </c>
      <c r="E756" s="1900"/>
      <c r="F756" s="1900"/>
      <c r="G756" s="271"/>
    </row>
    <row r="757" spans="1:11">
      <c r="A757" s="502"/>
      <c r="B757" s="502"/>
      <c r="C757" s="501"/>
      <c r="D757" s="1901" t="s">
        <v>1202</v>
      </c>
      <c r="E757" s="1901"/>
      <c r="F757" s="1901"/>
      <c r="G757" s="271"/>
    </row>
    <row r="758" spans="1:11">
      <c r="A758" s="273"/>
      <c r="B758" s="273"/>
      <c r="C758" s="441"/>
      <c r="D758" s="692"/>
      <c r="E758" s="692"/>
      <c r="F758" s="692"/>
      <c r="G758" s="271"/>
    </row>
    <row r="759" spans="1:11" ht="14.25">
      <c r="A759" s="261"/>
      <c r="B759" s="678" t="s">
        <v>316</v>
      </c>
      <c r="C759" s="441"/>
      <c r="D759" s="1902" t="s">
        <v>1070</v>
      </c>
      <c r="E759" s="1902"/>
      <c r="F759" s="1902"/>
      <c r="G759" s="271"/>
    </row>
    <row r="760" spans="1:11">
      <c r="A760" s="273"/>
      <c r="B760" s="273"/>
      <c r="C760" s="441"/>
      <c r="D760" s="691"/>
      <c r="E760" s="1903" t="s">
        <v>1186</v>
      </c>
      <c r="F760" s="1903"/>
      <c r="G760" s="271"/>
    </row>
    <row r="761" spans="1:11">
      <c r="A761" s="267"/>
      <c r="B761" s="267"/>
      <c r="C761" s="267"/>
      <c r="D761" s="135"/>
      <c r="F761" s="57"/>
      <c r="G761" s="271"/>
    </row>
    <row r="762" spans="1:11">
      <c r="A762" s="1897" t="s">
        <v>471</v>
      </c>
      <c r="B762" s="1897"/>
      <c r="C762" s="1897"/>
      <c r="D762" s="1897"/>
      <c r="E762" s="1897"/>
      <c r="F762" s="1897"/>
      <c r="G762" s="1897"/>
    </row>
    <row r="763" spans="1:11">
      <c r="A763" s="255"/>
      <c r="B763" s="672"/>
      <c r="C763" s="266"/>
      <c r="D763" s="271"/>
      <c r="E763" s="271"/>
      <c r="F763" s="271"/>
      <c r="G763" s="271"/>
    </row>
    <row r="764" spans="1:11">
      <c r="A764" s="135"/>
      <c r="B764" s="1898" t="s">
        <v>1069</v>
      </c>
      <c r="C764" s="1898"/>
      <c r="D764" s="1898"/>
      <c r="E764" s="1898"/>
      <c r="F764" s="1898"/>
      <c r="G764" s="271"/>
    </row>
    <row r="765" spans="1:11">
      <c r="A765" s="23"/>
      <c r="B765" s="674"/>
      <c r="G765" s="271"/>
    </row>
    <row r="766" spans="1:11">
      <c r="A766" s="1897" t="s">
        <v>472</v>
      </c>
      <c r="B766" s="1897"/>
      <c r="C766" s="1897"/>
      <c r="D766" s="1897"/>
      <c r="E766" s="1897"/>
      <c r="F766" s="1897"/>
      <c r="G766" s="1897"/>
    </row>
    <row r="767" spans="1:11">
      <c r="A767" s="255"/>
      <c r="B767" s="672"/>
      <c r="C767" s="255"/>
      <c r="D767" s="263"/>
      <c r="G767" s="271"/>
    </row>
    <row r="768" spans="1:11">
      <c r="A768" s="135"/>
      <c r="B768" s="1894" t="s">
        <v>470</v>
      </c>
      <c r="C768" s="1894"/>
      <c r="D768" s="1894"/>
      <c r="E768" s="1894"/>
      <c r="F768" s="1894"/>
      <c r="G768" s="271"/>
    </row>
    <row r="769" spans="1:7" ht="14.25">
      <c r="A769" s="261"/>
      <c r="B769" s="261"/>
      <c r="D769" s="135"/>
      <c r="E769" s="135"/>
      <c r="F769" s="271"/>
      <c r="G769" s="271"/>
    </row>
    <row r="770" spans="1:7">
      <c r="A770" s="1897" t="s">
        <v>473</v>
      </c>
      <c r="B770" s="1897"/>
      <c r="C770" s="1897"/>
      <c r="D770" s="1897"/>
      <c r="E770" s="1897"/>
      <c r="F770" s="1897"/>
      <c r="G770" s="1897"/>
    </row>
    <row r="771" spans="1:7">
      <c r="C771" s="260"/>
      <c r="D771" s="259"/>
      <c r="E771" s="135"/>
      <c r="F771" s="271"/>
      <c r="G771" s="271"/>
    </row>
    <row r="772" spans="1:7">
      <c r="A772" s="135"/>
      <c r="B772" s="1894" t="s">
        <v>470</v>
      </c>
      <c r="C772" s="1894"/>
      <c r="D772" s="1894"/>
      <c r="E772" s="1894"/>
      <c r="F772" s="1894"/>
      <c r="G772" s="271"/>
    </row>
    <row r="773" spans="1:7">
      <c r="A773" s="135"/>
      <c r="B773" s="135"/>
      <c r="C773" s="266"/>
      <c r="D773" s="271"/>
      <c r="E773" s="271"/>
      <c r="F773" s="271"/>
      <c r="G773" s="271"/>
    </row>
    <row r="774" spans="1:7">
      <c r="A774" s="1897" t="s">
        <v>474</v>
      </c>
      <c r="B774" s="1897"/>
      <c r="C774" s="1897"/>
      <c r="D774" s="1897"/>
      <c r="E774" s="1897"/>
      <c r="F774" s="1897"/>
      <c r="G774" s="1897"/>
    </row>
    <row r="775" spans="1:7">
      <c r="A775" s="135"/>
      <c r="B775" s="135"/>
    </row>
    <row r="776" spans="1:7">
      <c r="A776" s="135"/>
      <c r="B776" s="1894" t="s">
        <v>470</v>
      </c>
      <c r="C776" s="1894"/>
      <c r="D776" s="1894"/>
      <c r="E776" s="1894"/>
      <c r="F776" s="1894"/>
    </row>
    <row r="777" spans="1:7">
      <c r="A777" s="266"/>
      <c r="B777" s="266"/>
      <c r="C777" s="266"/>
      <c r="D777" s="258"/>
      <c r="F777" s="271"/>
    </row>
    <row r="778" spans="1:7">
      <c r="A778" s="1897" t="s">
        <v>475</v>
      </c>
      <c r="B778" s="1897"/>
      <c r="C778" s="1897"/>
      <c r="D778" s="1897"/>
      <c r="E778" s="1897"/>
      <c r="F778" s="1897"/>
      <c r="G778" s="1897"/>
    </row>
    <row r="779" spans="1:7">
      <c r="A779" s="135"/>
      <c r="B779" s="135"/>
    </row>
    <row r="780" spans="1:7">
      <c r="A780" s="135"/>
      <c r="B780" s="1894" t="s">
        <v>470</v>
      </c>
      <c r="C780" s="1894"/>
      <c r="D780" s="1894"/>
      <c r="E780" s="1894"/>
      <c r="F780" s="1894"/>
    </row>
    <row r="781" spans="1:7">
      <c r="A781" s="266"/>
      <c r="B781" s="266"/>
      <c r="C781" s="266"/>
      <c r="D781" s="258"/>
      <c r="F781" s="271"/>
    </row>
    <row r="782" spans="1:7">
      <c r="A782" s="1897" t="s">
        <v>476</v>
      </c>
      <c r="B782" s="1897"/>
      <c r="C782" s="1897"/>
      <c r="D782" s="1897"/>
      <c r="E782" s="1897"/>
      <c r="F782" s="1897"/>
      <c r="G782" s="1897"/>
    </row>
    <row r="783" spans="1:7">
      <c r="A783" s="135"/>
      <c r="B783" s="135"/>
    </row>
    <row r="784" spans="1:7">
      <c r="A784" s="135"/>
      <c r="B784" s="1894" t="s">
        <v>470</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470</v>
      </c>
      <c r="C788" s="1894"/>
      <c r="D788" s="1894"/>
      <c r="E788" s="1894"/>
      <c r="F788" s="1894"/>
    </row>
    <row r="789" spans="1:7">
      <c r="A789" s="135"/>
      <c r="B789" s="135"/>
      <c r="D789" s="258"/>
    </row>
    <row r="790" spans="1:7">
      <c r="A790" s="1897" t="s">
        <v>938</v>
      </c>
      <c r="B790" s="1897"/>
      <c r="C790" s="1897"/>
      <c r="D790" s="1897"/>
      <c r="E790" s="1897"/>
      <c r="F790" s="1897"/>
      <c r="G790" s="1897"/>
    </row>
    <row r="791" spans="1:7">
      <c r="A791" s="135"/>
      <c r="B791" s="135"/>
    </row>
    <row r="792" spans="1:7">
      <c r="A792" s="135"/>
      <c r="B792" s="1894" t="s">
        <v>470</v>
      </c>
      <c r="C792" s="1894"/>
      <c r="D792" s="1894"/>
      <c r="E792" s="1894"/>
      <c r="F792" s="1894"/>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6"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4" t="s">
        <v>2401</v>
      </c>
      <c r="B2" s="1945"/>
      <c r="C2" s="1945"/>
      <c r="D2" s="1945"/>
      <c r="E2" s="1945"/>
      <c r="F2" s="1945"/>
      <c r="G2" s="1945"/>
      <c r="H2" s="1945"/>
      <c r="I2" s="1945"/>
      <c r="J2" s="1945"/>
    </row>
    <row r="3" spans="1:10" ht="15">
      <c r="A3" s="1949" t="s">
        <v>1501</v>
      </c>
      <c r="B3" s="1950"/>
      <c r="C3" s="1950"/>
      <c r="D3" s="1950"/>
      <c r="E3" s="1950"/>
      <c r="F3" s="1950"/>
      <c r="G3" s="1950"/>
      <c r="H3" s="1950"/>
      <c r="I3" s="1950"/>
      <c r="J3" s="1950"/>
    </row>
    <row r="4" spans="1:10" ht="12.75"/>
    <row r="5" spans="1:10" ht="12.75" customHeight="1">
      <c r="A5" s="1946" t="s">
        <v>2404</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1"/>
      <c r="B8" s="771"/>
      <c r="C8" s="771"/>
      <c r="D8" s="771"/>
      <c r="E8" s="771"/>
      <c r="F8" s="771"/>
      <c r="G8" s="771"/>
      <c r="H8" s="771"/>
      <c r="I8" s="771"/>
      <c r="J8" s="771"/>
    </row>
    <row r="9" spans="1:10" ht="12.75" customHeight="1">
      <c r="A9" s="1829" t="s">
        <v>2405</v>
      </c>
      <c r="B9" s="1828"/>
      <c r="C9" s="1828"/>
      <c r="D9" s="1828"/>
      <c r="E9" s="1828"/>
      <c r="F9" s="1828"/>
      <c r="G9" s="1828"/>
      <c r="H9" s="1828"/>
      <c r="I9" s="1828"/>
      <c r="J9" s="1828"/>
    </row>
    <row r="10" spans="1:10" ht="12.75"/>
    <row r="11" spans="1:10" ht="12.75" customHeight="1">
      <c r="A11" s="1951" t="s">
        <v>2407</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8"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8" customFormat="1" ht="12.75">
      <c r="A17" s="1831"/>
      <c r="B17" s="1831"/>
      <c r="C17" s="1831"/>
      <c r="D17" s="1831"/>
      <c r="E17" s="1831"/>
      <c r="F17" s="1831"/>
      <c r="G17" s="1831"/>
      <c r="H17" s="1831"/>
      <c r="I17" s="1831"/>
      <c r="J17" s="1831"/>
    </row>
    <row r="18" spans="1:10" ht="12.75">
      <c r="A18" s="772" t="s">
        <v>2406</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3" t="s">
        <v>1391</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1392</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1"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2402</v>
      </c>
      <c r="B72" s="1948"/>
      <c r="C72" s="1948"/>
      <c r="D72" s="1948"/>
      <c r="E72" s="1948"/>
      <c r="F72" s="1948"/>
      <c r="G72" s="1948"/>
      <c r="H72" s="1948"/>
      <c r="I72" s="1948"/>
    </row>
    <row r="73" spans="1:9" ht="12.75">
      <c r="A73" s="1870" t="s">
        <v>1094</v>
      </c>
      <c r="B73" s="1870"/>
      <c r="C73" s="1870"/>
      <c r="D73" s="1870"/>
      <c r="E73" s="1870"/>
    </row>
    <row r="74" spans="1:9" ht="12.75">
      <c r="A74" s="1870" t="s">
        <v>1393</v>
      </c>
      <c r="B74" s="1870"/>
      <c r="C74" s="1870"/>
      <c r="D74" s="1870"/>
      <c r="E74" s="1870"/>
    </row>
    <row r="75" spans="1:9" ht="12.75">
      <c r="A75" s="1870" t="s">
        <v>2403</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Normal="100" zoomScaleSheetLayoutView="100" workbookViewId="0">
      <selection activeCell="M1067" sqref="M1067"/>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54" t="s">
        <v>2242</v>
      </c>
      <c r="B2" s="1954"/>
      <c r="C2" s="1954"/>
      <c r="D2" s="1954"/>
      <c r="E2" s="1954"/>
      <c r="F2" s="1954"/>
      <c r="G2" s="1954"/>
      <c r="H2" s="1954"/>
      <c r="I2" s="1954"/>
    </row>
    <row r="3" spans="1:9">
      <c r="A3" s="1955" t="s">
        <v>2243</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6"/>
    </row>
    <row r="6" spans="1:9" s="790" customFormat="1">
      <c r="A6" s="1976" t="s">
        <v>1255</v>
      </c>
      <c r="B6" s="1976"/>
      <c r="C6" s="1977"/>
      <c r="D6" s="1977"/>
      <c r="E6" s="1977"/>
      <c r="F6" s="1977"/>
      <c r="G6" s="1977"/>
      <c r="I6" s="1835" t="s">
        <v>2417</v>
      </c>
    </row>
    <row r="7" spans="1:9" s="790" customFormat="1">
      <c r="A7" s="1976" t="s">
        <v>1256</v>
      </c>
      <c r="B7" s="1976"/>
      <c r="C7" s="1977"/>
      <c r="D7" s="1977"/>
      <c r="E7" s="1977"/>
      <c r="F7" s="1977"/>
      <c r="G7" s="1977"/>
      <c r="I7" s="1835" t="s">
        <v>2418</v>
      </c>
    </row>
    <row r="8" spans="1:9">
      <c r="A8" s="791"/>
      <c r="B8" s="791"/>
      <c r="C8" s="792"/>
      <c r="D8" s="792"/>
      <c r="E8" s="792"/>
      <c r="F8" s="792"/>
    </row>
    <row r="9" spans="1:9">
      <c r="A9" s="1918" t="s">
        <v>1258</v>
      </c>
      <c r="B9" s="1918"/>
      <c r="C9" s="1918"/>
      <c r="D9" s="1918"/>
      <c r="E9" s="1918"/>
      <c r="F9" s="1918"/>
      <c r="G9" s="1918"/>
      <c r="H9" s="1852"/>
      <c r="I9" s="1853"/>
    </row>
    <row r="10" spans="1:9">
      <c r="A10" s="792"/>
      <c r="B10" s="792"/>
      <c r="E10" s="793"/>
    </row>
    <row r="11" spans="1:9" ht="13.7" customHeight="1">
      <c r="C11" s="792"/>
      <c r="D11" s="1979" t="s">
        <v>1257</v>
      </c>
      <c r="E11" s="1979"/>
      <c r="F11" s="1979"/>
    </row>
    <row r="12" spans="1:9">
      <c r="C12" s="792"/>
      <c r="D12" s="1979"/>
      <c r="E12" s="1979"/>
      <c r="F12" s="1979"/>
    </row>
    <row r="13" spans="1:9">
      <c r="A13" s="794"/>
      <c r="B13" s="794"/>
      <c r="C13" s="794"/>
      <c r="D13" s="1928" t="s">
        <v>1240</v>
      </c>
      <c r="E13" s="1928"/>
      <c r="F13" s="1928"/>
    </row>
    <row r="14" spans="1:9">
      <c r="A14" s="794"/>
      <c r="B14" s="794"/>
      <c r="C14" s="794"/>
      <c r="D14" s="795"/>
    </row>
    <row r="15" spans="1:9" ht="14.25">
      <c r="A15" s="796"/>
      <c r="B15" s="797" t="s">
        <v>2658</v>
      </c>
      <c r="C15" s="798"/>
      <c r="D15" s="1923" t="s">
        <v>1241</v>
      </c>
      <c r="E15" s="1923"/>
      <c r="F15" s="1923"/>
      <c r="I15" s="1773" t="s">
        <v>2419</v>
      </c>
    </row>
    <row r="16" spans="1:9">
      <c r="A16" s="794"/>
      <c r="B16" s="794"/>
      <c r="C16" s="798"/>
      <c r="D16" s="1923"/>
      <c r="E16" s="1923"/>
      <c r="F16" s="1923"/>
    </row>
    <row r="17" spans="1:9">
      <c r="A17" s="794"/>
      <c r="B17" s="794"/>
      <c r="C17" s="798"/>
      <c r="D17" s="1923"/>
      <c r="E17" s="1923"/>
      <c r="F17" s="1923"/>
    </row>
    <row r="18" spans="1:9">
      <c r="A18" s="794"/>
      <c r="B18" s="794"/>
      <c r="C18" s="794"/>
    </row>
    <row r="19" spans="1:9" ht="14.25">
      <c r="A19" s="796"/>
      <c r="B19" s="797" t="s">
        <v>2658</v>
      </c>
      <c r="D19" s="1902" t="s">
        <v>1242</v>
      </c>
      <c r="E19" s="1902"/>
      <c r="F19" s="1902"/>
      <c r="I19" s="1773" t="s">
        <v>2420</v>
      </c>
    </row>
    <row r="20" spans="1:9" ht="14.25">
      <c r="A20" s="796"/>
      <c r="B20" s="796"/>
      <c r="D20" s="799"/>
    </row>
    <row r="21" spans="1:9" ht="14.25">
      <c r="A21" s="796"/>
      <c r="B21" s="797" t="s">
        <v>2631</v>
      </c>
      <c r="D21" s="1923" t="s">
        <v>1243</v>
      </c>
      <c r="E21" s="1923"/>
      <c r="F21" s="1923"/>
      <c r="I21" s="1773" t="s">
        <v>2420</v>
      </c>
    </row>
    <row r="22" spans="1:9" ht="14.25">
      <c r="A22" s="796"/>
      <c r="B22" s="796"/>
      <c r="D22" s="1923"/>
      <c r="E22" s="1923"/>
      <c r="F22" s="1923"/>
    </row>
    <row r="23" spans="1:9"/>
    <row r="24" spans="1:9" ht="14.25">
      <c r="A24" s="796"/>
      <c r="B24" s="797" t="s">
        <v>2658</v>
      </c>
      <c r="D24" s="1968" t="s">
        <v>1244</v>
      </c>
      <c r="E24" s="1968"/>
      <c r="F24" s="1968"/>
      <c r="I24" s="1773" t="s">
        <v>2423</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6"/>
    </row>
    <row r="30" spans="1:9" s="790" customFormat="1">
      <c r="A30" s="800"/>
      <c r="B30" s="797" t="s">
        <v>2658</v>
      </c>
      <c r="C30" s="800"/>
      <c r="D30" s="1880" t="s">
        <v>1245</v>
      </c>
      <c r="E30" s="1880"/>
      <c r="F30" s="1880"/>
      <c r="G30" s="801"/>
      <c r="I30" s="1836" t="s">
        <v>2419</v>
      </c>
    </row>
    <row r="31" spans="1:9" s="790" customFormat="1">
      <c r="A31" s="800"/>
      <c r="B31" s="800"/>
      <c r="C31" s="800"/>
      <c r="D31" s="1880"/>
      <c r="E31" s="1880"/>
      <c r="F31" s="1880"/>
      <c r="G31" s="801"/>
      <c r="I31" s="1836"/>
    </row>
    <row r="32" spans="1:9" ht="14.25">
      <c r="A32" s="796"/>
      <c r="B32" s="796"/>
      <c r="D32" s="802"/>
    </row>
    <row r="33" spans="1:9" ht="14.45" customHeight="1">
      <c r="A33" s="796"/>
      <c r="B33" s="797" t="s">
        <v>2631</v>
      </c>
      <c r="D33" s="1880" t="s">
        <v>1424</v>
      </c>
      <c r="E33" s="1880"/>
      <c r="F33" s="1880"/>
      <c r="I33" s="1836" t="s">
        <v>2491</v>
      </c>
    </row>
    <row r="34" spans="1:9" ht="14.25">
      <c r="A34" s="796"/>
      <c r="B34" s="796"/>
      <c r="D34" s="1880"/>
      <c r="E34" s="1880"/>
      <c r="F34" s="1880"/>
    </row>
    <row r="35" spans="1:9" ht="14.25">
      <c r="A35" s="796"/>
      <c r="B35" s="796"/>
      <c r="D35" s="1880"/>
      <c r="E35" s="1880"/>
      <c r="F35" s="1880"/>
    </row>
    <row r="36" spans="1:9" ht="14.25">
      <c r="A36" s="796"/>
      <c r="B36" s="796"/>
      <c r="D36" s="1880"/>
      <c r="E36" s="1880"/>
      <c r="F36" s="1880"/>
    </row>
    <row r="37" spans="1:9" ht="14.25">
      <c r="A37" s="796"/>
      <c r="B37" s="796"/>
      <c r="D37" s="789"/>
    </row>
    <row r="38" spans="1:9" ht="14.25">
      <c r="A38" s="796"/>
      <c r="B38" s="797" t="s">
        <v>2658</v>
      </c>
      <c r="D38" s="1880" t="s">
        <v>1247</v>
      </c>
      <c r="E38" s="1880"/>
      <c r="F38" s="1880"/>
    </row>
    <row r="39" spans="1:9" ht="14.25">
      <c r="A39" s="796"/>
      <c r="B39" s="796"/>
      <c r="D39" s="1880"/>
      <c r="E39" s="1880"/>
      <c r="F39" s="1880"/>
    </row>
    <row r="40" spans="1:9" ht="14.25">
      <c r="A40" s="796"/>
      <c r="B40" s="796"/>
      <c r="D40" s="1880"/>
      <c r="E40" s="1880"/>
      <c r="F40" s="1880"/>
    </row>
    <row r="41" spans="1:9" ht="14.25">
      <c r="A41" s="796"/>
      <c r="B41" s="796"/>
      <c r="D41" s="1880"/>
      <c r="E41" s="1880"/>
      <c r="F41" s="1880"/>
    </row>
    <row r="42" spans="1:9" ht="14.25">
      <c r="A42" s="796"/>
      <c r="B42" s="796"/>
      <c r="D42" s="1880"/>
      <c r="E42" s="1880"/>
      <c r="F42" s="1880"/>
    </row>
    <row r="43" spans="1:9" ht="14.25">
      <c r="A43" s="796"/>
      <c r="B43" s="796"/>
      <c r="D43" s="780"/>
      <c r="E43" s="780"/>
      <c r="F43" s="780"/>
    </row>
    <row r="44" spans="1:9" ht="14.25">
      <c r="A44" s="796"/>
      <c r="B44" s="797" t="s">
        <v>2631</v>
      </c>
      <c r="D44" s="1880" t="s">
        <v>1248</v>
      </c>
      <c r="E44" s="1880"/>
      <c r="F44" s="1880"/>
      <c r="I44" s="1836" t="s">
        <v>2491</v>
      </c>
    </row>
    <row r="45" spans="1:9" ht="14.25">
      <c r="A45" s="796"/>
      <c r="B45" s="796"/>
      <c r="D45" s="1880"/>
      <c r="E45" s="1880"/>
      <c r="F45" s="1880"/>
    </row>
    <row r="46" spans="1:9" ht="14.25">
      <c r="A46" s="796"/>
      <c r="B46" s="796"/>
      <c r="D46" s="1880"/>
      <c r="E46" s="1880"/>
      <c r="F46" s="1880"/>
    </row>
    <row r="47" spans="1:9" ht="23.25" customHeight="1">
      <c r="A47" s="796"/>
      <c r="B47" s="796"/>
      <c r="D47" s="1880"/>
      <c r="E47" s="1880"/>
      <c r="F47" s="1880"/>
    </row>
    <row r="48" spans="1:9" ht="14.25">
      <c r="A48" s="796"/>
      <c r="B48" s="796"/>
      <c r="D48" s="784"/>
    </row>
    <row r="49" spans="1:9" ht="14.45" customHeight="1">
      <c r="A49" s="796"/>
      <c r="B49" s="797" t="s">
        <v>2631</v>
      </c>
      <c r="D49" s="1880" t="s">
        <v>1249</v>
      </c>
      <c r="E49" s="1880"/>
      <c r="F49" s="1880"/>
      <c r="I49" s="1836" t="s">
        <v>2491</v>
      </c>
    </row>
    <row r="50" spans="1:9" ht="14.25">
      <c r="A50" s="796"/>
      <c r="B50" s="796"/>
      <c r="D50" s="1880"/>
      <c r="E50" s="1880"/>
      <c r="F50" s="1880"/>
    </row>
    <row r="51" spans="1:9" ht="14.25">
      <c r="A51" s="796"/>
      <c r="B51" s="796"/>
      <c r="D51" s="1880"/>
      <c r="E51" s="1880"/>
      <c r="F51" s="1880"/>
    </row>
    <row r="52" spans="1:9" s="617" customFormat="1" ht="14.25">
      <c r="A52" s="796"/>
      <c r="B52" s="796"/>
      <c r="C52" s="803"/>
      <c r="D52" s="801"/>
      <c r="E52" s="692"/>
      <c r="F52" s="692"/>
      <c r="G52" s="692"/>
      <c r="I52" s="641"/>
    </row>
    <row r="53" spans="1:9" s="617" customFormat="1" ht="14.25">
      <c r="A53" s="804"/>
      <c r="B53" s="797" t="s">
        <v>2658</v>
      </c>
      <c r="C53" s="805"/>
      <c r="D53" s="1880" t="s">
        <v>1250</v>
      </c>
      <c r="E53" s="1880"/>
      <c r="F53" s="1880"/>
      <c r="G53" s="692"/>
      <c r="I53" s="1773"/>
    </row>
    <row r="54" spans="1:9" s="617" customFormat="1" ht="14.25">
      <c r="A54" s="804"/>
      <c r="B54" s="804"/>
      <c r="C54" s="805"/>
      <c r="D54" s="1880"/>
      <c r="E54" s="1880"/>
      <c r="F54" s="1880"/>
      <c r="G54" s="692"/>
      <c r="I54" s="641"/>
    </row>
    <row r="55" spans="1:9" s="790" customFormat="1">
      <c r="A55" s="800"/>
      <c r="B55" s="800"/>
      <c r="C55" s="800"/>
      <c r="D55" s="732"/>
      <c r="E55" s="801"/>
      <c r="F55" s="801"/>
      <c r="G55" s="801"/>
      <c r="I55" s="1836"/>
    </row>
    <row r="56" spans="1:9" ht="14.25">
      <c r="A56" s="796"/>
      <c r="B56" s="797" t="s">
        <v>2631</v>
      </c>
      <c r="D56" s="1880" t="s">
        <v>1251</v>
      </c>
      <c r="E56" s="1880"/>
      <c r="F56" s="1880"/>
      <c r="I56" s="1773" t="s">
        <v>2421</v>
      </c>
    </row>
    <row r="57" spans="1:9">
      <c r="D57" s="1880"/>
      <c r="E57" s="1880"/>
      <c r="F57" s="1880"/>
    </row>
    <row r="58" spans="1:9">
      <c r="D58" s="1880"/>
      <c r="E58" s="1880"/>
      <c r="F58" s="1880"/>
    </row>
    <row r="59" spans="1:9">
      <c r="D59" s="692"/>
    </row>
    <row r="60" spans="1:9" ht="14.25">
      <c r="A60" s="796"/>
      <c r="B60" s="797" t="s">
        <v>2631</v>
      </c>
      <c r="D60" s="1880" t="s">
        <v>1252</v>
      </c>
      <c r="E60" s="1880"/>
      <c r="F60" s="1880"/>
      <c r="I60" s="1773" t="s">
        <v>2422</v>
      </c>
    </row>
    <row r="61" spans="1:9">
      <c r="D61" s="1880"/>
      <c r="E61" s="1880"/>
      <c r="F61" s="1880"/>
    </row>
    <row r="62" spans="1:9"/>
    <row r="63" spans="1:9" ht="14.25">
      <c r="A63" s="796"/>
      <c r="B63" s="797" t="s">
        <v>2658</v>
      </c>
      <c r="D63" s="1880" t="s">
        <v>1253</v>
      </c>
      <c r="E63" s="1880"/>
      <c r="F63" s="1880"/>
    </row>
    <row r="64" spans="1:9">
      <c r="D64" s="1880"/>
      <c r="E64" s="1880"/>
      <c r="F64" s="1880"/>
      <c r="I64" s="1773" t="s">
        <v>2423</v>
      </c>
    </row>
    <row r="65" spans="1:9">
      <c r="D65" s="1880"/>
      <c r="E65" s="1880"/>
      <c r="F65" s="1880"/>
    </row>
    <row r="66" spans="1:9">
      <c r="D66" s="789"/>
    </row>
    <row r="67" spans="1:9" ht="14.25">
      <c r="A67" s="796"/>
      <c r="B67" s="797" t="s">
        <v>2658</v>
      </c>
      <c r="D67" s="1923" t="s">
        <v>1254</v>
      </c>
      <c r="E67" s="1923"/>
      <c r="F67" s="1923"/>
      <c r="I67" s="1773" t="s">
        <v>2423</v>
      </c>
    </row>
    <row r="68" spans="1:9">
      <c r="D68" s="1923"/>
      <c r="E68" s="1923"/>
      <c r="F68" s="1923"/>
    </row>
    <row r="69" spans="1:9" ht="14.25">
      <c r="A69" s="796"/>
      <c r="B69" s="796"/>
      <c r="D69" s="799"/>
    </row>
    <row r="70" spans="1:9">
      <c r="A70" s="1888" t="s">
        <v>1161</v>
      </c>
      <c r="B70" s="1888"/>
      <c r="C70" s="1888"/>
      <c r="D70" s="1888"/>
      <c r="E70" s="1888"/>
      <c r="F70" s="1888"/>
      <c r="G70" s="1888"/>
      <c r="H70" s="1852"/>
      <c r="I70" s="1853"/>
    </row>
    <row r="71" spans="1:9"/>
    <row r="72" spans="1:9">
      <c r="C72" s="806"/>
      <c r="D72" s="1961" t="s">
        <v>1259</v>
      </c>
      <c r="E72" s="1961"/>
      <c r="F72" s="1961"/>
    </row>
    <row r="73" spans="1:9">
      <c r="A73" s="799"/>
      <c r="B73" s="799"/>
      <c r="D73" s="1923" t="s">
        <v>1286</v>
      </c>
      <c r="E73" s="1923"/>
      <c r="F73" s="1923"/>
    </row>
    <row r="74" spans="1:9">
      <c r="A74" s="799"/>
      <c r="B74" s="799"/>
    </row>
    <row r="75" spans="1:9" ht="13.7" customHeight="1">
      <c r="A75" s="796"/>
      <c r="B75" s="797" t="s">
        <v>2658</v>
      </c>
      <c r="D75" s="1923" t="s">
        <v>1473</v>
      </c>
      <c r="E75" s="1923"/>
      <c r="F75" s="1923"/>
      <c r="I75" s="1773" t="s">
        <v>2424</v>
      </c>
    </row>
    <row r="76" spans="1:9" ht="14.25">
      <c r="A76" s="796"/>
      <c r="B76" s="796"/>
      <c r="D76" s="1923"/>
      <c r="E76" s="1923"/>
      <c r="F76" s="1923"/>
    </row>
    <row r="77" spans="1:9" ht="14.25">
      <c r="A77" s="796"/>
      <c r="B77" s="796"/>
      <c r="D77" s="1923"/>
      <c r="E77" s="1923"/>
      <c r="F77" s="1923"/>
    </row>
    <row r="78" spans="1:9" ht="14.25">
      <c r="A78" s="796"/>
      <c r="B78" s="796"/>
      <c r="D78" s="1923"/>
      <c r="E78" s="1923"/>
      <c r="F78" s="1923"/>
    </row>
    <row r="79" spans="1:9" ht="14.25">
      <c r="A79" s="796"/>
      <c r="B79" s="796"/>
      <c r="D79" s="1923"/>
      <c r="E79" s="1923"/>
      <c r="F79" s="1923"/>
    </row>
    <row r="80" spans="1:9" ht="14.25">
      <c r="A80" s="796"/>
      <c r="B80" s="796"/>
      <c r="D80" s="1923"/>
      <c r="E80" s="1923"/>
      <c r="F80" s="1923"/>
    </row>
    <row r="81" spans="1:9" ht="14.25">
      <c r="A81" s="796"/>
      <c r="B81" s="796"/>
      <c r="D81" s="1923"/>
      <c r="E81" s="1923"/>
      <c r="F81" s="1923"/>
    </row>
    <row r="82" spans="1:9" ht="14.25">
      <c r="A82" s="796"/>
      <c r="B82" s="796"/>
      <c r="D82" s="1923"/>
      <c r="E82" s="1923"/>
      <c r="F82" s="1923"/>
    </row>
    <row r="83" spans="1:9" ht="14.25">
      <c r="A83" s="796"/>
      <c r="B83" s="796"/>
      <c r="D83" s="877"/>
      <c r="E83" s="877"/>
      <c r="F83" s="877"/>
    </row>
    <row r="84" spans="1:9" ht="15" customHeight="1">
      <c r="A84" s="796"/>
      <c r="B84" s="797" t="s">
        <v>2658</v>
      </c>
      <c r="D84" s="1923" t="s">
        <v>2244</v>
      </c>
      <c r="E84" s="1923"/>
      <c r="F84" s="1923"/>
      <c r="I84" s="1773" t="s">
        <v>2425</v>
      </c>
    </row>
    <row r="85" spans="1:9" ht="14.25">
      <c r="A85" s="796"/>
      <c r="B85" s="796"/>
      <c r="D85" s="1923"/>
      <c r="E85" s="1923"/>
      <c r="F85" s="1923"/>
    </row>
    <row r="86" spans="1:9" ht="14.25">
      <c r="A86" s="796"/>
      <c r="B86" s="796"/>
      <c r="D86" s="1711"/>
      <c r="E86" s="1711"/>
      <c r="F86" s="1711"/>
    </row>
    <row r="87" spans="1:9" ht="14.25">
      <c r="A87" s="796"/>
      <c r="B87" s="797" t="s">
        <v>2658</v>
      </c>
      <c r="D87" s="1923" t="s">
        <v>2248</v>
      </c>
      <c r="E87" s="1923"/>
      <c r="F87" s="1923"/>
      <c r="I87" s="1773" t="s">
        <v>2426</v>
      </c>
    </row>
    <row r="88" spans="1:9" ht="14.25">
      <c r="A88" s="796"/>
      <c r="B88" s="796"/>
      <c r="D88" s="1923"/>
      <c r="E88" s="1923"/>
      <c r="F88" s="1923"/>
    </row>
    <row r="89" spans="1:9" ht="14.25">
      <c r="A89" s="796"/>
      <c r="B89" s="796"/>
      <c r="D89" s="1923"/>
      <c r="E89" s="1923"/>
      <c r="F89" s="1923"/>
    </row>
    <row r="90" spans="1:9" ht="14.25">
      <c r="A90" s="796"/>
      <c r="B90" s="796"/>
      <c r="D90" s="1711"/>
      <c r="E90" s="1711"/>
      <c r="F90" s="1711"/>
    </row>
    <row r="91" spans="1:9" ht="14.25">
      <c r="A91" s="796"/>
      <c r="B91" s="797" t="s">
        <v>2658</v>
      </c>
      <c r="D91" s="1923" t="s">
        <v>2246</v>
      </c>
      <c r="E91" s="1923"/>
      <c r="F91" s="1923"/>
      <c r="I91" s="1773" t="s">
        <v>2471</v>
      </c>
    </row>
    <row r="92" spans="1:9" s="1728" customFormat="1" ht="14.25">
      <c r="A92" s="1726"/>
      <c r="B92" s="1726"/>
      <c r="C92" s="1727"/>
      <c r="D92" s="1923"/>
      <c r="E92" s="1923"/>
      <c r="F92" s="1923"/>
      <c r="I92" s="1837"/>
    </row>
    <row r="93" spans="1:9" ht="14.25">
      <c r="A93" s="796"/>
      <c r="B93" s="796"/>
      <c r="D93" s="1717"/>
      <c r="E93" s="1718" t="s">
        <v>2247</v>
      </c>
      <c r="F93" s="1711"/>
    </row>
    <row r="94" spans="1:9" ht="14.25">
      <c r="A94" s="796"/>
      <c r="B94" s="796"/>
      <c r="D94" s="877"/>
      <c r="E94" s="877"/>
      <c r="F94" s="877"/>
    </row>
    <row r="95" spans="1:9" ht="14.25">
      <c r="A95" s="796"/>
      <c r="B95" s="797" t="s">
        <v>2631</v>
      </c>
      <c r="D95" s="1923" t="s">
        <v>2245</v>
      </c>
      <c r="E95" s="1923"/>
      <c r="F95" s="1923"/>
      <c r="I95" s="1773" t="s">
        <v>2427</v>
      </c>
    </row>
    <row r="96" spans="1:9" ht="14.25">
      <c r="A96" s="796"/>
      <c r="B96" s="796"/>
      <c r="D96" s="1923"/>
      <c r="E96" s="1923"/>
      <c r="F96" s="1923"/>
    </row>
    <row r="97" spans="1:9" ht="14.25">
      <c r="A97" s="796"/>
      <c r="B97" s="796"/>
      <c r="D97" s="1711"/>
      <c r="E97" s="1711"/>
      <c r="F97" s="1711"/>
    </row>
    <row r="98" spans="1:9" ht="14.45" customHeight="1">
      <c r="A98" s="796"/>
      <c r="B98" s="797" t="s">
        <v>2631</v>
      </c>
      <c r="D98" s="1923" t="s">
        <v>1399</v>
      </c>
      <c r="E98" s="1923"/>
      <c r="F98" s="1923"/>
      <c r="G98" s="789"/>
      <c r="I98" s="1773" t="s">
        <v>2428</v>
      </c>
    </row>
    <row r="99" spans="1:9" ht="14.25">
      <c r="A99" s="796"/>
      <c r="B99" s="796"/>
      <c r="D99" s="1923"/>
      <c r="E99" s="1923"/>
      <c r="F99" s="1923"/>
      <c r="G99" s="789"/>
    </row>
    <row r="100" spans="1:9" ht="14.25">
      <c r="A100" s="796"/>
      <c r="B100" s="796"/>
      <c r="D100" s="1923"/>
      <c r="E100" s="1923"/>
      <c r="F100" s="1923"/>
      <c r="G100" s="789"/>
    </row>
    <row r="101" spans="1:9" ht="14.25">
      <c r="A101" s="796"/>
      <c r="B101" s="796"/>
      <c r="D101" s="1923"/>
      <c r="E101" s="1923"/>
      <c r="F101" s="1923"/>
      <c r="G101" s="789"/>
    </row>
    <row r="102" spans="1:9" ht="14.25">
      <c r="A102" s="796"/>
      <c r="B102" s="796"/>
      <c r="D102" s="1923"/>
      <c r="E102" s="1923"/>
      <c r="F102" s="1923"/>
      <c r="G102" s="789"/>
    </row>
    <row r="103" spans="1:9" ht="14.25">
      <c r="A103" s="796"/>
      <c r="B103" s="796"/>
      <c r="D103" s="1923"/>
      <c r="E103" s="1923"/>
      <c r="F103" s="1923"/>
      <c r="G103" s="789"/>
    </row>
    <row r="104" spans="1:9" ht="14.25">
      <c r="A104" s="796"/>
      <c r="B104" s="796"/>
      <c r="D104" s="1923"/>
      <c r="E104" s="1923"/>
      <c r="F104" s="1923"/>
      <c r="G104" s="789"/>
    </row>
    <row r="105" spans="1:9" ht="14.25">
      <c r="A105" s="796"/>
      <c r="B105" s="796"/>
      <c r="D105" s="1923"/>
      <c r="E105" s="1923"/>
      <c r="F105" s="1923"/>
      <c r="G105" s="789"/>
    </row>
    <row r="106" spans="1:9" ht="14.25">
      <c r="A106" s="796"/>
      <c r="B106" s="796"/>
      <c r="D106" s="1923"/>
      <c r="E106" s="1923"/>
      <c r="F106" s="1923"/>
      <c r="G106" s="789"/>
    </row>
    <row r="107" spans="1:9" ht="14.25">
      <c r="A107" s="796"/>
      <c r="B107" s="796"/>
      <c r="D107" s="1923"/>
      <c r="E107" s="1923"/>
      <c r="F107" s="1923"/>
      <c r="G107" s="789"/>
    </row>
    <row r="108" spans="1:9" ht="14.25">
      <c r="A108" s="796"/>
      <c r="B108" s="796"/>
      <c r="D108" s="1923"/>
      <c r="E108" s="1923"/>
      <c r="F108" s="1923"/>
      <c r="G108" s="789"/>
    </row>
    <row r="109" spans="1:9" ht="14.25">
      <c r="A109" s="796"/>
      <c r="B109" s="796"/>
      <c r="D109" s="1923"/>
      <c r="E109" s="1923"/>
      <c r="F109" s="1923"/>
      <c r="G109" s="789"/>
    </row>
    <row r="110" spans="1:9" ht="14.25">
      <c r="A110" s="796"/>
      <c r="B110" s="796"/>
      <c r="D110" s="1923"/>
      <c r="E110" s="1923"/>
      <c r="F110" s="1923"/>
      <c r="G110" s="789"/>
    </row>
    <row r="111" spans="1:9" ht="14.25">
      <c r="A111" s="796"/>
      <c r="B111" s="796"/>
      <c r="D111" s="1923"/>
      <c r="E111" s="1923"/>
      <c r="F111" s="1923"/>
    </row>
    <row r="112" spans="1:9" ht="14.25">
      <c r="A112" s="796"/>
      <c r="B112" s="796"/>
      <c r="D112" s="1923"/>
      <c r="E112" s="1923"/>
      <c r="F112" s="1923"/>
    </row>
    <row r="113" spans="1:11" ht="14.25">
      <c r="A113" s="796"/>
      <c r="B113" s="796"/>
      <c r="D113" s="903"/>
      <c r="E113" s="903"/>
      <c r="F113" s="903"/>
    </row>
    <row r="114" spans="1:11" ht="14.25" customHeight="1">
      <c r="A114" s="796"/>
      <c r="B114" s="797" t="s">
        <v>2631</v>
      </c>
      <c r="D114" s="1921" t="s">
        <v>1261</v>
      </c>
      <c r="E114" s="1921"/>
      <c r="F114" s="1921"/>
    </row>
    <row r="115" spans="1:11" ht="14.25">
      <c r="A115" s="796"/>
      <c r="B115" s="796"/>
      <c r="D115" s="1921"/>
      <c r="E115" s="1921"/>
      <c r="F115" s="1921"/>
    </row>
    <row r="116" spans="1:11" ht="14.25">
      <c r="A116" s="796"/>
      <c r="B116" s="796"/>
      <c r="D116" s="1921"/>
      <c r="E116" s="1921"/>
      <c r="F116" s="1921"/>
    </row>
    <row r="117" spans="1:11" ht="14.25">
      <c r="A117" s="796"/>
      <c r="B117" s="796"/>
      <c r="D117" s="1921"/>
      <c r="E117" s="1921"/>
      <c r="F117" s="1921"/>
    </row>
    <row r="118" spans="1:11" ht="14.25">
      <c r="A118" s="796"/>
      <c r="B118" s="796"/>
      <c r="D118" s="1921"/>
      <c r="E118" s="1921"/>
      <c r="F118" s="1921"/>
    </row>
    <row r="119" spans="1:11" ht="14.25">
      <c r="A119" s="796"/>
      <c r="B119" s="796"/>
      <c r="D119" s="1921"/>
      <c r="E119" s="1921"/>
      <c r="F119" s="1921"/>
    </row>
    <row r="120" spans="1:11" ht="14.25">
      <c r="A120" s="796"/>
      <c r="B120" s="796"/>
      <c r="D120" s="1921"/>
      <c r="E120" s="1921"/>
      <c r="F120" s="1921"/>
    </row>
    <row r="121" spans="1:11" ht="14.25">
      <c r="A121" s="796"/>
      <c r="B121" s="796"/>
      <c r="D121" s="1921"/>
      <c r="E121" s="1921"/>
      <c r="F121" s="1921"/>
    </row>
    <row r="122" spans="1:11">
      <c r="C122" s="721"/>
      <c r="D122" s="904"/>
      <c r="E122" s="904"/>
      <c r="F122" s="904"/>
      <c r="G122" s="721"/>
      <c r="H122" s="721"/>
      <c r="I122" s="621"/>
      <c r="J122" s="721"/>
      <c r="K122" s="721"/>
    </row>
    <row r="123" spans="1:11" ht="14.25">
      <c r="A123" s="796"/>
      <c r="B123" s="797" t="s">
        <v>2658</v>
      </c>
      <c r="C123" s="721"/>
      <c r="D123" s="1921" t="s">
        <v>1263</v>
      </c>
      <c r="E123" s="1921"/>
      <c r="F123" s="1921"/>
      <c r="G123" s="721"/>
      <c r="H123" s="721"/>
      <c r="I123" s="621" t="s">
        <v>2429</v>
      </c>
      <c r="J123" s="721"/>
      <c r="K123" s="721"/>
    </row>
    <row r="124" spans="1:11" ht="14.25">
      <c r="A124" s="796"/>
      <c r="B124" s="796"/>
      <c r="C124" s="721"/>
      <c r="D124" s="1921"/>
      <c r="E124" s="1921"/>
      <c r="F124" s="1921"/>
      <c r="G124" s="721"/>
      <c r="H124" s="721"/>
      <c r="I124" s="621"/>
      <c r="J124" s="721"/>
      <c r="K124" s="721"/>
    </row>
    <row r="125" spans="1:11"/>
    <row r="126" spans="1:11" ht="14.25">
      <c r="A126" s="796"/>
      <c r="B126" s="797" t="s">
        <v>2658</v>
      </c>
      <c r="C126" s="803"/>
      <c r="D126" s="1923" t="s">
        <v>1264</v>
      </c>
      <c r="E126" s="1923"/>
      <c r="F126" s="1923"/>
      <c r="I126" s="621" t="s">
        <v>2429</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ht="14.25">
      <c r="A132" s="796"/>
      <c r="B132" s="797" t="s">
        <v>2658</v>
      </c>
      <c r="C132" s="803"/>
      <c r="D132" s="1880" t="s">
        <v>1265</v>
      </c>
      <c r="E132" s="1880"/>
      <c r="F132" s="1880"/>
      <c r="G132" s="671"/>
      <c r="I132" s="621" t="s">
        <v>2430</v>
      </c>
    </row>
    <row r="133" spans="1:9" s="811" customFormat="1" ht="13.7" customHeight="1">
      <c r="A133" s="808"/>
      <c r="B133" s="808"/>
      <c r="C133" s="809"/>
      <c r="D133" s="1880"/>
      <c r="E133" s="1880"/>
      <c r="F133" s="1880"/>
      <c r="G133" s="810"/>
      <c r="I133" s="1838"/>
    </row>
    <row r="134" spans="1:9" s="721" customFormat="1" ht="13.7" customHeight="1">
      <c r="A134" s="787"/>
      <c r="B134" s="787"/>
      <c r="C134" s="803"/>
      <c r="D134" s="1880"/>
      <c r="E134" s="1880"/>
      <c r="F134" s="1880"/>
      <c r="G134" s="671"/>
      <c r="I134" s="621"/>
    </row>
    <row r="135" spans="1:9" s="721" customFormat="1" ht="13.7" customHeight="1">
      <c r="A135" s="787"/>
      <c r="B135" s="787"/>
      <c r="C135" s="803"/>
      <c r="D135" s="1880"/>
      <c r="E135" s="1880"/>
      <c r="F135" s="1880"/>
      <c r="G135" s="671"/>
      <c r="I135" s="621"/>
    </row>
    <row r="136" spans="1:9" s="721" customFormat="1" ht="13.7" customHeight="1">
      <c r="A136" s="787"/>
      <c r="B136" s="787"/>
      <c r="C136" s="803"/>
      <c r="D136" s="1880"/>
      <c r="E136" s="1880"/>
      <c r="F136" s="1880"/>
      <c r="G136" s="671"/>
      <c r="I136" s="621"/>
    </row>
    <row r="137" spans="1:9" s="721" customFormat="1" ht="13.7" customHeight="1">
      <c r="A137" s="812"/>
      <c r="B137" s="812"/>
      <c r="C137" s="803"/>
      <c r="D137" s="1880"/>
      <c r="E137" s="1880"/>
      <c r="F137" s="1880"/>
      <c r="G137" s="671"/>
      <c r="I137" s="621"/>
    </row>
    <row r="138" spans="1:9" s="617" customFormat="1" ht="13.7" customHeight="1">
      <c r="A138" s="800"/>
      <c r="B138" s="800"/>
      <c r="C138" s="805"/>
      <c r="D138" s="1880"/>
      <c r="E138" s="1880"/>
      <c r="F138" s="1880"/>
      <c r="G138" s="692"/>
      <c r="I138" s="641"/>
    </row>
    <row r="139" spans="1:9" s="617" customFormat="1" ht="13.7" customHeight="1">
      <c r="A139" s="800"/>
      <c r="B139" s="800"/>
      <c r="C139" s="805"/>
      <c r="D139" s="1880"/>
      <c r="E139" s="1880"/>
      <c r="F139" s="1880"/>
      <c r="G139" s="692"/>
      <c r="I139" s="641"/>
    </row>
    <row r="140" spans="1:9" s="721" customFormat="1" ht="13.7" customHeight="1">
      <c r="A140" s="787"/>
      <c r="B140" s="787"/>
      <c r="C140" s="803"/>
      <c r="D140" s="1880"/>
      <c r="E140" s="1880"/>
      <c r="F140" s="1880"/>
      <c r="G140" s="671"/>
      <c r="I140" s="621"/>
    </row>
    <row r="141" spans="1:9" s="721" customFormat="1" ht="13.7" customHeight="1">
      <c r="A141" s="787"/>
      <c r="B141" s="787"/>
      <c r="C141" s="803"/>
      <c r="D141" s="1880"/>
      <c r="E141" s="1880"/>
      <c r="F141" s="1880"/>
      <c r="G141" s="671"/>
      <c r="I141" s="621"/>
    </row>
    <row r="142" spans="1:9" s="721" customFormat="1" ht="13.7" customHeight="1">
      <c r="A142" s="787"/>
      <c r="B142" s="787"/>
      <c r="C142" s="803"/>
      <c r="D142" s="1880"/>
      <c r="E142" s="1880"/>
      <c r="F142" s="1880"/>
      <c r="G142" s="671"/>
      <c r="I142" s="621"/>
    </row>
    <row r="143" spans="1:9" s="721" customFormat="1" ht="13.7" customHeight="1">
      <c r="A143" s="787"/>
      <c r="B143" s="787"/>
      <c r="C143" s="803"/>
      <c r="D143" s="1880"/>
      <c r="E143" s="1880"/>
      <c r="F143" s="1880"/>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2631</v>
      </c>
      <c r="C145" s="803"/>
      <c r="D145" s="1965" t="s">
        <v>1373</v>
      </c>
      <c r="E145" s="1965"/>
      <c r="F145" s="1965"/>
      <c r="G145" s="671"/>
      <c r="I145" s="621" t="s">
        <v>2431</v>
      </c>
    </row>
    <row r="146" spans="1:9" s="721" customFormat="1" ht="13.7" customHeight="1">
      <c r="A146" s="787"/>
      <c r="B146" s="787"/>
      <c r="C146" s="803"/>
      <c r="D146" s="1965"/>
      <c r="E146" s="1965"/>
      <c r="F146" s="1965"/>
      <c r="G146" s="671"/>
      <c r="I146" s="621"/>
    </row>
    <row r="147" spans="1:9" s="721" customFormat="1" ht="13.7" customHeight="1">
      <c r="A147" s="787"/>
      <c r="B147" s="787"/>
      <c r="C147" s="803"/>
      <c r="D147" s="1965"/>
      <c r="E147" s="1965"/>
      <c r="F147" s="1965"/>
      <c r="G147" s="671"/>
      <c r="I147" s="621"/>
    </row>
    <row r="148" spans="1:9" s="721" customFormat="1" ht="13.7" customHeight="1">
      <c r="A148" s="787"/>
      <c r="B148" s="787"/>
      <c r="C148" s="803"/>
      <c r="D148" s="1965"/>
      <c r="E148" s="1965"/>
      <c r="F148" s="1965"/>
      <c r="G148" s="671"/>
      <c r="I148" s="621"/>
    </row>
    <row r="149" spans="1:9" s="721" customFormat="1" ht="13.7" customHeight="1">
      <c r="A149" s="787"/>
      <c r="B149" s="787"/>
      <c r="C149" s="803"/>
      <c r="D149" s="1965"/>
      <c r="E149" s="1965"/>
      <c r="F149" s="1965"/>
      <c r="G149" s="671"/>
      <c r="I149" s="621"/>
    </row>
    <row r="150" spans="1:9" s="721" customFormat="1" ht="13.7" customHeight="1">
      <c r="A150" s="787"/>
      <c r="B150" s="787"/>
      <c r="C150" s="803"/>
      <c r="D150" s="1965"/>
      <c r="E150" s="1965"/>
      <c r="F150" s="1965"/>
      <c r="G150" s="671"/>
      <c r="I150" s="621"/>
    </row>
    <row r="151" spans="1:9" s="721" customFormat="1" ht="13.7" customHeight="1">
      <c r="A151" s="787"/>
      <c r="B151" s="787"/>
      <c r="C151" s="803"/>
      <c r="D151" s="1965"/>
      <c r="E151" s="1965"/>
      <c r="F151" s="1965"/>
      <c r="G151" s="671"/>
      <c r="I151" s="621"/>
    </row>
    <row r="152" spans="1:9" s="721" customFormat="1" ht="13.7" customHeight="1">
      <c r="A152" s="787"/>
      <c r="B152" s="787"/>
      <c r="C152" s="803"/>
      <c r="D152" s="1965"/>
      <c r="E152" s="1965"/>
      <c r="F152" s="1965"/>
      <c r="G152" s="671"/>
      <c r="I152" s="621"/>
    </row>
    <row r="153" spans="1:9" s="721" customFormat="1" ht="13.7" customHeight="1">
      <c r="A153" s="787"/>
      <c r="B153" s="787"/>
      <c r="C153" s="803"/>
      <c r="D153" s="1965"/>
      <c r="E153" s="1965"/>
      <c r="F153" s="1965"/>
      <c r="G153" s="671"/>
      <c r="I153" s="621"/>
    </row>
    <row r="154" spans="1:9" s="721" customFormat="1" ht="13.7" customHeight="1">
      <c r="A154" s="787"/>
      <c r="B154" s="787"/>
      <c r="C154" s="803"/>
      <c r="D154" s="1965"/>
      <c r="E154" s="1965"/>
      <c r="F154" s="1965"/>
      <c r="G154" s="671"/>
      <c r="I154" s="621"/>
    </row>
    <row r="155" spans="1:9" s="721" customFormat="1" ht="13.7" customHeight="1">
      <c r="A155" s="787"/>
      <c r="B155" s="787"/>
      <c r="C155" s="803"/>
      <c r="D155" s="1965"/>
      <c r="E155" s="1965"/>
      <c r="F155" s="1965"/>
      <c r="G155" s="671"/>
      <c r="I155" s="621"/>
    </row>
    <row r="156" spans="1:9" s="721" customFormat="1" ht="13.7" customHeight="1">
      <c r="A156" s="787"/>
      <c r="B156" s="787"/>
      <c r="C156" s="803"/>
      <c r="D156" s="1965"/>
      <c r="E156" s="1965"/>
      <c r="F156" s="1965"/>
      <c r="G156" s="671"/>
      <c r="I156" s="621"/>
    </row>
    <row r="157" spans="1:9" s="721" customFormat="1" ht="13.7" customHeight="1">
      <c r="A157" s="787"/>
      <c r="B157" s="787"/>
      <c r="C157" s="803"/>
      <c r="D157" s="1965"/>
      <c r="E157" s="1965"/>
      <c r="F157" s="1965"/>
      <c r="G157" s="671"/>
      <c r="I157" s="621"/>
    </row>
    <row r="158" spans="1:9" s="721" customFormat="1" ht="13.7" customHeight="1">
      <c r="A158" s="787"/>
      <c r="B158" s="787"/>
      <c r="C158" s="803"/>
      <c r="D158" s="1965"/>
      <c r="E158" s="1965"/>
      <c r="F158" s="1965"/>
      <c r="G158" s="671"/>
      <c r="I158" s="621"/>
    </row>
    <row r="159" spans="1:9" s="721" customFormat="1" ht="13.7" customHeight="1">
      <c r="A159" s="787"/>
      <c r="B159" s="787"/>
      <c r="C159" s="803"/>
      <c r="D159" s="1965"/>
      <c r="E159" s="1965"/>
      <c r="F159" s="1965"/>
      <c r="G159" s="671"/>
      <c r="I159" s="621"/>
    </row>
    <row r="160" spans="1:9" s="721" customFormat="1" ht="13.7" customHeight="1">
      <c r="A160" s="787"/>
      <c r="B160" s="787"/>
      <c r="C160" s="803"/>
      <c r="D160" s="1965"/>
      <c r="E160" s="1965"/>
      <c r="F160" s="1965"/>
      <c r="G160" s="671"/>
      <c r="I160" s="621"/>
    </row>
    <row r="161" spans="1:9" s="721" customFormat="1" ht="13.7" customHeight="1">
      <c r="A161" s="787"/>
      <c r="B161" s="787"/>
      <c r="C161" s="803"/>
      <c r="D161" s="1965"/>
      <c r="E161" s="1965"/>
      <c r="F161" s="1965"/>
      <c r="G161" s="671"/>
      <c r="I161" s="621"/>
    </row>
    <row r="162" spans="1:9" s="721" customFormat="1" ht="13.7" customHeight="1">
      <c r="A162" s="787"/>
      <c r="B162" s="787"/>
      <c r="C162" s="803"/>
      <c r="D162" s="1965"/>
      <c r="E162" s="1965"/>
      <c r="F162" s="1965"/>
      <c r="G162" s="671"/>
      <c r="I162" s="621"/>
    </row>
    <row r="163" spans="1:9" s="721" customFormat="1" ht="13.7" customHeight="1">
      <c r="A163" s="787"/>
      <c r="B163" s="787"/>
      <c r="C163" s="803"/>
      <c r="D163" s="1986" t="s">
        <v>1407</v>
      </c>
      <c r="E163" s="1986"/>
      <c r="F163" s="1986"/>
      <c r="G163" s="855"/>
      <c r="I163" s="621"/>
    </row>
    <row r="164" spans="1:9" s="721" customFormat="1" ht="13.7" customHeight="1">
      <c r="A164" s="787"/>
      <c r="B164" s="787"/>
      <c r="C164" s="803"/>
      <c r="D164" s="1985"/>
      <c r="E164" s="1985"/>
      <c r="F164" s="1985"/>
      <c r="G164" s="1985"/>
      <c r="I164" s="621"/>
    </row>
    <row r="165" spans="1:9" s="721" customFormat="1" ht="14.45" customHeight="1">
      <c r="A165" s="812"/>
      <c r="B165" s="797" t="s">
        <v>2631</v>
      </c>
      <c r="C165" s="813"/>
      <c r="D165" s="1922" t="s">
        <v>1435</v>
      </c>
      <c r="E165" s="1922"/>
      <c r="F165" s="1922"/>
      <c r="G165" s="814"/>
      <c r="I165" s="621" t="s">
        <v>2426</v>
      </c>
    </row>
    <row r="166" spans="1:9" s="721" customFormat="1" ht="14.45" customHeight="1">
      <c r="A166" s="812"/>
      <c r="B166" s="812"/>
      <c r="C166" s="813"/>
      <c r="D166" s="1922"/>
      <c r="E166" s="1922"/>
      <c r="F166" s="1922"/>
      <c r="G166" s="814"/>
      <c r="I166" s="621"/>
    </row>
    <row r="167" spans="1:9" s="721" customFormat="1" ht="13.7" customHeight="1">
      <c r="A167" s="812"/>
      <c r="B167" s="812"/>
      <c r="C167" s="813"/>
      <c r="D167" s="1922"/>
      <c r="E167" s="1922"/>
      <c r="F167" s="1922"/>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2631</v>
      </c>
      <c r="C169" s="813"/>
      <c r="D169" s="1865" t="s">
        <v>1267</v>
      </c>
      <c r="E169" s="1865"/>
      <c r="F169" s="1865"/>
      <c r="G169" s="814"/>
      <c r="I169" s="621" t="s">
        <v>2432</v>
      </c>
    </row>
    <row r="170" spans="1:9" s="721" customFormat="1" ht="13.7" customHeight="1">
      <c r="A170" s="812"/>
      <c r="B170" s="812"/>
      <c r="C170" s="813"/>
      <c r="D170" s="1865"/>
      <c r="E170" s="1865"/>
      <c r="F170" s="1865"/>
      <c r="G170" s="814"/>
      <c r="I170" s="621"/>
    </row>
    <row r="171" spans="1:9" s="721" customFormat="1" ht="13.7" customHeight="1">
      <c r="A171" s="812"/>
      <c r="B171" s="812"/>
      <c r="C171" s="813"/>
      <c r="D171" s="1865"/>
      <c r="E171" s="1865"/>
      <c r="F171" s="1865"/>
      <c r="G171" s="814"/>
      <c r="I171" s="621"/>
    </row>
    <row r="172" spans="1:9" s="721" customFormat="1" ht="13.7" customHeight="1">
      <c r="A172" s="812"/>
      <c r="B172" s="812"/>
      <c r="C172" s="813"/>
      <c r="D172" s="1865"/>
      <c r="E172" s="1865"/>
      <c r="F172" s="1865"/>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2631</v>
      </c>
      <c r="C174" s="803"/>
      <c r="D174" s="1910" t="s">
        <v>1268</v>
      </c>
      <c r="E174" s="1910"/>
      <c r="F174" s="1910"/>
      <c r="G174" s="671"/>
      <c r="I174" s="621" t="s">
        <v>2433</v>
      </c>
    </row>
    <row r="175" spans="1:9" s="721" customFormat="1" ht="13.7" customHeight="1">
      <c r="A175" s="787"/>
      <c r="B175" s="787"/>
      <c r="C175" s="803"/>
      <c r="D175" s="1910"/>
      <c r="E175" s="1910"/>
      <c r="F175" s="1910"/>
      <c r="G175" s="671"/>
      <c r="I175" s="621"/>
    </row>
    <row r="176" spans="1:9" s="721" customFormat="1" ht="13.7" customHeight="1">
      <c r="A176" s="787"/>
      <c r="B176" s="787"/>
      <c r="C176" s="803"/>
      <c r="D176" s="1910"/>
      <c r="E176" s="1910"/>
      <c r="F176" s="1910"/>
      <c r="G176" s="671"/>
      <c r="I176" s="621"/>
    </row>
    <row r="177" spans="1:9" s="721" customFormat="1" ht="13.7" customHeight="1">
      <c r="A177" s="815"/>
      <c r="B177" s="815"/>
      <c r="C177" s="803"/>
      <c r="D177" s="788"/>
      <c r="E177" s="784"/>
      <c r="F177" s="784"/>
      <c r="G177" s="671"/>
      <c r="I177" s="621"/>
    </row>
    <row r="178" spans="1:9">
      <c r="A178" s="1888" t="s">
        <v>2408</v>
      </c>
      <c r="B178" s="1888"/>
      <c r="C178" s="1888"/>
      <c r="D178" s="1888"/>
      <c r="E178" s="1888"/>
      <c r="F178" s="1888"/>
      <c r="G178" s="1888"/>
      <c r="H178" s="1852"/>
      <c r="I178" s="1853"/>
    </row>
    <row r="179" spans="1:9" ht="12" customHeight="1">
      <c r="D179" s="799"/>
      <c r="E179" s="799"/>
      <c r="F179" s="799"/>
    </row>
    <row r="180" spans="1:9">
      <c r="B180" s="1960" t="s">
        <v>470</v>
      </c>
      <c r="C180" s="1960"/>
      <c r="D180" s="1960"/>
      <c r="E180" s="1960"/>
      <c r="F180" s="1960"/>
    </row>
    <row r="181" spans="1:9" s="1771" customFormat="1">
      <c r="A181" s="787"/>
      <c r="B181" s="1830" t="s">
        <v>2409</v>
      </c>
      <c r="C181" s="1830"/>
      <c r="D181" s="1830"/>
      <c r="E181" s="1830"/>
      <c r="F181" s="1830"/>
      <c r="G181" s="1770"/>
      <c r="I181" s="1773"/>
    </row>
    <row r="182" spans="1:9" ht="12" customHeight="1">
      <c r="A182" s="792"/>
      <c r="B182" s="792"/>
      <c r="C182" s="792"/>
    </row>
    <row r="183" spans="1:9">
      <c r="A183" s="1888" t="s">
        <v>1163</v>
      </c>
      <c r="B183" s="1888"/>
      <c r="C183" s="1888"/>
      <c r="D183" s="1888"/>
      <c r="E183" s="1888"/>
      <c r="F183" s="1888"/>
      <c r="G183" s="1888"/>
      <c r="H183" s="1852"/>
      <c r="I183" s="1853"/>
    </row>
    <row r="184" spans="1:9" ht="12" customHeight="1">
      <c r="A184" s="816"/>
      <c r="B184" s="816"/>
      <c r="C184" s="817"/>
      <c r="D184" s="818"/>
      <c r="E184" s="819"/>
      <c r="F184" s="818"/>
      <c r="G184" s="818"/>
    </row>
    <row r="185" spans="1:9" ht="13.7" customHeight="1">
      <c r="A185" s="816"/>
      <c r="B185" s="816"/>
      <c r="C185" s="817"/>
      <c r="D185" s="1924" t="s">
        <v>2249</v>
      </c>
      <c r="E185" s="1924"/>
      <c r="F185" s="1924"/>
      <c r="G185" s="818"/>
    </row>
    <row r="186" spans="1:9">
      <c r="A186" s="816"/>
      <c r="B186" s="816"/>
      <c r="C186" s="817"/>
      <c r="D186" s="1924"/>
      <c r="E186" s="1924"/>
      <c r="F186" s="1924"/>
      <c r="G186" s="818"/>
    </row>
    <row r="187" spans="1:9">
      <c r="A187" s="816"/>
      <c r="B187" s="816"/>
      <c r="C187" s="817"/>
      <c r="D187" s="1925" t="s">
        <v>1400</v>
      </c>
      <c r="E187" s="1925"/>
      <c r="F187" s="1925"/>
      <c r="G187" s="818"/>
    </row>
    <row r="188" spans="1:9">
      <c r="A188" s="816"/>
      <c r="B188" s="816"/>
      <c r="C188" s="817"/>
      <c r="D188" s="1712"/>
      <c r="E188" s="1712"/>
      <c r="F188" s="1712"/>
      <c r="G188" s="818"/>
    </row>
    <row r="189" spans="1:9">
      <c r="A189" s="816"/>
      <c r="B189" s="797" t="s">
        <v>2631</v>
      </c>
      <c r="C189" s="817"/>
      <c r="D189" s="1887" t="s">
        <v>2250</v>
      </c>
      <c r="E189" s="1887"/>
      <c r="F189" s="1887"/>
      <c r="G189" s="818"/>
      <c r="I189" s="1773" t="s">
        <v>2482</v>
      </c>
    </row>
    <row r="190" spans="1:9">
      <c r="A190" s="816"/>
      <c r="B190" s="816"/>
      <c r="C190" s="817"/>
      <c r="D190" s="1891" t="s">
        <v>2251</v>
      </c>
      <c r="E190" s="1891"/>
      <c r="F190" s="1891"/>
      <c r="G190" s="818"/>
    </row>
    <row r="191" spans="1:9">
      <c r="A191" s="816"/>
      <c r="B191" s="816"/>
      <c r="C191" s="817"/>
      <c r="D191" s="1729" t="s">
        <v>2252</v>
      </c>
      <c r="E191" s="1978" t="s">
        <v>2253</v>
      </c>
      <c r="F191" s="1978"/>
      <c r="G191" s="818"/>
    </row>
    <row r="192" spans="1:9">
      <c r="A192" s="816"/>
      <c r="B192" s="816"/>
      <c r="C192" s="817"/>
      <c r="D192" s="155"/>
      <c r="E192" s="155"/>
      <c r="F192" s="155"/>
      <c r="G192" s="818"/>
    </row>
    <row r="193" spans="1:9">
      <c r="A193" s="816"/>
      <c r="B193" s="797" t="s">
        <v>2658</v>
      </c>
      <c r="C193" s="817"/>
      <c r="D193" s="1891" t="s">
        <v>2254</v>
      </c>
      <c r="E193" s="1891"/>
      <c r="F193" s="1891"/>
      <c r="G193" s="818"/>
      <c r="I193" s="1773" t="s">
        <v>2483</v>
      </c>
    </row>
    <row r="194" spans="1:9">
      <c r="A194" s="816"/>
      <c r="B194" s="816"/>
      <c r="C194" s="817"/>
      <c r="D194" s="1887" t="s">
        <v>2251</v>
      </c>
      <c r="E194" s="1887"/>
      <c r="F194" s="1887"/>
      <c r="G194" s="818"/>
    </row>
    <row r="195" spans="1:9">
      <c r="A195" s="816"/>
      <c r="B195" s="816"/>
      <c r="C195" s="817"/>
      <c r="D195" s="1710" t="s">
        <v>2255</v>
      </c>
      <c r="E195" s="1983" t="s">
        <v>2256</v>
      </c>
      <c r="F195" s="1983"/>
      <c r="G195" s="818"/>
    </row>
    <row r="196" spans="1:9">
      <c r="A196" s="816"/>
      <c r="B196" s="816"/>
      <c r="C196" s="817"/>
      <c r="D196" s="155"/>
      <c r="E196" s="155"/>
      <c r="F196" s="155"/>
      <c r="G196" s="818"/>
    </row>
    <row r="197" spans="1:9">
      <c r="A197" s="816"/>
      <c r="B197" s="797" t="s">
        <v>2631</v>
      </c>
      <c r="C197" s="817"/>
      <c r="D197" s="1891" t="s">
        <v>2257</v>
      </c>
      <c r="E197" s="1891"/>
      <c r="F197" s="1891"/>
      <c r="G197" s="818"/>
      <c r="I197" s="1773" t="s">
        <v>2484</v>
      </c>
    </row>
    <row r="198" spans="1:9">
      <c r="A198" s="816"/>
      <c r="B198" s="816"/>
      <c r="C198" s="817"/>
      <c r="D198" s="1707" t="s">
        <v>2251</v>
      </c>
      <c r="E198" s="155"/>
      <c r="F198" s="155"/>
      <c r="G198" s="818"/>
    </row>
    <row r="199" spans="1:9">
      <c r="A199" s="816"/>
      <c r="B199" s="816"/>
      <c r="C199" s="817"/>
      <c r="D199" s="1710" t="s">
        <v>2252</v>
      </c>
      <c r="E199" s="1983" t="s">
        <v>2258</v>
      </c>
      <c r="F199" s="1983"/>
      <c r="G199" s="818"/>
    </row>
    <row r="200" spans="1:9">
      <c r="A200" s="816"/>
      <c r="B200" s="816"/>
      <c r="C200" s="817"/>
      <c r="D200" s="1712"/>
      <c r="E200" s="1712"/>
      <c r="F200" s="1712"/>
      <c r="G200" s="818"/>
    </row>
    <row r="201" spans="1:9" ht="14.25">
      <c r="A201" s="796"/>
      <c r="B201" s="797" t="s">
        <v>2631</v>
      </c>
      <c r="C201" s="817"/>
      <c r="D201" s="1923" t="s">
        <v>2259</v>
      </c>
      <c r="E201" s="1923"/>
      <c r="F201" s="1923"/>
      <c r="G201" s="818"/>
      <c r="I201" s="1773" t="s">
        <v>2485</v>
      </c>
    </row>
    <row r="202" spans="1:9" ht="14.25">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797" t="s">
        <v>2631</v>
      </c>
      <c r="C205" s="817"/>
      <c r="D205" s="1891" t="s">
        <v>2260</v>
      </c>
      <c r="E205" s="1891"/>
      <c r="F205" s="1891"/>
      <c r="I205" s="1773" t="s">
        <v>2486</v>
      </c>
    </row>
    <row r="206" spans="1:9">
      <c r="A206" s="817"/>
      <c r="B206" s="817"/>
      <c r="C206" s="817"/>
      <c r="D206" s="1891" t="s">
        <v>2251</v>
      </c>
      <c r="E206" s="1891"/>
      <c r="F206" s="1891"/>
    </row>
    <row r="207" spans="1:9">
      <c r="A207" s="817"/>
      <c r="B207" s="817"/>
      <c r="C207" s="817"/>
      <c r="D207" s="1710" t="s">
        <v>2252</v>
      </c>
      <c r="E207" s="1983" t="s">
        <v>2261</v>
      </c>
      <c r="F207" s="1983"/>
    </row>
    <row r="208" spans="1:9">
      <c r="A208" s="817"/>
      <c r="B208" s="817"/>
      <c r="C208" s="817"/>
      <c r="D208" s="778"/>
      <c r="E208" s="778"/>
      <c r="F208" s="778"/>
    </row>
    <row r="209" spans="1:9" s="617" customFormat="1" ht="14.25">
      <c r="A209" s="796"/>
      <c r="B209" s="797" t="s">
        <v>2631</v>
      </c>
      <c r="C209" s="805"/>
      <c r="D209" s="1923" t="s">
        <v>1426</v>
      </c>
      <c r="E209" s="1923"/>
      <c r="F209" s="1923"/>
      <c r="G209" s="692"/>
      <c r="I209" s="641"/>
    </row>
    <row r="210" spans="1:9" s="617" customFormat="1" ht="14.45" customHeight="1">
      <c r="A210" s="796"/>
      <c r="C210" s="805"/>
      <c r="D210" s="1923"/>
      <c r="E210" s="1923"/>
      <c r="F210" s="1923"/>
      <c r="G210" s="692"/>
      <c r="I210" s="641"/>
    </row>
    <row r="211" spans="1:9" s="617" customFormat="1" ht="14.25">
      <c r="A211" s="796"/>
      <c r="B211" s="817"/>
      <c r="C211" s="805"/>
      <c r="D211" s="1923"/>
      <c r="E211" s="1923"/>
      <c r="F211" s="1923"/>
      <c r="G211" s="692"/>
      <c r="I211" s="641"/>
    </row>
    <row r="212" spans="1:9" s="617" customFormat="1" ht="14.25">
      <c r="A212" s="796"/>
      <c r="B212" s="817"/>
      <c r="C212" s="805"/>
      <c r="D212" s="1923"/>
      <c r="E212" s="1923"/>
      <c r="F212" s="1923"/>
      <c r="G212" s="692"/>
      <c r="I212" s="641"/>
    </row>
    <row r="213" spans="1:9">
      <c r="A213" s="817"/>
      <c r="B213" s="817"/>
      <c r="C213" s="817"/>
      <c r="D213" s="778"/>
      <c r="E213" s="778"/>
      <c r="F213" s="778"/>
    </row>
    <row r="214" spans="1:9">
      <c r="A214" s="1888" t="s">
        <v>1164</v>
      </c>
      <c r="B214" s="1888"/>
      <c r="C214" s="1888"/>
      <c r="D214" s="1888"/>
      <c r="E214" s="1888"/>
      <c r="F214" s="1888"/>
      <c r="G214" s="1888"/>
      <c r="H214" s="1852"/>
      <c r="I214" s="1853"/>
    </row>
    <row r="215" spans="1:9" ht="12" customHeight="1">
      <c r="D215" s="799"/>
      <c r="E215" s="799"/>
      <c r="F215" s="799"/>
    </row>
    <row r="216" spans="1:9">
      <c r="C216" s="806"/>
      <c r="D216" s="1982" t="s">
        <v>214</v>
      </c>
      <c r="E216" s="1982"/>
      <c r="F216" s="1982"/>
    </row>
    <row r="217" spans="1:9">
      <c r="A217" s="792"/>
      <c r="B217" s="792"/>
      <c r="C217" s="792"/>
      <c r="D217" s="1962" t="s">
        <v>1293</v>
      </c>
      <c r="E217" s="1962"/>
      <c r="F217" s="1962"/>
    </row>
    <row r="218" spans="1:9" ht="12" customHeight="1">
      <c r="A218" s="815"/>
      <c r="B218" s="815"/>
      <c r="C218" s="815"/>
    </row>
    <row r="219" spans="1:9" ht="13.7" customHeight="1">
      <c r="A219" s="815"/>
      <c r="C219" s="815"/>
      <c r="D219" s="1878" t="s">
        <v>579</v>
      </c>
      <c r="E219" s="1878"/>
      <c r="F219" s="1878"/>
      <c r="I219" s="1773" t="s">
        <v>2434</v>
      </c>
    </row>
    <row r="220" spans="1:9" ht="14.25">
      <c r="A220" s="796"/>
      <c r="B220" s="797" t="s">
        <v>2658</v>
      </c>
      <c r="D220" s="1923" t="s">
        <v>2262</v>
      </c>
      <c r="E220" s="1923"/>
      <c r="F220" s="1923"/>
    </row>
    <row r="221" spans="1:9" ht="14.25" customHeight="1">
      <c r="A221" s="796"/>
      <c r="B221" s="796"/>
      <c r="D221" s="1923"/>
      <c r="E221" s="1923"/>
      <c r="F221" s="1923"/>
    </row>
    <row r="222" spans="1:9" ht="14.25" customHeight="1">
      <c r="A222" s="796"/>
      <c r="B222" s="796"/>
      <c r="D222" s="1923"/>
      <c r="E222" s="1923"/>
      <c r="F222" s="1923"/>
    </row>
    <row r="223" spans="1:9" ht="14.25">
      <c r="A223" s="796"/>
      <c r="B223" s="796"/>
      <c r="D223" s="1923"/>
      <c r="E223" s="1923"/>
      <c r="F223" s="1923"/>
    </row>
    <row r="224" spans="1:9" ht="14.25">
      <c r="A224" s="796"/>
      <c r="B224" s="796"/>
      <c r="D224" s="1711"/>
      <c r="E224" s="1711"/>
      <c r="F224" s="1711"/>
    </row>
    <row r="225" spans="1:9" ht="14.25">
      <c r="A225" s="796"/>
      <c r="B225" s="797" t="s">
        <v>2658</v>
      </c>
      <c r="D225" s="1923" t="s">
        <v>2263</v>
      </c>
      <c r="E225" s="1923"/>
      <c r="F225" s="1923"/>
      <c r="I225" s="1773" t="s">
        <v>2435</v>
      </c>
    </row>
    <row r="226" spans="1:9" ht="14.25">
      <c r="A226" s="796"/>
      <c r="B226" s="796"/>
      <c r="D226" s="1923"/>
      <c r="E226" s="1923"/>
      <c r="F226" s="1923"/>
    </row>
    <row r="227" spans="1:9" ht="14.25">
      <c r="A227" s="796"/>
      <c r="B227" s="796"/>
      <c r="D227" s="1923"/>
      <c r="E227" s="1923"/>
      <c r="F227" s="1923"/>
    </row>
    <row r="228" spans="1:9" ht="14.25">
      <c r="A228" s="796"/>
      <c r="B228" s="796"/>
      <c r="D228" s="1923"/>
      <c r="E228" s="1923"/>
      <c r="F228" s="1923"/>
    </row>
    <row r="229" spans="1:9" ht="14.25" customHeight="1">
      <c r="A229" s="796"/>
      <c r="B229" s="796"/>
      <c r="D229" s="1923"/>
      <c r="E229" s="1923"/>
      <c r="F229" s="1923"/>
    </row>
    <row r="230" spans="1:9" ht="14.25" customHeight="1">
      <c r="A230" s="796"/>
      <c r="B230" s="796"/>
      <c r="D230" s="1711"/>
      <c r="E230" s="1711"/>
      <c r="F230" s="1711"/>
    </row>
    <row r="231" spans="1:9" ht="14.25">
      <c r="A231" s="796"/>
      <c r="B231" s="796"/>
      <c r="D231" s="1923" t="s">
        <v>1289</v>
      </c>
      <c r="E231" s="1923"/>
      <c r="F231" s="1923"/>
      <c r="I231" s="1773" t="s">
        <v>2434</v>
      </c>
    </row>
    <row r="232" spans="1:9" ht="14.25">
      <c r="A232" s="796"/>
      <c r="B232" s="796"/>
      <c r="D232" s="1923"/>
      <c r="E232" s="1923"/>
      <c r="F232" s="1923"/>
    </row>
    <row r="233" spans="1:9" ht="14.25">
      <c r="A233" s="796"/>
      <c r="B233" s="796"/>
      <c r="D233" s="1923"/>
      <c r="E233" s="1923"/>
      <c r="F233" s="1923"/>
    </row>
    <row r="234" spans="1:9" ht="14.25">
      <c r="A234" s="796"/>
      <c r="B234" s="796"/>
      <c r="D234" s="1923"/>
      <c r="E234" s="1923"/>
      <c r="F234" s="1923"/>
    </row>
    <row r="235" spans="1:9" ht="14.25">
      <c r="A235" s="796"/>
      <c r="B235" s="796"/>
      <c r="D235" s="1923"/>
      <c r="E235" s="1923"/>
      <c r="F235" s="1923"/>
    </row>
    <row r="236" spans="1:9" ht="14.25">
      <c r="A236" s="796"/>
      <c r="B236" s="796"/>
      <c r="D236" s="799"/>
      <c r="E236" s="799"/>
      <c r="F236" s="799"/>
    </row>
    <row r="237" spans="1:9" ht="14.25">
      <c r="A237" s="796"/>
      <c r="B237" s="797" t="s">
        <v>2658</v>
      </c>
      <c r="D237" s="1959" t="s">
        <v>2267</v>
      </c>
      <c r="E237" s="1959"/>
      <c r="F237" s="1959"/>
      <c r="I237" s="1773" t="s">
        <v>2473</v>
      </c>
    </row>
    <row r="238" spans="1:9" ht="14.25">
      <c r="A238" s="796"/>
      <c r="B238" s="796"/>
      <c r="D238" s="1959"/>
      <c r="E238" s="1959"/>
      <c r="F238" s="1959"/>
    </row>
    <row r="239" spans="1:9" ht="14.25">
      <c r="A239" s="796"/>
      <c r="B239" s="796"/>
      <c r="D239" s="1959"/>
      <c r="E239" s="1959"/>
      <c r="F239" s="1959"/>
    </row>
    <row r="240" spans="1:9" ht="14.25">
      <c r="A240" s="796"/>
      <c r="B240" s="796"/>
      <c r="D240" s="1960" t="s">
        <v>963</v>
      </c>
      <c r="E240" s="1960"/>
      <c r="F240" s="1960"/>
    </row>
    <row r="241" spans="1:9" ht="14.25">
      <c r="A241" s="796"/>
      <c r="B241" s="796"/>
      <c r="D241" s="799"/>
      <c r="E241" s="799"/>
      <c r="F241" s="799"/>
    </row>
    <row r="242" spans="1:9" ht="14.45" customHeight="1">
      <c r="A242" s="796"/>
      <c r="B242" s="797" t="s">
        <v>2658</v>
      </c>
      <c r="D242" s="1959" t="s">
        <v>1292</v>
      </c>
      <c r="E242" s="1959"/>
      <c r="F242" s="1959"/>
      <c r="I242" s="1773" t="s">
        <v>2493</v>
      </c>
    </row>
    <row r="243" spans="1:9" ht="14.25">
      <c r="A243" s="796"/>
      <c r="B243" s="796"/>
      <c r="D243" s="1959"/>
      <c r="E243" s="1959"/>
      <c r="F243" s="1959"/>
    </row>
    <row r="244" spans="1:9" ht="14.25">
      <c r="A244" s="796"/>
      <c r="B244" s="796"/>
      <c r="D244" s="1959"/>
      <c r="E244" s="1959"/>
      <c r="F244" s="1959"/>
    </row>
    <row r="245" spans="1:9" ht="14.25">
      <c r="A245" s="796"/>
      <c r="B245" s="796"/>
      <c r="D245" s="1959"/>
      <c r="E245" s="1959"/>
      <c r="F245" s="1959"/>
    </row>
    <row r="246" spans="1:9" ht="14.25">
      <c r="A246" s="796"/>
      <c r="B246" s="796"/>
      <c r="D246" s="1959"/>
      <c r="E246" s="1959"/>
      <c r="F246" s="1959"/>
    </row>
    <row r="247" spans="1:9" ht="14.25">
      <c r="A247" s="796"/>
      <c r="B247" s="796"/>
      <c r="D247" s="1723"/>
      <c r="E247" s="1723"/>
      <c r="F247" s="1723"/>
    </row>
    <row r="248" spans="1:9" ht="14.25">
      <c r="A248" s="796"/>
      <c r="B248" s="797" t="s">
        <v>2658</v>
      </c>
      <c r="D248" s="1722" t="s">
        <v>2264</v>
      </c>
      <c r="E248" s="1723"/>
      <c r="F248" s="1723"/>
      <c r="I248" s="1773" t="s">
        <v>2472</v>
      </c>
    </row>
    <row r="249" spans="1:9" ht="14.25">
      <c r="A249" s="796"/>
      <c r="B249" s="796"/>
      <c r="D249" s="1722"/>
      <c r="E249" s="1730" t="s">
        <v>2265</v>
      </c>
      <c r="F249" s="1723"/>
    </row>
    <row r="250" spans="1:9">
      <c r="D250" s="799"/>
      <c r="E250" s="799"/>
      <c r="F250" s="799"/>
    </row>
    <row r="251" spans="1:9" ht="14.25">
      <c r="A251" s="796"/>
      <c r="B251" s="797" t="s">
        <v>2658</v>
      </c>
      <c r="D251" s="1923" t="s">
        <v>1291</v>
      </c>
      <c r="E251" s="1923"/>
      <c r="F251" s="1923"/>
    </row>
    <row r="252" spans="1:9" ht="14.25">
      <c r="A252" s="796"/>
      <c r="B252" s="796"/>
      <c r="D252" s="1923"/>
      <c r="E252" s="1923"/>
      <c r="F252" s="1923"/>
    </row>
    <row r="253" spans="1:9">
      <c r="D253" s="820"/>
    </row>
    <row r="254" spans="1:9">
      <c r="A254" s="1888" t="s">
        <v>1165</v>
      </c>
      <c r="B254" s="1888"/>
      <c r="C254" s="1888"/>
      <c r="D254" s="1888"/>
      <c r="E254" s="1888"/>
      <c r="F254" s="1888"/>
      <c r="G254" s="1888"/>
      <c r="H254" s="1852"/>
      <c r="I254" s="1853"/>
    </row>
    <row r="255" spans="1:9">
      <c r="D255" s="820"/>
    </row>
    <row r="256" spans="1:9">
      <c r="C256" s="806"/>
      <c r="D256" s="1878" t="s">
        <v>1294</v>
      </c>
      <c r="E256" s="1878"/>
      <c r="F256" s="1878"/>
    </row>
    <row r="257" spans="1:9">
      <c r="A257" s="792"/>
      <c r="B257" s="792"/>
      <c r="C257" s="792"/>
      <c r="D257" s="799"/>
      <c r="E257" s="799"/>
      <c r="F257" s="799"/>
    </row>
    <row r="258" spans="1:9">
      <c r="A258" s="794"/>
      <c r="B258" s="794"/>
      <c r="C258" s="794"/>
      <c r="D258" s="1878" t="s">
        <v>275</v>
      </c>
      <c r="E258" s="1878"/>
      <c r="F258" s="1878"/>
      <c r="I258" s="1773" t="s">
        <v>2474</v>
      </c>
    </row>
    <row r="259" spans="1:9" ht="14.45" customHeight="1">
      <c r="A259" s="796"/>
      <c r="B259" s="797" t="s">
        <v>2658</v>
      </c>
      <c r="D259" s="1991" t="s">
        <v>1401</v>
      </c>
      <c r="E259" s="1991"/>
      <c r="F259" s="1991"/>
    </row>
    <row r="260" spans="1:9">
      <c r="D260" s="1991"/>
      <c r="E260" s="1991"/>
      <c r="F260" s="1991"/>
    </row>
    <row r="261" spans="1:9">
      <c r="D261" s="1962" t="s">
        <v>954</v>
      </c>
      <c r="E261" s="1962"/>
      <c r="F261" s="1962"/>
    </row>
    <row r="262" spans="1:9">
      <c r="D262" s="799"/>
      <c r="E262" s="799"/>
      <c r="F262" s="799"/>
    </row>
    <row r="263" spans="1:9" ht="14.45" customHeight="1">
      <c r="A263" s="796"/>
      <c r="B263" s="797" t="s">
        <v>2631</v>
      </c>
      <c r="D263" s="1959" t="s">
        <v>2266</v>
      </c>
      <c r="E263" s="1959"/>
      <c r="F263" s="1959"/>
      <c r="I263" s="1773" t="s">
        <v>2494</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ht="14.25">
      <c r="A270" s="796"/>
      <c r="B270" s="797" t="s">
        <v>2631</v>
      </c>
      <c r="D270" s="1923" t="s">
        <v>1297</v>
      </c>
      <c r="E270" s="1923"/>
      <c r="F270" s="1923"/>
    </row>
    <row r="271" spans="1:9">
      <c r="D271" s="1923"/>
      <c r="E271" s="1923"/>
      <c r="F271" s="1923"/>
    </row>
    <row r="272" spans="1:9">
      <c r="D272" s="1923"/>
      <c r="E272" s="1923"/>
      <c r="F272" s="1923"/>
    </row>
    <row r="273" spans="1:9">
      <c r="D273" s="821"/>
      <c r="E273" s="799"/>
      <c r="F273" s="799"/>
    </row>
    <row r="274" spans="1:9">
      <c r="A274" s="1888" t="s">
        <v>1166</v>
      </c>
      <c r="B274" s="1888"/>
      <c r="C274" s="1888"/>
      <c r="D274" s="1888"/>
      <c r="E274" s="1888"/>
      <c r="F274" s="1888"/>
      <c r="G274" s="1888"/>
      <c r="H274" s="1852"/>
      <c r="I274" s="1853"/>
    </row>
    <row r="275" spans="1:9">
      <c r="D275" s="821"/>
      <c r="E275" s="799"/>
      <c r="F275" s="799"/>
    </row>
    <row r="276" spans="1:9">
      <c r="C276" s="792"/>
      <c r="D276" s="1961" t="s">
        <v>1299</v>
      </c>
      <c r="E276" s="1961"/>
      <c r="F276" s="1961"/>
    </row>
    <row r="277" spans="1:9">
      <c r="C277" s="792"/>
      <c r="D277" s="1961"/>
      <c r="E277" s="1961"/>
      <c r="F277" s="1961"/>
    </row>
    <row r="278" spans="1:9">
      <c r="A278" s="794"/>
      <c r="B278" s="794"/>
      <c r="C278" s="794"/>
      <c r="D278" s="621"/>
      <c r="E278" s="671"/>
      <c r="F278" s="671"/>
    </row>
    <row r="279" spans="1:9">
      <c r="C279" s="794"/>
      <c r="D279" s="1878" t="s">
        <v>215</v>
      </c>
      <c r="E279" s="1878"/>
      <c r="F279" s="1878"/>
    </row>
    <row r="280" spans="1:9" ht="15.75" customHeight="1">
      <c r="A280" s="796"/>
      <c r="B280" s="796"/>
      <c r="D280" s="1971" t="s">
        <v>1300</v>
      </c>
      <c r="E280" s="1971"/>
      <c r="F280" s="1971"/>
    </row>
    <row r="281" spans="1:9">
      <c r="E281" s="799"/>
      <c r="F281" s="799"/>
    </row>
    <row r="282" spans="1:9" ht="14.25">
      <c r="A282" s="796"/>
      <c r="B282" s="797" t="s">
        <v>2631</v>
      </c>
      <c r="D282" s="1923" t="s">
        <v>1301</v>
      </c>
      <c r="E282" s="1923"/>
      <c r="F282" s="1923"/>
      <c r="I282" s="1773" t="s">
        <v>2436</v>
      </c>
    </row>
    <row r="283" spans="1:9" ht="14.25">
      <c r="A283" s="796"/>
      <c r="B283" s="796"/>
      <c r="D283" s="1923"/>
      <c r="E283" s="1923"/>
      <c r="F283" s="1923"/>
    </row>
    <row r="284" spans="1:9">
      <c r="D284" s="799"/>
      <c r="E284" s="799"/>
      <c r="F284" s="799"/>
    </row>
    <row r="285" spans="1:9" ht="14.25">
      <c r="A285" s="796"/>
      <c r="B285" s="797" t="s">
        <v>2631</v>
      </c>
      <c r="D285" s="1959" t="s">
        <v>1302</v>
      </c>
      <c r="E285" s="1959"/>
      <c r="F285" s="1959"/>
      <c r="I285" s="1773" t="s">
        <v>2436</v>
      </c>
    </row>
    <row r="286" spans="1:9" ht="14.25">
      <c r="A286" s="796"/>
      <c r="B286" s="796"/>
      <c r="D286" s="1959"/>
      <c r="E286" s="1959"/>
      <c r="F286" s="1959"/>
    </row>
    <row r="287" spans="1:9" ht="14.25">
      <c r="A287" s="796"/>
      <c r="B287" s="796"/>
      <c r="D287" s="1959"/>
      <c r="E287" s="1959"/>
      <c r="F287" s="1959"/>
    </row>
    <row r="288" spans="1:9">
      <c r="D288" s="799"/>
      <c r="E288" s="799"/>
      <c r="F288" s="799"/>
    </row>
    <row r="289" spans="1:9" ht="14.25">
      <c r="A289" s="796"/>
      <c r="B289" s="797" t="s">
        <v>2631</v>
      </c>
      <c r="D289" s="1923" t="s">
        <v>1303</v>
      </c>
      <c r="E289" s="1923"/>
      <c r="F289" s="1923"/>
      <c r="I289" s="1773" t="s">
        <v>2436</v>
      </c>
    </row>
    <row r="290" spans="1:9" ht="14.25">
      <c r="A290" s="796"/>
      <c r="B290" s="796"/>
      <c r="D290" s="1923"/>
      <c r="E290" s="1923"/>
      <c r="F290" s="1923"/>
    </row>
    <row r="291" spans="1:9">
      <c r="A291" s="815"/>
      <c r="B291" s="815"/>
      <c r="E291" s="799"/>
      <c r="F291" s="799"/>
    </row>
    <row r="292" spans="1:9">
      <c r="A292" s="1888" t="s">
        <v>1167</v>
      </c>
      <c r="B292" s="1888"/>
      <c r="C292" s="1888"/>
      <c r="D292" s="1888"/>
      <c r="E292" s="1888"/>
      <c r="F292" s="1888"/>
      <c r="G292" s="1888"/>
      <c r="H292" s="1852"/>
      <c r="I292" s="1853"/>
    </row>
    <row r="293" spans="1:9">
      <c r="A293" s="815"/>
      <c r="B293" s="815"/>
      <c r="D293" s="799"/>
      <c r="E293" s="799"/>
      <c r="F293" s="799"/>
    </row>
    <row r="294" spans="1:9">
      <c r="C294" s="815"/>
      <c r="D294" s="1878" t="s">
        <v>719</v>
      </c>
      <c r="E294" s="1878"/>
      <c r="F294" s="1878"/>
    </row>
    <row r="295" spans="1:9">
      <c r="C295" s="815"/>
      <c r="D295" s="1928" t="s">
        <v>1304</v>
      </c>
      <c r="E295" s="1928"/>
      <c r="F295" s="1928"/>
    </row>
    <row r="296" spans="1:9">
      <c r="C296" s="815"/>
      <c r="D296" s="822"/>
    </row>
    <row r="297" spans="1:9">
      <c r="A297" s="800"/>
      <c r="B297" s="797" t="s">
        <v>2631</v>
      </c>
      <c r="D297" s="1928" t="s">
        <v>1305</v>
      </c>
      <c r="E297" s="1928"/>
      <c r="F297" s="1928"/>
      <c r="I297" s="1773" t="s">
        <v>2437</v>
      </c>
    </row>
    <row r="298" spans="1:9" s="790" customFormat="1" ht="14.25">
      <c r="A298" s="804"/>
      <c r="B298" s="804"/>
      <c r="C298" s="800"/>
      <c r="D298" s="823"/>
      <c r="E298" s="824"/>
      <c r="F298" s="824"/>
      <c r="G298" s="801"/>
      <c r="I298" s="1836"/>
    </row>
    <row r="299" spans="1:9" s="790" customFormat="1" ht="13.7" customHeight="1">
      <c r="A299" s="800"/>
      <c r="B299" s="797" t="s">
        <v>2631</v>
      </c>
      <c r="C299" s="800"/>
      <c r="D299" s="1966" t="s">
        <v>1430</v>
      </c>
      <c r="E299" s="1966"/>
      <c r="F299" s="1966"/>
      <c r="G299" s="801"/>
      <c r="I299" s="1836" t="s">
        <v>2437</v>
      </c>
    </row>
    <row r="300" spans="1:9" s="790" customFormat="1" ht="14.25">
      <c r="A300" s="804"/>
      <c r="B300" s="804"/>
      <c r="C300" s="800"/>
      <c r="D300" s="1966"/>
      <c r="E300" s="1966"/>
      <c r="F300" s="1966"/>
      <c r="G300" s="801"/>
      <c r="I300" s="1836"/>
    </row>
    <row r="301" spans="1:9" s="790" customFormat="1" ht="14.25">
      <c r="A301" s="804"/>
      <c r="B301" s="804"/>
      <c r="C301" s="800"/>
      <c r="D301" s="1966"/>
      <c r="E301" s="1966"/>
      <c r="F301" s="1966"/>
      <c r="G301" s="801"/>
      <c r="I301" s="1836"/>
    </row>
    <row r="302" spans="1:9" s="790" customFormat="1" ht="14.25">
      <c r="A302" s="804"/>
      <c r="B302" s="804"/>
      <c r="C302" s="800"/>
      <c r="D302" s="1966"/>
      <c r="E302" s="1966"/>
      <c r="F302" s="1966"/>
      <c r="G302" s="801"/>
      <c r="I302" s="1836"/>
    </row>
    <row r="303" spans="1:9" s="790" customFormat="1" ht="14.25">
      <c r="A303" s="804"/>
      <c r="B303" s="804"/>
      <c r="C303" s="800"/>
      <c r="D303" s="1966"/>
      <c r="E303" s="1966"/>
      <c r="F303" s="1966"/>
      <c r="G303" s="801"/>
      <c r="I303" s="1836"/>
    </row>
    <row r="304" spans="1:9" s="790" customFormat="1" ht="14.25">
      <c r="A304" s="804"/>
      <c r="B304" s="804"/>
      <c r="C304" s="800"/>
      <c r="D304" s="823"/>
      <c r="E304" s="824"/>
      <c r="F304" s="824"/>
      <c r="G304" s="801"/>
      <c r="I304" s="1836"/>
    </row>
    <row r="305" spans="1:9" s="790" customFormat="1" ht="13.7" customHeight="1">
      <c r="A305" s="800"/>
      <c r="B305" s="797" t="s">
        <v>2631</v>
      </c>
      <c r="C305" s="800"/>
      <c r="D305" s="1966" t="s">
        <v>1307</v>
      </c>
      <c r="E305" s="1966"/>
      <c r="F305" s="1966"/>
      <c r="G305" s="801"/>
      <c r="I305" s="1836" t="s">
        <v>2437</v>
      </c>
    </row>
    <row r="306" spans="1:9" s="790" customFormat="1">
      <c r="A306" s="800"/>
      <c r="B306" s="800"/>
      <c r="C306" s="800"/>
      <c r="D306" s="1966"/>
      <c r="E306" s="1966"/>
      <c r="F306" s="1966"/>
      <c r="G306" s="801"/>
      <c r="I306" s="1836"/>
    </row>
    <row r="307" spans="1:9" s="790" customFormat="1" ht="14.25">
      <c r="A307" s="804"/>
      <c r="B307" s="804"/>
      <c r="C307" s="800"/>
      <c r="D307" s="823"/>
      <c r="E307" s="824"/>
      <c r="F307" s="824"/>
      <c r="G307" s="801"/>
      <c r="I307" s="1836"/>
    </row>
    <row r="308" spans="1:9">
      <c r="A308" s="800"/>
      <c r="B308" s="797" t="s">
        <v>2631</v>
      </c>
      <c r="D308" s="1928" t="s">
        <v>1308</v>
      </c>
      <c r="E308" s="1928"/>
      <c r="F308" s="1928"/>
      <c r="I308" s="1773" t="s">
        <v>2423</v>
      </c>
    </row>
    <row r="309" spans="1:9">
      <c r="E309" s="799"/>
      <c r="F309" s="799"/>
    </row>
    <row r="310" spans="1:9" ht="14.25">
      <c r="A310" s="796"/>
      <c r="B310" s="797" t="s">
        <v>2631</v>
      </c>
      <c r="D310" s="1959" t="s">
        <v>1457</v>
      </c>
      <c r="E310" s="1959"/>
      <c r="F310" s="1959"/>
      <c r="I310" s="1773" t="s">
        <v>2438</v>
      </c>
    </row>
    <row r="311" spans="1:9" ht="14.25">
      <c r="A311" s="796"/>
      <c r="B311" s="796"/>
      <c r="D311" s="1959"/>
      <c r="E311" s="1959"/>
      <c r="F311" s="1959"/>
    </row>
    <row r="312" spans="1:9" ht="14.25">
      <c r="A312" s="796"/>
      <c r="B312" s="796"/>
      <c r="D312" s="1959"/>
      <c r="E312" s="1959"/>
      <c r="F312" s="1959"/>
    </row>
    <row r="313" spans="1:9" ht="14.25">
      <c r="A313" s="796"/>
      <c r="B313" s="796"/>
      <c r="D313" s="1959"/>
      <c r="E313" s="1959"/>
      <c r="F313" s="1959"/>
    </row>
    <row r="314" spans="1:9" ht="14.25">
      <c r="A314" s="796"/>
      <c r="B314" s="796"/>
      <c r="D314" s="1959"/>
      <c r="E314" s="1959"/>
      <c r="F314" s="1959"/>
    </row>
    <row r="315" spans="1:9" ht="14.25">
      <c r="A315" s="796"/>
      <c r="B315" s="796"/>
      <c r="D315" s="1959"/>
      <c r="E315" s="1959"/>
      <c r="F315" s="1959"/>
    </row>
    <row r="316" spans="1:9" ht="14.25">
      <c r="A316" s="796"/>
      <c r="B316" s="796"/>
      <c r="D316" s="1959"/>
      <c r="E316" s="1959"/>
      <c r="F316" s="1959"/>
    </row>
    <row r="317" spans="1:9" ht="14.25">
      <c r="A317" s="796"/>
      <c r="B317" s="796"/>
      <c r="D317" s="1959"/>
      <c r="E317" s="1959"/>
      <c r="F317" s="1959"/>
    </row>
    <row r="318" spans="1:9" ht="14.25">
      <c r="A318" s="796"/>
      <c r="B318" s="796"/>
      <c r="D318" s="1959"/>
      <c r="E318" s="1959"/>
      <c r="F318" s="1959"/>
    </row>
    <row r="319" spans="1:9" ht="14.25">
      <c r="A319" s="796"/>
      <c r="B319" s="796"/>
      <c r="D319" s="1959"/>
      <c r="E319" s="1959"/>
      <c r="F319" s="1959"/>
    </row>
    <row r="320" spans="1:9" ht="14.25">
      <c r="A320" s="796"/>
      <c r="B320" s="796"/>
      <c r="D320" s="1959"/>
      <c r="E320" s="1959"/>
      <c r="F320" s="1959"/>
    </row>
    <row r="321" spans="1:9" ht="14.25">
      <c r="A321" s="796"/>
      <c r="B321" s="796"/>
      <c r="D321" s="1959"/>
      <c r="E321" s="1959"/>
      <c r="F321" s="1959"/>
    </row>
    <row r="322" spans="1:9" ht="14.25">
      <c r="A322" s="796"/>
      <c r="B322" s="796"/>
      <c r="D322" s="1959"/>
      <c r="E322" s="1959"/>
      <c r="F322" s="1959"/>
    </row>
    <row r="323" spans="1:9" ht="14.25">
      <c r="A323" s="796"/>
      <c r="B323" s="796"/>
      <c r="D323" s="1959"/>
      <c r="E323" s="1959"/>
      <c r="F323" s="1959"/>
    </row>
    <row r="324" spans="1:9" ht="14.25">
      <c r="A324" s="796"/>
      <c r="B324" s="796"/>
      <c r="D324" s="1959"/>
      <c r="E324" s="1959"/>
      <c r="F324" s="1959"/>
    </row>
    <row r="325" spans="1:9">
      <c r="D325" s="799"/>
      <c r="E325" s="799"/>
      <c r="F325" s="799"/>
    </row>
    <row r="326" spans="1:9" ht="14.25">
      <c r="A326" s="796"/>
      <c r="B326" s="797" t="s">
        <v>2631</v>
      </c>
      <c r="D326" s="1959" t="s">
        <v>1310</v>
      </c>
      <c r="E326" s="1959"/>
      <c r="F326" s="1959"/>
      <c r="I326" s="1773" t="s">
        <v>2438</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ht="14.25">
      <c r="A336" s="796"/>
      <c r="B336" s="797" t="s">
        <v>2631</v>
      </c>
      <c r="D336" s="1923" t="s">
        <v>1507</v>
      </c>
      <c r="E336" s="1923"/>
      <c r="F336" s="1923"/>
      <c r="I336" s="1773" t="s">
        <v>2475</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1" customFormat="1">
      <c r="A342" s="787"/>
      <c r="B342" s="787"/>
      <c r="C342" s="787"/>
      <c r="D342" s="1826"/>
      <c r="E342" s="1826"/>
      <c r="F342" s="1826"/>
      <c r="I342" s="1773"/>
    </row>
    <row r="343" spans="1:9" ht="13.5" thickBot="1">
      <c r="A343" s="1827"/>
      <c r="B343" s="1827"/>
      <c r="C343" s="1827"/>
      <c r="D343" s="1990" t="s">
        <v>1060</v>
      </c>
      <c r="E343" s="1990"/>
      <c r="F343" s="1990"/>
      <c r="G343" s="1850"/>
      <c r="H343" s="1850"/>
      <c r="I343" s="1851"/>
    </row>
    <row r="344" spans="1:9" ht="13.5" thickTop="1">
      <c r="D344" s="1967" t="s">
        <v>1312</v>
      </c>
      <c r="E344" s="1967"/>
      <c r="F344" s="1967"/>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2439</v>
      </c>
    </row>
    <row r="347" spans="1:9" ht="14.25">
      <c r="A347" s="796"/>
      <c r="B347" s="797" t="s">
        <v>2631</v>
      </c>
      <c r="C347" s="828"/>
      <c r="D347" s="1928" t="s">
        <v>1321</v>
      </c>
      <c r="E347" s="1928"/>
      <c r="F347" s="1928"/>
      <c r="I347" s="1956" t="s">
        <v>2490</v>
      </c>
    </row>
    <row r="348" spans="1:9" ht="12.75" customHeight="1">
      <c r="D348" s="1932" t="s">
        <v>1455</v>
      </c>
      <c r="E348" s="1932"/>
      <c r="F348" s="1932"/>
      <c r="I348" s="1957"/>
    </row>
    <row r="349" spans="1:9">
      <c r="D349" s="1959" t="s">
        <v>1454</v>
      </c>
      <c r="E349" s="1959"/>
      <c r="F349" s="1959"/>
      <c r="I349" s="1957"/>
    </row>
    <row r="350" spans="1:9">
      <c r="D350" s="1959"/>
      <c r="E350" s="1959"/>
      <c r="F350" s="1959"/>
      <c r="I350" s="1957"/>
    </row>
    <row r="351" spans="1:9">
      <c r="D351" s="1959"/>
      <c r="E351" s="1959"/>
      <c r="F351" s="1959"/>
      <c r="I351" s="1958"/>
    </row>
    <row r="352" spans="1:9" ht="14.25">
      <c r="A352" s="796"/>
      <c r="B352" s="797" t="s">
        <v>2631</v>
      </c>
      <c r="C352" s="813"/>
      <c r="D352" s="1935" t="s">
        <v>1313</v>
      </c>
      <c r="E352" s="1935"/>
      <c r="F352" s="1935"/>
      <c r="G352" s="789"/>
      <c r="I352" s="618"/>
    </row>
    <row r="353" spans="1:9">
      <c r="A353" s="813"/>
      <c r="B353" s="813"/>
      <c r="C353" s="813"/>
      <c r="D353" s="785"/>
      <c r="E353" s="785"/>
      <c r="F353" s="799"/>
      <c r="G353" s="789"/>
    </row>
    <row r="354" spans="1:9">
      <c r="A354" s="813"/>
      <c r="B354" s="797" t="s">
        <v>2631</v>
      </c>
      <c r="C354" s="813"/>
      <c r="D354" s="1919" t="s">
        <v>1433</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1" customFormat="1">
      <c r="A366" s="1776"/>
      <c r="B366" s="1776"/>
      <c r="C366" s="1776"/>
      <c r="D366" s="1778"/>
      <c r="E366" s="1778"/>
      <c r="F366" s="1778"/>
      <c r="I366" s="1773"/>
    </row>
    <row r="367" spans="1:9" ht="12.4" customHeight="1">
      <c r="A367" s="813"/>
      <c r="B367" s="797" t="s">
        <v>2631</v>
      </c>
      <c r="C367" s="813"/>
      <c r="D367" s="1963" t="s">
        <v>1434</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1" customFormat="1">
      <c r="A371" s="1776"/>
      <c r="B371" s="1776"/>
      <c r="C371" s="1776"/>
      <c r="D371" s="1777"/>
      <c r="E371" s="1777"/>
      <c r="F371" s="1777"/>
      <c r="I371" s="1773"/>
    </row>
    <row r="372" spans="1:9" s="1771" customFormat="1">
      <c r="A372" s="1776"/>
      <c r="B372" s="1774" t="s">
        <v>2631</v>
      </c>
      <c r="C372" s="1776"/>
      <c r="D372" s="1771" t="s">
        <v>2358</v>
      </c>
      <c r="E372" s="1777"/>
      <c r="F372" s="1777"/>
      <c r="I372" s="1773"/>
    </row>
    <row r="373" spans="1:9" s="1771" customFormat="1">
      <c r="A373" s="1776"/>
      <c r="B373" s="1776"/>
      <c r="C373" s="1776"/>
      <c r="D373" s="1771" t="s">
        <v>2359</v>
      </c>
      <c r="E373" s="1777"/>
      <c r="F373" s="1777"/>
      <c r="I373" s="1773"/>
    </row>
    <row r="374" spans="1:9" s="1771" customFormat="1">
      <c r="A374" s="1776"/>
      <c r="B374" s="1776"/>
      <c r="C374" s="1776"/>
      <c r="D374" s="1771" t="s">
        <v>2360</v>
      </c>
      <c r="E374" s="1777"/>
      <c r="F374" s="1777"/>
      <c r="I374" s="1773"/>
    </row>
    <row r="375" spans="1:9" s="1771" customFormat="1">
      <c r="A375" s="1776"/>
      <c r="B375" s="1776"/>
      <c r="C375" s="1776"/>
      <c r="D375" s="1771" t="s">
        <v>2361</v>
      </c>
      <c r="E375" s="1777"/>
      <c r="F375" s="1777"/>
      <c r="I375" s="1773"/>
    </row>
    <row r="376" spans="1:9" s="1771" customFormat="1">
      <c r="A376" s="1776"/>
      <c r="B376" s="1776"/>
      <c r="C376" s="1776"/>
      <c r="D376" s="1771" t="s">
        <v>2362</v>
      </c>
      <c r="E376" s="1777"/>
      <c r="F376" s="1777"/>
      <c r="I376" s="1773"/>
    </row>
    <row r="377" spans="1:9" s="1771" customFormat="1">
      <c r="A377" s="1776"/>
      <c r="B377" s="1776"/>
      <c r="C377" s="1776"/>
      <c r="D377" s="1771" t="s">
        <v>2363</v>
      </c>
      <c r="E377" s="1777"/>
      <c r="F377" s="1777"/>
      <c r="I377" s="1773"/>
    </row>
    <row r="378" spans="1:9">
      <c r="A378" s="813"/>
      <c r="B378" s="813"/>
      <c r="C378" s="813"/>
      <c r="D378" s="789"/>
      <c r="E378" s="785"/>
      <c r="F378" s="799"/>
      <c r="G378" s="789"/>
    </row>
    <row r="379" spans="1:9" ht="14.25">
      <c r="A379" s="796"/>
      <c r="B379" s="797" t="s">
        <v>2631</v>
      </c>
      <c r="C379" s="813"/>
      <c r="D379" s="1938" t="s">
        <v>1315</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1316</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7" customHeight="1">
      <c r="A393" s="813"/>
      <c r="B393" s="813"/>
      <c r="C393" s="813"/>
      <c r="D393" s="1931" t="s">
        <v>1317</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797" t="s">
        <v>2631</v>
      </c>
      <c r="C412" s="813"/>
      <c r="D412" s="1931" t="s">
        <v>1318</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45" customHeight="1">
      <c r="A415" s="796"/>
      <c r="B415" s="797" t="s">
        <v>2631</v>
      </c>
      <c r="D415" s="1931" t="s">
        <v>2476</v>
      </c>
      <c r="E415" s="1931"/>
      <c r="F415" s="1931"/>
    </row>
    <row r="416" spans="1:7" ht="14.45" customHeight="1">
      <c r="A416" s="796"/>
      <c r="D416" s="1931"/>
      <c r="E416" s="1931"/>
      <c r="F416" s="1931"/>
    </row>
    <row r="417" spans="1:7" ht="14.45" customHeight="1">
      <c r="A417" s="796"/>
      <c r="D417" s="1931"/>
      <c r="E417" s="1931"/>
      <c r="F417" s="1931"/>
    </row>
    <row r="418" spans="1:7" ht="14.45" customHeight="1">
      <c r="A418" s="796"/>
      <c r="D418" s="1931"/>
      <c r="E418" s="1931"/>
      <c r="F418" s="1931"/>
    </row>
    <row r="419" spans="1:7" ht="14.45" customHeight="1">
      <c r="A419" s="796"/>
      <c r="D419" s="1931"/>
      <c r="E419" s="1931"/>
      <c r="F419" s="1931"/>
    </row>
    <row r="420" spans="1:7" ht="14.45" customHeight="1">
      <c r="A420" s="796"/>
      <c r="D420" s="877"/>
      <c r="E420" s="877"/>
      <c r="F420" s="877"/>
    </row>
    <row r="421" spans="1:7" ht="13.7" customHeight="1">
      <c r="A421" s="796"/>
      <c r="B421" s="797" t="s">
        <v>2631</v>
      </c>
      <c r="C421" s="813"/>
      <c r="D421" s="1919" t="s">
        <v>1458</v>
      </c>
      <c r="E421" s="1919"/>
      <c r="F421" s="1919"/>
      <c r="G421" s="789"/>
    </row>
    <row r="422" spans="1:7" ht="14.25">
      <c r="A422" s="827"/>
      <c r="B422" s="827"/>
      <c r="C422" s="813"/>
      <c r="D422" s="1919"/>
      <c r="E422" s="1919"/>
      <c r="F422" s="1919"/>
      <c r="G422" s="789"/>
    </row>
    <row r="423" spans="1:7" ht="14.25">
      <c r="A423" s="827"/>
      <c r="B423" s="827"/>
      <c r="C423" s="813"/>
      <c r="D423" s="1919"/>
      <c r="E423" s="1919"/>
      <c r="F423" s="1919"/>
      <c r="G423" s="789"/>
    </row>
    <row r="424" spans="1:7" ht="14.25">
      <c r="A424" s="827"/>
      <c r="B424" s="827"/>
      <c r="C424" s="813"/>
      <c r="D424" s="1919"/>
      <c r="E424" s="1919"/>
      <c r="F424" s="1919"/>
      <c r="G424" s="789"/>
    </row>
    <row r="425" spans="1:7" ht="15.75" customHeight="1">
      <c r="A425" s="827"/>
      <c r="B425" s="827"/>
      <c r="C425" s="813"/>
      <c r="D425" s="1969" t="s">
        <v>1508</v>
      </c>
      <c r="E425" s="1919"/>
      <c r="F425" s="1919"/>
      <c r="G425" s="789"/>
    </row>
    <row r="426" spans="1:7">
      <c r="D426" s="799"/>
      <c r="E426" s="799"/>
      <c r="F426" s="799"/>
      <c r="G426" s="789"/>
    </row>
    <row r="427" spans="1:7" ht="14.25">
      <c r="A427" s="796"/>
      <c r="B427" s="797" t="s">
        <v>2631</v>
      </c>
      <c r="C427" s="828"/>
      <c r="D427" s="1923" t="s">
        <v>1320</v>
      </c>
      <c r="E427" s="1923"/>
      <c r="F427" s="1923"/>
      <c r="G427" s="789"/>
    </row>
    <row r="428" spans="1:7" ht="14.25">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9"/>
    </row>
    <row r="457" spans="1:9" s="830" customFormat="1" ht="40.700000000000003" customHeight="1">
      <c r="A457" s="787"/>
      <c r="B457" s="787"/>
      <c r="C457" s="787"/>
      <c r="D457" s="1923"/>
      <c r="E457" s="1923"/>
      <c r="F457" s="1923"/>
      <c r="G457" s="829"/>
      <c r="I457" s="1839"/>
    </row>
    <row r="458" spans="1:9">
      <c r="D458" s="799"/>
      <c r="E458" s="799"/>
      <c r="F458" s="799"/>
      <c r="G458" s="789"/>
    </row>
    <row r="459" spans="1:9" ht="14.25">
      <c r="A459" s="796"/>
      <c r="B459" s="797" t="s">
        <v>2631</v>
      </c>
      <c r="C459" s="828"/>
      <c r="D459" s="1923" t="s">
        <v>1323</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ht="14.25">
      <c r="B463" s="797" t="s">
        <v>2631</v>
      </c>
      <c r="C463" s="796"/>
      <c r="D463" s="1959" t="s">
        <v>1402</v>
      </c>
      <c r="E463" s="1959"/>
      <c r="F463" s="1959"/>
      <c r="G463" s="789"/>
    </row>
    <row r="464" spans="1:9">
      <c r="D464" s="1959"/>
      <c r="E464" s="1959"/>
      <c r="F464" s="1959"/>
      <c r="G464" s="789"/>
    </row>
    <row r="465" spans="1:7">
      <c r="D465" s="799"/>
      <c r="E465" s="799"/>
      <c r="F465" s="799"/>
      <c r="G465" s="789"/>
    </row>
    <row r="466" spans="1:7" ht="14.25">
      <c r="B466" s="797" t="s">
        <v>2631</v>
      </c>
      <c r="C466" s="796"/>
      <c r="D466" s="1959" t="s">
        <v>1325</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797" t="s">
        <v>2631</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797" t="s">
        <v>2631</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797" t="s">
        <v>2631</v>
      </c>
      <c r="C478" s="789"/>
      <c r="D478" s="1959"/>
      <c r="E478" s="1959"/>
      <c r="F478" s="1959"/>
      <c r="G478" s="789"/>
    </row>
    <row r="479" spans="1:7">
      <c r="A479" s="789"/>
      <c r="C479" s="789"/>
      <c r="D479" s="1959"/>
      <c r="E479" s="1959"/>
      <c r="F479" s="1959"/>
      <c r="G479" s="789"/>
    </row>
    <row r="480" spans="1:7">
      <c r="A480" s="789"/>
      <c r="B480" s="797" t="s">
        <v>2631</v>
      </c>
      <c r="C480" s="789"/>
      <c r="D480" s="1959" t="s">
        <v>1326</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797" t="s">
        <v>2631</v>
      </c>
      <c r="D486" s="1962" t="s">
        <v>1327</v>
      </c>
      <c r="E486" s="1962"/>
      <c r="F486" s="1962"/>
    </row>
    <row r="487" spans="1:9">
      <c r="A487" s="799"/>
      <c r="B487" s="799"/>
    </row>
    <row r="488" spans="1:9">
      <c r="A488" s="1888" t="s">
        <v>1168</v>
      </c>
      <c r="B488" s="1888"/>
      <c r="C488" s="1888"/>
      <c r="D488" s="1888"/>
      <c r="E488" s="1888"/>
      <c r="F488" s="1888"/>
      <c r="G488" s="1888"/>
      <c r="H488" s="1852"/>
      <c r="I488" s="1853"/>
    </row>
    <row r="489" spans="1:9">
      <c r="A489" s="799"/>
      <c r="B489" s="799"/>
    </row>
    <row r="490" spans="1:9">
      <c r="D490" s="1939" t="s">
        <v>948</v>
      </c>
      <c r="E490" s="1939"/>
      <c r="F490" s="1939"/>
    </row>
    <row r="491" spans="1:9" s="790" customFormat="1" ht="14.25">
      <c r="A491" s="804"/>
      <c r="B491" s="804"/>
      <c r="C491" s="800"/>
      <c r="D491" s="1940" t="s">
        <v>1328</v>
      </c>
      <c r="E491" s="1940"/>
      <c r="F491" s="1940"/>
      <c r="G491" s="801"/>
      <c r="I491" s="1836"/>
    </row>
    <row r="492" spans="1:9" s="790" customFormat="1" ht="14.25">
      <c r="A492" s="804"/>
      <c r="B492" s="804"/>
      <c r="C492" s="800"/>
      <c r="D492" s="786"/>
      <c r="E492" s="671"/>
      <c r="F492" s="671"/>
      <c r="G492" s="801"/>
      <c r="I492" s="1836"/>
    </row>
    <row r="493" spans="1:9" s="790" customFormat="1" ht="14.25">
      <c r="A493" s="796"/>
      <c r="B493" s="797" t="s">
        <v>2631</v>
      </c>
      <c r="C493" s="800"/>
      <c r="D493" s="1941" t="s">
        <v>1329</v>
      </c>
      <c r="E493" s="1941"/>
      <c r="F493" s="1941"/>
      <c r="G493" s="801"/>
      <c r="I493" s="1836" t="s">
        <v>2440</v>
      </c>
    </row>
    <row r="494" spans="1:9" s="790" customFormat="1" ht="14.25">
      <c r="A494" s="796"/>
      <c r="B494" s="796"/>
      <c r="C494" s="800"/>
      <c r="D494" s="1941"/>
      <c r="E494" s="1941"/>
      <c r="F494" s="1941"/>
      <c r="G494" s="801"/>
      <c r="I494" s="1836"/>
    </row>
    <row r="495" spans="1:9" s="790" customFormat="1" ht="14.25">
      <c r="A495" s="796"/>
      <c r="B495" s="796"/>
      <c r="C495" s="800"/>
      <c r="D495" s="784"/>
      <c r="E495" s="671"/>
      <c r="F495" s="671"/>
      <c r="G495" s="801"/>
      <c r="I495" s="1836"/>
    </row>
    <row r="496" spans="1:9" ht="12.75" customHeight="1">
      <c r="B496" s="797" t="s">
        <v>2658</v>
      </c>
      <c r="D496" s="1911" t="s">
        <v>1509</v>
      </c>
      <c r="E496" s="1911"/>
      <c r="F496" s="1911"/>
      <c r="I496" s="1773" t="s">
        <v>2441</v>
      </c>
    </row>
    <row r="497" spans="1:9" ht="14.25">
      <c r="A497" s="796"/>
      <c r="D497" s="1911"/>
      <c r="E497" s="1911"/>
      <c r="F497" s="1911"/>
    </row>
    <row r="498" spans="1:9" ht="14.25">
      <c r="A498" s="796"/>
      <c r="B498" s="796"/>
      <c r="D498" s="1911"/>
      <c r="E498" s="1911"/>
      <c r="F498" s="1911"/>
    </row>
    <row r="499" spans="1:9" ht="14.25">
      <c r="A499" s="796"/>
      <c r="B499" s="796"/>
      <c r="D499" s="1911"/>
      <c r="E499" s="1911"/>
      <c r="F499" s="1911"/>
    </row>
    <row r="500" spans="1:9" ht="14.25">
      <c r="A500" s="796"/>
      <c r="D500" s="892"/>
      <c r="E500" s="892"/>
      <c r="F500" s="892"/>
      <c r="G500" s="789"/>
    </row>
    <row r="501" spans="1:9" ht="14.25">
      <c r="A501" s="796"/>
      <c r="B501" s="797" t="s">
        <v>2658</v>
      </c>
      <c r="D501" s="1928" t="s">
        <v>1332</v>
      </c>
      <c r="E501" s="1928"/>
      <c r="F501" s="1928"/>
      <c r="G501" s="789"/>
      <c r="I501" s="1773" t="s">
        <v>2442</v>
      </c>
    </row>
    <row r="502" spans="1:9" ht="14.25">
      <c r="A502" s="796"/>
      <c r="B502" s="796"/>
      <c r="D502" s="784"/>
      <c r="E502" s="671"/>
      <c r="F502" s="671"/>
      <c r="G502" s="789"/>
    </row>
    <row r="503" spans="1:9" ht="14.25">
      <c r="A503" s="796"/>
      <c r="B503" s="797" t="s">
        <v>2658</v>
      </c>
      <c r="D503" s="1923" t="s">
        <v>1333</v>
      </c>
      <c r="E503" s="1923"/>
      <c r="F503" s="1923"/>
      <c r="G503" s="789"/>
      <c r="I503" s="1773" t="s">
        <v>2442</v>
      </c>
    </row>
    <row r="504" spans="1:9" ht="14.25">
      <c r="A504" s="796"/>
      <c r="D504" s="1923"/>
      <c r="E504" s="1923"/>
      <c r="F504" s="1923"/>
      <c r="G504" s="789"/>
    </row>
    <row r="505" spans="1:9">
      <c r="A505" s="815"/>
      <c r="B505" s="815"/>
      <c r="D505" s="732"/>
      <c r="E505" s="671"/>
      <c r="F505" s="671"/>
      <c r="G505" s="789"/>
    </row>
    <row r="506" spans="1:9">
      <c r="A506" s="815"/>
      <c r="B506" s="797" t="s">
        <v>2631</v>
      </c>
      <c r="D506" s="1928" t="s">
        <v>1334</v>
      </c>
      <c r="E506" s="1928"/>
      <c r="F506" s="1928"/>
      <c r="G506" s="789"/>
      <c r="I506" s="1773" t="s">
        <v>2497</v>
      </c>
    </row>
    <row r="507" spans="1:9" ht="14.25">
      <c r="A507" s="796"/>
      <c r="B507" s="796"/>
      <c r="D507" s="799"/>
    </row>
    <row r="508" spans="1:9">
      <c r="A508" s="1888" t="s">
        <v>1169</v>
      </c>
      <c r="B508" s="1888"/>
      <c r="C508" s="1888"/>
      <c r="D508" s="1888"/>
      <c r="E508" s="1888"/>
      <c r="F508" s="1888"/>
      <c r="G508" s="1888"/>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4" t="s">
        <v>851</v>
      </c>
      <c r="E510" s="1964"/>
      <c r="F510" s="1964"/>
      <c r="G510" s="692"/>
      <c r="I510" s="621"/>
    </row>
    <row r="511" spans="1:9" s="721" customFormat="1">
      <c r="A511" s="800"/>
      <c r="B511" s="800"/>
      <c r="C511" s="831"/>
      <c r="D511" s="854" t="s">
        <v>1404</v>
      </c>
      <c r="E511" s="854"/>
      <c r="F511" s="854"/>
      <c r="G511" s="692"/>
      <c r="I511" s="621"/>
    </row>
    <row r="512" spans="1:9" s="721" customFormat="1">
      <c r="A512" s="800"/>
      <c r="B512" s="800"/>
      <c r="C512" s="831"/>
      <c r="D512" s="854" t="s">
        <v>1405</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2658</v>
      </c>
      <c r="C514" s="798"/>
      <c r="D514" s="1922" t="s">
        <v>2268</v>
      </c>
      <c r="E514" s="1922"/>
      <c r="F514" s="1922"/>
      <c r="G514" s="671"/>
      <c r="I514" s="621" t="s">
        <v>2477</v>
      </c>
    </row>
    <row r="515" spans="1:9" s="721" customFormat="1">
      <c r="A515" s="794"/>
      <c r="B515" s="794"/>
      <c r="C515" s="798"/>
      <c r="D515" s="1922"/>
      <c r="E515" s="1922"/>
      <c r="F515" s="1922"/>
      <c r="G515" s="671"/>
      <c r="I515" s="621"/>
    </row>
    <row r="516" spans="1:9" s="721" customFormat="1">
      <c r="A516" s="794"/>
      <c r="B516" s="794"/>
      <c r="C516" s="798"/>
      <c r="D516" s="1706"/>
      <c r="E516" s="1706"/>
      <c r="F516" s="1706"/>
      <c r="G516" s="671"/>
    </row>
    <row r="517" spans="1:9" s="721" customFormat="1">
      <c r="A517" s="794"/>
      <c r="B517" s="797" t="s">
        <v>2631</v>
      </c>
      <c r="C517" s="803"/>
      <c r="D517" s="1922" t="s">
        <v>1207</v>
      </c>
      <c r="E517" s="1922"/>
      <c r="F517" s="1922"/>
      <c r="G517" s="671"/>
      <c r="I517" s="621" t="s">
        <v>2443</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15" customHeight="1">
      <c r="A521" s="794"/>
      <c r="B521" s="797" t="s">
        <v>2631</v>
      </c>
      <c r="C521" s="798"/>
      <c r="D521" s="1968" t="s">
        <v>1233</v>
      </c>
      <c r="E521" s="1968"/>
      <c r="F521" s="1968"/>
      <c r="G521" s="671"/>
      <c r="I521" s="621" t="s">
        <v>2443</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1170</v>
      </c>
      <c r="B524" s="1888"/>
      <c r="C524" s="1888"/>
      <c r="D524" s="1888"/>
      <c r="E524" s="1888"/>
      <c r="F524" s="1888"/>
      <c r="G524" s="1888"/>
      <c r="H524" s="1852"/>
      <c r="I524" s="1853"/>
    </row>
    <row r="525" spans="1:9">
      <c r="A525" s="799"/>
      <c r="B525" s="799"/>
      <c r="C525" s="828"/>
      <c r="F525" s="835"/>
    </row>
    <row r="526" spans="1:9">
      <c r="B526" s="1960" t="s">
        <v>470</v>
      </c>
      <c r="C526" s="1960"/>
      <c r="D526" s="1960"/>
      <c r="E526" s="1960"/>
      <c r="F526" s="1960"/>
    </row>
    <row r="527" spans="1:9">
      <c r="A527" s="799"/>
      <c r="B527" s="799"/>
      <c r="C527" s="828"/>
      <c r="D527" s="799"/>
      <c r="F527" s="799"/>
    </row>
    <row r="528" spans="1:9">
      <c r="A528" s="1889" t="s">
        <v>1171</v>
      </c>
      <c r="B528" s="1889"/>
      <c r="C528" s="1889"/>
      <c r="D528" s="1889"/>
      <c r="E528" s="1889"/>
      <c r="F528" s="1889"/>
      <c r="G528" s="1889"/>
      <c r="H528" s="1852"/>
      <c r="I528" s="1853"/>
    </row>
    <row r="529" spans="1:9">
      <c r="A529" s="799"/>
      <c r="B529" s="799"/>
      <c r="C529" s="828"/>
      <c r="D529" s="799"/>
      <c r="F529" s="799"/>
    </row>
    <row r="530" spans="1:9">
      <c r="C530" s="828"/>
      <c r="D530" s="1878" t="s">
        <v>720</v>
      </c>
      <c r="E530" s="1878"/>
      <c r="F530" s="1878"/>
    </row>
    <row r="531" spans="1:9">
      <c r="C531" s="828"/>
      <c r="D531" s="1928" t="s">
        <v>1228</v>
      </c>
      <c r="E531" s="1928"/>
      <c r="F531" s="1928"/>
    </row>
    <row r="532" spans="1:9">
      <c r="C532" s="828"/>
      <c r="D532" s="784"/>
      <c r="E532" s="784"/>
      <c r="F532" s="784"/>
    </row>
    <row r="533" spans="1:9" ht="13.7" customHeight="1">
      <c r="A533" s="796"/>
      <c r="B533" s="797" t="s">
        <v>2658</v>
      </c>
      <c r="C533" s="828"/>
      <c r="D533" s="1928" t="s">
        <v>949</v>
      </c>
      <c r="E533" s="1928"/>
      <c r="F533" s="1928"/>
      <c r="G533" s="789"/>
      <c r="I533" s="1773" t="s">
        <v>2495</v>
      </c>
    </row>
    <row r="534" spans="1:9" ht="13.7" customHeight="1">
      <c r="A534" s="828"/>
      <c r="B534" s="828"/>
      <c r="C534" s="828"/>
      <c r="D534" s="784"/>
      <c r="E534" s="617"/>
      <c r="F534" s="617"/>
      <c r="G534" s="789"/>
    </row>
    <row r="535" spans="1:9" ht="14.25">
      <c r="A535" s="796"/>
      <c r="B535" s="1774" t="s">
        <v>2658</v>
      </c>
      <c r="C535" s="828"/>
      <c r="D535" s="1923" t="s">
        <v>1229</v>
      </c>
      <c r="E535" s="1923"/>
      <c r="F535" s="1923"/>
      <c r="G535" s="789"/>
      <c r="I535" s="1773" t="s">
        <v>2495</v>
      </c>
    </row>
    <row r="536" spans="1:9">
      <c r="A536" s="828"/>
      <c r="B536" s="828"/>
      <c r="C536" s="828"/>
      <c r="D536" s="1923"/>
      <c r="E536" s="1923"/>
      <c r="F536" s="1923"/>
      <c r="G536" s="789"/>
    </row>
    <row r="537" spans="1:9">
      <c r="A537" s="828"/>
      <c r="B537" s="828"/>
      <c r="C537" s="828"/>
      <c r="D537" s="799"/>
      <c r="E537" s="799"/>
      <c r="F537" s="799"/>
      <c r="G537" s="789"/>
    </row>
    <row r="538" spans="1:9" ht="14.25">
      <c r="A538" s="796"/>
      <c r="B538" s="1774" t="s">
        <v>2658</v>
      </c>
      <c r="C538" s="828"/>
      <c r="D538" s="1923" t="s">
        <v>1230</v>
      </c>
      <c r="E538" s="1923"/>
      <c r="F538" s="1923"/>
      <c r="G538" s="789"/>
      <c r="I538" s="1773" t="s">
        <v>2444</v>
      </c>
    </row>
    <row r="539" spans="1:9">
      <c r="A539" s="828"/>
      <c r="B539" s="828"/>
      <c r="C539" s="828"/>
      <c r="D539" s="1923"/>
      <c r="E539" s="1923"/>
      <c r="F539" s="1923"/>
      <c r="G539" s="789"/>
    </row>
    <row r="540" spans="1:9">
      <c r="A540" s="828"/>
      <c r="B540" s="828"/>
      <c r="C540" s="828"/>
      <c r="D540" s="799"/>
      <c r="E540" s="799"/>
      <c r="F540" s="799"/>
      <c r="G540" s="789"/>
    </row>
    <row r="541" spans="1:9" ht="14.25">
      <c r="A541" s="796"/>
      <c r="B541" s="1774" t="s">
        <v>2658</v>
      </c>
      <c r="C541" s="828"/>
      <c r="D541" s="1923" t="s">
        <v>1231</v>
      </c>
      <c r="E541" s="1923"/>
      <c r="F541" s="1923"/>
      <c r="G541" s="789"/>
      <c r="I541" s="1773" t="s">
        <v>2445</v>
      </c>
    </row>
    <row r="542" spans="1:9">
      <c r="A542" s="828"/>
      <c r="B542" s="828"/>
      <c r="C542" s="828"/>
      <c r="D542" s="1923"/>
      <c r="E542" s="1923"/>
      <c r="F542" s="1923"/>
      <c r="G542" s="789"/>
    </row>
    <row r="543" spans="1:9">
      <c r="A543" s="828"/>
      <c r="B543" s="828"/>
      <c r="C543" s="828"/>
      <c r="D543" s="799"/>
      <c r="E543" s="799"/>
      <c r="F543" s="799"/>
      <c r="G543" s="789"/>
    </row>
    <row r="544" spans="1:9" ht="14.25">
      <c r="A544" s="796"/>
      <c r="B544" s="1774" t="s">
        <v>2658</v>
      </c>
      <c r="C544" s="828"/>
      <c r="D544" s="1923" t="s">
        <v>1232</v>
      </c>
      <c r="E544" s="1923"/>
      <c r="F544" s="1923"/>
      <c r="G544" s="789"/>
      <c r="I544" s="1773" t="s">
        <v>2496</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ht="14.25">
      <c r="A548" s="796"/>
      <c r="B548" s="797" t="s">
        <v>2631</v>
      </c>
      <c r="C548" s="828"/>
      <c r="D548" s="1968" t="s">
        <v>1350</v>
      </c>
      <c r="E548" s="1968"/>
      <c r="F548" s="1968"/>
      <c r="I548" s="1773" t="s">
        <v>2495</v>
      </c>
    </row>
    <row r="549" spans="1:9">
      <c r="A549" s="828"/>
      <c r="B549" s="828"/>
      <c r="C549" s="828"/>
      <c r="D549" s="1968"/>
      <c r="E549" s="1968"/>
      <c r="F549" s="1968"/>
    </row>
    <row r="550" spans="1:9">
      <c r="A550" s="828"/>
      <c r="B550" s="828"/>
      <c r="C550" s="828"/>
      <c r="D550" s="799"/>
      <c r="E550" s="799"/>
      <c r="F550" s="799"/>
    </row>
    <row r="551" spans="1:9" ht="14.25">
      <c r="A551" s="796"/>
      <c r="B551" s="797" t="s">
        <v>2631</v>
      </c>
      <c r="C551" s="828"/>
      <c r="D551" s="1923" t="s">
        <v>1234</v>
      </c>
      <c r="E551" s="1923"/>
      <c r="F551" s="1923"/>
      <c r="I551" s="1773" t="s">
        <v>2495</v>
      </c>
    </row>
    <row r="552" spans="1:9">
      <c r="A552" s="828"/>
      <c r="B552" s="828"/>
      <c r="C552" s="828"/>
      <c r="D552" s="1923"/>
      <c r="E552" s="1923"/>
      <c r="F552" s="1923"/>
      <c r="G552" s="818"/>
    </row>
    <row r="553" spans="1:9">
      <c r="A553" s="828"/>
      <c r="B553" s="828"/>
      <c r="C553" s="828"/>
      <c r="D553" s="799"/>
      <c r="E553" s="799"/>
      <c r="F553" s="799"/>
      <c r="G553" s="818"/>
    </row>
    <row r="554" spans="1:9" ht="14.25">
      <c r="A554" s="796"/>
      <c r="B554" s="1774" t="s">
        <v>2658</v>
      </c>
      <c r="C554" s="828"/>
      <c r="D554" s="1928" t="s">
        <v>1235</v>
      </c>
      <c r="E554" s="1928"/>
      <c r="F554" s="1928"/>
      <c r="G554" s="818"/>
      <c r="I554" s="1773" t="s">
        <v>2498</v>
      </c>
    </row>
    <row r="555" spans="1:9">
      <c r="A555" s="815"/>
      <c r="B555" s="815"/>
      <c r="C555" s="828"/>
      <c r="D555" s="1928" t="s">
        <v>881</v>
      </c>
      <c r="E555" s="1928"/>
      <c r="F555" s="1928"/>
      <c r="G555" s="818"/>
    </row>
    <row r="556" spans="1:9">
      <c r="A556" s="815"/>
      <c r="B556" s="815"/>
      <c r="C556" s="828"/>
      <c r="D556" s="671"/>
      <c r="E556" s="1971" t="s">
        <v>1236</v>
      </c>
      <c r="F556" s="1971"/>
      <c r="G556" s="818"/>
    </row>
    <row r="557" spans="1:9" ht="14.25">
      <c r="A557" s="796"/>
      <c r="B557" s="796"/>
      <c r="C557" s="828"/>
      <c r="E557" s="799"/>
      <c r="F557" s="799"/>
      <c r="G557" s="818"/>
    </row>
    <row r="558" spans="1:9" ht="14.25">
      <c r="A558" s="796"/>
      <c r="B558" s="1774" t="s">
        <v>2658</v>
      </c>
      <c r="C558" s="828"/>
      <c r="D558" s="1970" t="s">
        <v>1237</v>
      </c>
      <c r="E558" s="1970"/>
      <c r="F558" s="1970"/>
      <c r="G558" s="818"/>
      <c r="I558" s="1773" t="s">
        <v>2446</v>
      </c>
    </row>
    <row r="559" spans="1:9">
      <c r="C559" s="828"/>
      <c r="D559" s="1923" t="s">
        <v>1238</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ht="14.25">
      <c r="A563" s="796"/>
      <c r="B563" s="1774" t="s">
        <v>2658</v>
      </c>
      <c r="C563" s="828"/>
      <c r="D563" s="1923" t="s">
        <v>1239</v>
      </c>
      <c r="E563" s="1923"/>
      <c r="F563" s="1923"/>
      <c r="G563" s="818"/>
      <c r="I563" s="1773" t="s">
        <v>2447</v>
      </c>
    </row>
    <row r="564" spans="1:9" ht="14.25">
      <c r="A564" s="796"/>
      <c r="B564" s="796"/>
      <c r="C564" s="828"/>
      <c r="D564" s="1923"/>
      <c r="E564" s="1923"/>
      <c r="F564" s="1923"/>
      <c r="G564" s="818"/>
    </row>
    <row r="565" spans="1:9" ht="14.25">
      <c r="A565" s="796"/>
      <c r="B565" s="796"/>
      <c r="C565" s="828"/>
      <c r="D565" s="1923"/>
      <c r="E565" s="1923"/>
      <c r="F565" s="1923"/>
      <c r="G565" s="818"/>
    </row>
    <row r="566" spans="1:9" ht="14.25">
      <c r="A566" s="796"/>
      <c r="B566" s="796"/>
      <c r="C566" s="828"/>
      <c r="D566" s="1923"/>
      <c r="E566" s="1923"/>
      <c r="F566" s="1923"/>
      <c r="G566" s="818"/>
    </row>
    <row r="567" spans="1:9" ht="14.25">
      <c r="A567" s="796"/>
      <c r="B567" s="796"/>
      <c r="C567" s="828"/>
      <c r="D567" s="799"/>
      <c r="E567" s="799"/>
      <c r="F567" s="799"/>
      <c r="G567" s="818"/>
    </row>
    <row r="568" spans="1:9">
      <c r="A568" s="1888" t="s">
        <v>1172</v>
      </c>
      <c r="B568" s="1888"/>
      <c r="C568" s="1888"/>
      <c r="D568" s="1888"/>
      <c r="E568" s="1888"/>
      <c r="F568" s="1888"/>
      <c r="G568" s="1888"/>
      <c r="H568" s="1852"/>
      <c r="I568" s="1853"/>
    </row>
    <row r="569" spans="1:9">
      <c r="A569" s="828"/>
      <c r="B569" s="828"/>
      <c r="C569" s="828"/>
      <c r="E569" s="799"/>
      <c r="F569" s="799"/>
      <c r="G569" s="818"/>
    </row>
    <row r="570" spans="1:9" ht="12.75" customHeight="1">
      <c r="C570" s="792"/>
      <c r="D570" s="1961" t="s">
        <v>216</v>
      </c>
      <c r="E570" s="1961"/>
      <c r="F570" s="1961"/>
      <c r="G570" s="818"/>
    </row>
    <row r="571" spans="1:9">
      <c r="A571" s="794"/>
      <c r="B571" s="794"/>
      <c r="C571" s="794"/>
      <c r="D571" s="1910" t="s">
        <v>1188</v>
      </c>
      <c r="E571" s="1910"/>
      <c r="F571" s="1910"/>
      <c r="G571" s="818"/>
    </row>
    <row r="572" spans="1:9">
      <c r="A572" s="789"/>
      <c r="B572" s="789"/>
      <c r="C572" s="794"/>
      <c r="D572" s="836"/>
      <c r="G572" s="818"/>
      <c r="I572" s="1773" t="s">
        <v>2448</v>
      </c>
    </row>
    <row r="573" spans="1:9">
      <c r="A573" s="794"/>
      <c r="B573" s="1774" t="s">
        <v>2658</v>
      </c>
      <c r="D573" s="1910" t="s">
        <v>955</v>
      </c>
      <c r="E573" s="1910"/>
      <c r="F573" s="1910"/>
      <c r="G573" s="818"/>
    </row>
    <row r="574" spans="1:9">
      <c r="A574" s="815"/>
      <c r="B574" s="815"/>
      <c r="D574" s="813"/>
    </row>
    <row r="575" spans="1:9">
      <c r="A575" s="815"/>
      <c r="B575" s="1774" t="s">
        <v>2658</v>
      </c>
      <c r="D575" s="1911" t="s">
        <v>1189</v>
      </c>
      <c r="E575" s="1911"/>
      <c r="F575" s="1911"/>
      <c r="I575" s="1773" t="s">
        <v>2450</v>
      </c>
    </row>
    <row r="576" spans="1:9">
      <c r="A576" s="815"/>
      <c r="B576" s="815"/>
      <c r="D576" s="1911"/>
      <c r="E576" s="1911"/>
      <c r="F576" s="1911"/>
      <c r="G576" s="789"/>
      <c r="I576" s="1773" t="s">
        <v>2449</v>
      </c>
    </row>
    <row r="577" spans="1:9">
      <c r="A577" s="815"/>
      <c r="B577" s="815"/>
      <c r="D577" s="1911"/>
      <c r="E577" s="1911"/>
      <c r="F577" s="1911"/>
      <c r="G577" s="789"/>
    </row>
    <row r="578" spans="1:9">
      <c r="A578" s="815"/>
      <c r="B578" s="815"/>
      <c r="D578" s="1911"/>
      <c r="E578" s="1911"/>
      <c r="F578" s="1911"/>
      <c r="G578" s="789"/>
    </row>
    <row r="579" spans="1:9">
      <c r="A579" s="815"/>
      <c r="B579" s="797" t="s">
        <v>2631</v>
      </c>
      <c r="D579" s="1911" t="s">
        <v>1190</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1774" t="s">
        <v>2658</v>
      </c>
      <c r="D584" s="1911" t="s">
        <v>1191</v>
      </c>
      <c r="E584" s="1911"/>
      <c r="F584" s="1911"/>
      <c r="G584" s="789"/>
    </row>
    <row r="585" spans="1:9">
      <c r="A585" s="815"/>
      <c r="B585" s="815"/>
      <c r="D585" s="1911"/>
      <c r="E585" s="1911"/>
      <c r="F585" s="1911"/>
      <c r="G585" s="789"/>
    </row>
    <row r="586" spans="1:9">
      <c r="A586" s="815"/>
      <c r="B586" s="815"/>
      <c r="D586" s="836"/>
      <c r="G586" s="789"/>
    </row>
    <row r="587" spans="1:9">
      <c r="A587" s="815"/>
      <c r="B587" s="797" t="s">
        <v>2631</v>
      </c>
      <c r="D587" s="1910" t="s">
        <v>1192</v>
      </c>
      <c r="E587" s="1910"/>
      <c r="F587" s="1910"/>
      <c r="G587" s="789"/>
      <c r="I587" s="1773" t="s">
        <v>2499</v>
      </c>
    </row>
    <row r="588" spans="1:9">
      <c r="A588" s="815"/>
      <c r="B588" s="815"/>
      <c r="D588" s="1910"/>
      <c r="E588" s="1910"/>
      <c r="F588" s="1910"/>
      <c r="G588" s="789"/>
    </row>
    <row r="589" spans="1:9" ht="14.25">
      <c r="A589" s="796"/>
      <c r="B589" s="796"/>
      <c r="D589" s="836"/>
      <c r="G589" s="789"/>
    </row>
    <row r="590" spans="1:9">
      <c r="A590" s="1888" t="s">
        <v>1173</v>
      </c>
      <c r="B590" s="1888"/>
      <c r="C590" s="1888"/>
      <c r="D590" s="1888"/>
      <c r="E590" s="1888"/>
      <c r="F590" s="1888"/>
      <c r="G590" s="1888"/>
      <c r="H590" s="1852"/>
      <c r="I590" s="1853"/>
    </row>
    <row r="591" spans="1:9"/>
    <row r="592" spans="1:9">
      <c r="D592" s="1878" t="s">
        <v>1273</v>
      </c>
      <c r="E592" s="1878"/>
      <c r="F592" s="1878"/>
    </row>
    <row r="593" spans="1:9">
      <c r="D593" s="1879" t="s">
        <v>1274</v>
      </c>
      <c r="E593" s="1879"/>
      <c r="F593" s="1879"/>
    </row>
    <row r="594" spans="1:9">
      <c r="D594" s="779"/>
      <c r="E594" s="721"/>
      <c r="F594" s="721"/>
    </row>
    <row r="595" spans="1:9" s="790" customFormat="1" ht="14.25">
      <c r="A595" s="804"/>
      <c r="B595" s="1774" t="s">
        <v>2658</v>
      </c>
      <c r="C595" s="800"/>
      <c r="D595" s="1880" t="s">
        <v>1275</v>
      </c>
      <c r="E595" s="1880"/>
      <c r="F595" s="1880"/>
      <c r="G595" s="801"/>
      <c r="I595" s="1836" t="s">
        <v>2478</v>
      </c>
    </row>
    <row r="596" spans="1:9">
      <c r="D596" s="1880"/>
      <c r="E596" s="1880"/>
      <c r="F596" s="1880"/>
    </row>
    <row r="597" spans="1:9">
      <c r="D597" s="1880"/>
      <c r="E597" s="1880"/>
      <c r="F597" s="1880"/>
    </row>
    <row r="598" spans="1:9"/>
    <row r="599" spans="1:9">
      <c r="A599" s="1888" t="s">
        <v>1174</v>
      </c>
      <c r="B599" s="1888"/>
      <c r="C599" s="1888"/>
      <c r="D599" s="1888"/>
      <c r="E599" s="1888"/>
      <c r="F599" s="1888"/>
      <c r="G599" s="1888"/>
      <c r="H599" s="1852"/>
      <c r="I599" s="1853"/>
    </row>
    <row r="600" spans="1:9">
      <c r="A600" s="799"/>
      <c r="B600" s="799"/>
      <c r="G600" s="818"/>
    </row>
    <row r="601" spans="1:9">
      <c r="A601" s="837"/>
      <c r="B601" s="837"/>
      <c r="C601" s="792"/>
      <c r="D601" s="1881" t="s">
        <v>1276</v>
      </c>
      <c r="E601" s="1881"/>
      <c r="F601" s="1881"/>
      <c r="G601" s="818"/>
    </row>
    <row r="602" spans="1:9">
      <c r="A602" s="837"/>
      <c r="B602" s="837"/>
      <c r="C602" s="792"/>
      <c r="D602" s="1881"/>
      <c r="E602" s="1881"/>
      <c r="F602" s="1881"/>
      <c r="G602" s="818"/>
    </row>
    <row r="603" spans="1:9">
      <c r="C603" s="794"/>
      <c r="D603" s="1879" t="s">
        <v>1277</v>
      </c>
      <c r="E603" s="1879"/>
      <c r="F603" s="1879"/>
      <c r="G603" s="818"/>
    </row>
    <row r="604" spans="1:9">
      <c r="C604" s="794"/>
      <c r="D604" s="779"/>
      <c r="E604" s="779"/>
      <c r="F604" s="779"/>
      <c r="G604" s="818"/>
    </row>
    <row r="605" spans="1:9" ht="12.75" customHeight="1">
      <c r="A605" s="815"/>
      <c r="B605" s="1774" t="s">
        <v>2658</v>
      </c>
      <c r="D605" s="1882" t="s">
        <v>1278</v>
      </c>
      <c r="E605" s="1882"/>
      <c r="F605" s="1882"/>
      <c r="G605" s="818"/>
      <c r="I605" s="1773" t="s">
        <v>2500</v>
      </c>
    </row>
    <row r="606" spans="1:9">
      <c r="D606" s="1882"/>
      <c r="E606" s="1882"/>
      <c r="F606" s="1882"/>
      <c r="G606" s="818"/>
    </row>
    <row r="607" spans="1:9">
      <c r="D607" s="789"/>
      <c r="G607" s="818"/>
    </row>
    <row r="608" spans="1:9">
      <c r="B608" s="1774" t="s">
        <v>2658</v>
      </c>
      <c r="D608" s="1882" t="s">
        <v>1279</v>
      </c>
      <c r="E608" s="1882"/>
      <c r="F608" s="1882"/>
      <c r="G608" s="818"/>
      <c r="I608" s="1773" t="s">
        <v>2451</v>
      </c>
    </row>
    <row r="609" spans="1:9">
      <c r="C609" s="838"/>
      <c r="D609" s="1882"/>
      <c r="E609" s="1882"/>
      <c r="F609" s="1882"/>
      <c r="G609" s="818"/>
    </row>
    <row r="610" spans="1:9">
      <c r="C610" s="838"/>
      <c r="G610" s="818"/>
    </row>
    <row r="611" spans="1:9">
      <c r="B611" s="797" t="s">
        <v>2631</v>
      </c>
      <c r="C611" s="838"/>
      <c r="D611" s="1882" t="s">
        <v>1280</v>
      </c>
      <c r="E611" s="1882"/>
      <c r="F611" s="1882"/>
      <c r="G611" s="818"/>
      <c r="I611" s="1773" t="s">
        <v>2501</v>
      </c>
    </row>
    <row r="612" spans="1:9">
      <c r="C612" s="838"/>
      <c r="D612" s="1882"/>
      <c r="E612" s="1882"/>
      <c r="F612" s="1882"/>
      <c r="G612" s="818"/>
      <c r="I612" s="1849" t="s">
        <v>2502</v>
      </c>
    </row>
    <row r="613" spans="1:9">
      <c r="C613" s="838"/>
      <c r="G613" s="818"/>
    </row>
    <row r="614" spans="1:9">
      <c r="A614" s="1888" t="s">
        <v>1175</v>
      </c>
      <c r="B614" s="1888"/>
      <c r="C614" s="1888"/>
      <c r="D614" s="1888"/>
      <c r="E614" s="1888"/>
      <c r="F614" s="1888"/>
      <c r="G614" s="1888"/>
      <c r="H614" s="1852"/>
      <c r="I614" s="1853"/>
    </row>
    <row r="615" spans="1:9">
      <c r="A615" s="839"/>
      <c r="B615" s="839"/>
      <c r="C615" s="839"/>
      <c r="G615" s="818"/>
    </row>
    <row r="616" spans="1:9">
      <c r="C616" s="815"/>
      <c r="D616" s="1878" t="s">
        <v>1281</v>
      </c>
      <c r="E616" s="1878"/>
      <c r="F616" s="1878"/>
      <c r="G616" s="818"/>
    </row>
    <row r="617" spans="1:9">
      <c r="A617" s="815"/>
      <c r="B617" s="815"/>
      <c r="C617" s="817"/>
      <c r="D617" s="793"/>
      <c r="G617" s="818"/>
    </row>
    <row r="618" spans="1:9" ht="14.25">
      <c r="A618" s="796"/>
      <c r="B618" s="1774" t="s">
        <v>2658</v>
      </c>
      <c r="C618" s="817"/>
      <c r="D618" s="1923" t="s">
        <v>1503</v>
      </c>
      <c r="E618" s="1923"/>
      <c r="F618" s="1923"/>
      <c r="G618" s="818"/>
      <c r="I618" s="1773" t="s">
        <v>2479</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ht="14.25">
      <c r="A625" s="796"/>
      <c r="B625" s="797" t="s">
        <v>2631</v>
      </c>
      <c r="C625" s="817"/>
      <c r="D625" s="1923" t="s">
        <v>1283</v>
      </c>
      <c r="E625" s="1923"/>
      <c r="F625" s="1923"/>
      <c r="G625" s="818"/>
      <c r="I625" s="1773" t="s">
        <v>2503</v>
      </c>
    </row>
    <row r="626" spans="1:9">
      <c r="A626" s="828"/>
      <c r="B626" s="828"/>
      <c r="C626" s="828"/>
      <c r="D626" s="1923"/>
      <c r="E626" s="1923"/>
      <c r="F626" s="1923"/>
      <c r="G626" s="818"/>
    </row>
    <row r="627" spans="1:9">
      <c r="A627" s="828"/>
      <c r="B627" s="828"/>
      <c r="C627" s="828"/>
      <c r="D627" s="784"/>
      <c r="E627" s="840"/>
      <c r="F627" s="840"/>
      <c r="G627" s="818"/>
    </row>
    <row r="628" spans="1:9" ht="14.25">
      <c r="A628" s="796"/>
      <c r="B628" s="797" t="s">
        <v>2631</v>
      </c>
      <c r="C628" s="828"/>
      <c r="D628" s="1880" t="s">
        <v>1440</v>
      </c>
      <c r="E628" s="1880"/>
      <c r="F628" s="1880"/>
      <c r="G628" s="818"/>
      <c r="I628" s="1773" t="s">
        <v>2452</v>
      </c>
    </row>
    <row r="629" spans="1:9" ht="14.25">
      <c r="A629" s="796"/>
      <c r="B629" s="796"/>
      <c r="C629" s="828"/>
      <c r="D629" s="1880"/>
      <c r="E629" s="1880"/>
      <c r="F629" s="1880"/>
      <c r="G629" s="818"/>
    </row>
    <row r="630" spans="1:9" ht="14.25">
      <c r="A630" s="796"/>
      <c r="B630" s="796"/>
      <c r="C630" s="828"/>
      <c r="D630" s="1880"/>
      <c r="E630" s="1880"/>
      <c r="F630" s="1880"/>
      <c r="G630" s="818"/>
    </row>
    <row r="631" spans="1:9">
      <c r="A631" s="828"/>
      <c r="B631" s="797" t="s">
        <v>2631</v>
      </c>
      <c r="C631" s="828"/>
      <c r="D631" s="1928" t="s">
        <v>1285</v>
      </c>
      <c r="E631" s="1928"/>
      <c r="F631" s="1928"/>
      <c r="G631" s="818"/>
      <c r="I631" s="1773" t="s">
        <v>2452</v>
      </c>
    </row>
    <row r="632" spans="1:9">
      <c r="A632" s="828"/>
      <c r="B632" s="828"/>
      <c r="C632" s="828"/>
      <c r="D632" s="726"/>
      <c r="E632" s="726"/>
      <c r="F632" s="726"/>
      <c r="G632" s="818"/>
    </row>
    <row r="633" spans="1:9">
      <c r="A633" s="1888" t="s">
        <v>1176</v>
      </c>
      <c r="B633" s="1888"/>
      <c r="C633" s="1888"/>
      <c r="D633" s="1888"/>
      <c r="E633" s="1888"/>
      <c r="F633" s="1888"/>
      <c r="G633" s="1888"/>
      <c r="H633" s="1852"/>
      <c r="I633" s="1853"/>
    </row>
    <row r="634" spans="1:9">
      <c r="A634" s="799"/>
      <c r="B634" s="799"/>
      <c r="C634" s="828"/>
      <c r="D634" s="840"/>
      <c r="E634" s="840"/>
      <c r="F634" s="840"/>
      <c r="G634" s="818"/>
    </row>
    <row r="635" spans="1:9">
      <c r="C635" s="839"/>
      <c r="D635" s="1988" t="s">
        <v>1335</v>
      </c>
      <c r="E635" s="1988"/>
      <c r="F635" s="1988"/>
      <c r="G635" s="818"/>
    </row>
    <row r="636" spans="1:9">
      <c r="A636" s="794"/>
      <c r="B636" s="794"/>
      <c r="C636" s="794"/>
      <c r="D636" s="1989" t="s">
        <v>1336</v>
      </c>
      <c r="E636" s="1989"/>
      <c r="F636" s="1989"/>
      <c r="G636" s="818"/>
    </row>
    <row r="637" spans="1:9">
      <c r="A637" s="794"/>
      <c r="B637" s="794"/>
      <c r="C637" s="794"/>
      <c r="D637" s="726"/>
      <c r="E637" s="726"/>
      <c r="F637" s="726"/>
      <c r="G637" s="818"/>
    </row>
    <row r="638" spans="1:9" ht="12.75" customHeight="1">
      <c r="B638" s="1774" t="s">
        <v>2658</v>
      </c>
      <c r="C638" s="828"/>
      <c r="D638" s="1965" t="s">
        <v>1524</v>
      </c>
      <c r="E638" s="1965"/>
      <c r="F638" s="1965"/>
      <c r="I638" s="1773" t="s">
        <v>2506</v>
      </c>
    </row>
    <row r="639" spans="1:9">
      <c r="D639" s="1965"/>
      <c r="E639" s="1965"/>
      <c r="F639" s="1965"/>
    </row>
    <row r="640" spans="1:9">
      <c r="D640" s="1965"/>
      <c r="E640" s="1965"/>
      <c r="F640" s="1965"/>
    </row>
    <row r="641" spans="1:9">
      <c r="D641" s="1965"/>
      <c r="E641" s="1965"/>
      <c r="F641" s="1965"/>
    </row>
    <row r="642" spans="1:9" ht="14.45" customHeight="1">
      <c r="A642" s="796"/>
      <c r="B642" s="796"/>
      <c r="C642" s="828"/>
      <c r="D642" s="899"/>
      <c r="E642" s="899"/>
      <c r="F642" s="899"/>
      <c r="G642" s="818"/>
    </row>
    <row r="643" spans="1:9" ht="12.75" customHeight="1">
      <c r="A643" s="794"/>
      <c r="B643" s="1774" t="s">
        <v>2658</v>
      </c>
      <c r="C643" s="828"/>
      <c r="D643" s="1965" t="s">
        <v>1527</v>
      </c>
      <c r="E643" s="1965"/>
      <c r="F643" s="1965"/>
      <c r="G643" s="818"/>
      <c r="I643" s="1773" t="s">
        <v>2506</v>
      </c>
    </row>
    <row r="644" spans="1:9" ht="14.25">
      <c r="A644" s="794"/>
      <c r="B644" s="796"/>
      <c r="C644" s="828"/>
      <c r="D644" s="1965"/>
      <c r="E644" s="1965"/>
      <c r="F644" s="1965"/>
      <c r="G644" s="818"/>
    </row>
    <row r="645" spans="1:9" ht="14.25">
      <c r="A645" s="794"/>
      <c r="B645" s="796"/>
      <c r="C645" s="828"/>
      <c r="D645" s="1965"/>
      <c r="E645" s="1965"/>
      <c r="F645" s="1965"/>
      <c r="G645" s="818"/>
    </row>
    <row r="646" spans="1:9" ht="14.25">
      <c r="A646" s="794"/>
      <c r="B646" s="796"/>
      <c r="C646" s="828"/>
      <c r="D646" s="1965"/>
      <c r="E646" s="1965"/>
      <c r="F646" s="1965"/>
      <c r="G646" s="818"/>
    </row>
    <row r="647" spans="1:9" ht="14.25">
      <c r="A647" s="794"/>
      <c r="B647" s="796"/>
      <c r="C647" s="828"/>
      <c r="D647" s="1965"/>
      <c r="E647" s="1965"/>
      <c r="F647" s="1965"/>
      <c r="G647" s="818"/>
    </row>
    <row r="648" spans="1:9" ht="14.25" customHeight="1">
      <c r="A648" s="794"/>
      <c r="B648" s="796"/>
      <c r="C648" s="828"/>
      <c r="F648" s="900"/>
      <c r="G648" s="818"/>
    </row>
    <row r="649" spans="1:9" ht="12.75" customHeight="1">
      <c r="A649" s="794"/>
      <c r="B649" s="797" t="s">
        <v>2631</v>
      </c>
      <c r="C649" s="828"/>
      <c r="D649" s="1965" t="s">
        <v>1525</v>
      </c>
      <c r="E649" s="1965"/>
      <c r="F649" s="1965"/>
      <c r="G649" s="818"/>
      <c r="I649" s="1773" t="s">
        <v>2506</v>
      </c>
    </row>
    <row r="650" spans="1:9" ht="14.25">
      <c r="A650" s="794"/>
      <c r="B650" s="796"/>
      <c r="C650" s="828"/>
      <c r="D650" s="1965"/>
      <c r="E650" s="1965"/>
      <c r="F650" s="1965"/>
      <c r="G650" s="818"/>
    </row>
    <row r="651" spans="1:9" ht="14.25">
      <c r="A651" s="796"/>
      <c r="B651" s="796"/>
      <c r="C651" s="828"/>
      <c r="D651" s="1965"/>
      <c r="E651" s="1965"/>
      <c r="F651" s="1965"/>
      <c r="G651" s="818"/>
    </row>
    <row r="652" spans="1:9" ht="14.25">
      <c r="A652" s="796"/>
      <c r="B652" s="796"/>
      <c r="C652" s="828"/>
      <c r="D652" s="1965"/>
      <c r="E652" s="1965"/>
      <c r="F652" s="1965"/>
      <c r="G652" s="818"/>
    </row>
    <row r="653" spans="1:9" ht="14.25">
      <c r="A653" s="796"/>
      <c r="B653" s="796"/>
      <c r="C653" s="828"/>
      <c r="D653" s="891"/>
      <c r="E653" s="891"/>
      <c r="F653" s="891"/>
      <c r="G653" s="818"/>
    </row>
    <row r="654" spans="1:9" ht="12.75" customHeight="1">
      <c r="A654" s="794"/>
      <c r="B654" s="797" t="s">
        <v>2631</v>
      </c>
      <c r="C654" s="828"/>
      <c r="D654" s="1965" t="s">
        <v>1526</v>
      </c>
      <c r="E654" s="1965"/>
      <c r="F654" s="1965"/>
      <c r="G654" s="818"/>
      <c r="I654" s="1773" t="s">
        <v>2506</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1177</v>
      </c>
      <c r="B664" s="1888"/>
      <c r="C664" s="1888"/>
      <c r="D664" s="1888"/>
      <c r="E664" s="1888"/>
      <c r="F664" s="1888"/>
      <c r="G664" s="1888"/>
      <c r="H664" s="1854"/>
      <c r="I664" s="1855"/>
      <c r="J664" s="841"/>
      <c r="K664" s="841"/>
    </row>
    <row r="665" spans="1:11">
      <c r="A665" s="734"/>
      <c r="B665" s="734"/>
      <c r="C665" s="734"/>
      <c r="D665" s="734"/>
      <c r="E665" s="734"/>
      <c r="F665" s="734"/>
      <c r="G665" s="734"/>
      <c r="H665" s="841"/>
      <c r="I665" s="1840"/>
      <c r="J665" s="841"/>
      <c r="K665" s="841"/>
    </row>
    <row r="666" spans="1:11">
      <c r="C666" s="839"/>
      <c r="D666" s="1878" t="s">
        <v>104</v>
      </c>
      <c r="E666" s="1878"/>
      <c r="F666" s="1878"/>
      <c r="G666" s="818"/>
      <c r="H666" s="841"/>
      <c r="I666" s="1840"/>
      <c r="J666" s="841"/>
      <c r="K666" s="841"/>
    </row>
    <row r="667" spans="1:11">
      <c r="A667" s="839"/>
      <c r="B667" s="839"/>
      <c r="C667" s="839"/>
      <c r="D667" s="1878" t="s">
        <v>128</v>
      </c>
      <c r="E667" s="1878"/>
      <c r="F667" s="1878"/>
      <c r="G667" s="818"/>
      <c r="H667" s="841"/>
      <c r="I667" s="1840"/>
      <c r="J667" s="841"/>
      <c r="K667" s="841"/>
    </row>
    <row r="668" spans="1:11">
      <c r="A668" s="794"/>
      <c r="B668" s="794"/>
      <c r="C668" s="794"/>
      <c r="D668" s="1928" t="s">
        <v>1213</v>
      </c>
      <c r="E668" s="1928"/>
      <c r="F668" s="1928"/>
      <c r="G668" s="818"/>
      <c r="H668" s="841"/>
      <c r="I668" s="1840"/>
      <c r="J668" s="841"/>
      <c r="K668" s="841"/>
    </row>
    <row r="669" spans="1:11">
      <c r="A669" s="794"/>
      <c r="B669" s="794"/>
      <c r="C669" s="794"/>
      <c r="G669" s="818"/>
      <c r="H669" s="841"/>
      <c r="I669" s="1840"/>
      <c r="J669" s="841"/>
      <c r="K669" s="841"/>
    </row>
    <row r="670" spans="1:11" ht="14.25">
      <c r="A670" s="796"/>
      <c r="B670" s="1774" t="s">
        <v>2658</v>
      </c>
      <c r="C670" s="794"/>
      <c r="D670" s="1928" t="s">
        <v>951</v>
      </c>
      <c r="E670" s="1928"/>
      <c r="F670" s="1928"/>
      <c r="G670" s="818"/>
      <c r="H670" s="841"/>
      <c r="I670" s="1840" t="s">
        <v>2480</v>
      </c>
      <c r="J670" s="841"/>
      <c r="K670" s="841"/>
    </row>
    <row r="671" spans="1:11">
      <c r="A671" s="794"/>
      <c r="B671" s="794"/>
      <c r="C671" s="794"/>
      <c r="D671" s="1928" t="s">
        <v>962</v>
      </c>
      <c r="E671" s="1928"/>
      <c r="F671" s="1928"/>
      <c r="G671" s="818"/>
      <c r="H671" s="841"/>
      <c r="I671" s="1840"/>
      <c r="J671" s="841"/>
      <c r="K671" s="841"/>
    </row>
    <row r="672" spans="1:11">
      <c r="A672" s="794"/>
      <c r="B672" s="794"/>
      <c r="C672" s="794"/>
      <c r="D672" s="671"/>
      <c r="E672" s="1974" t="s">
        <v>1214</v>
      </c>
      <c r="F672" s="1974"/>
      <c r="G672" s="818"/>
      <c r="H672" s="841"/>
      <c r="I672" s="1840"/>
      <c r="J672" s="841"/>
      <c r="K672" s="841"/>
    </row>
    <row r="673" spans="1:11">
      <c r="A673" s="794"/>
      <c r="B673" s="794"/>
      <c r="C673" s="794"/>
      <c r="D673" s="671"/>
      <c r="E673" s="1974"/>
      <c r="F673" s="1974"/>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2631</v>
      </c>
      <c r="C675" s="794"/>
      <c r="D675" s="1923" t="s">
        <v>1406</v>
      </c>
      <c r="E675" s="1923"/>
      <c r="F675" s="1923"/>
      <c r="G675" s="818"/>
      <c r="H675" s="841"/>
      <c r="I675" s="1840" t="s">
        <v>2504</v>
      </c>
      <c r="J675" s="841"/>
      <c r="K675" s="841"/>
    </row>
    <row r="676" spans="1:11">
      <c r="A676" s="815"/>
      <c r="B676" s="815"/>
      <c r="C676" s="794"/>
      <c r="D676" s="1923"/>
      <c r="E676" s="1923"/>
      <c r="F676" s="1923"/>
      <c r="G676" s="818"/>
      <c r="H676" s="841"/>
      <c r="I676" s="1840"/>
      <c r="J676" s="841"/>
      <c r="K676" s="841"/>
    </row>
    <row r="677" spans="1:11">
      <c r="A677" s="794"/>
      <c r="B677" s="794"/>
      <c r="C677" s="794"/>
      <c r="D677" s="1923"/>
      <c r="E677" s="1923"/>
      <c r="F677" s="1923"/>
      <c r="G677" s="818"/>
      <c r="H677" s="841"/>
      <c r="I677" s="1840"/>
      <c r="J677" s="841"/>
      <c r="K677" s="841"/>
    </row>
    <row r="678" spans="1:11">
      <c r="A678" s="794"/>
      <c r="B678" s="794"/>
      <c r="C678" s="794"/>
      <c r="G678" s="818"/>
      <c r="H678" s="841"/>
      <c r="I678" s="1840" t="s">
        <v>2481</v>
      </c>
      <c r="J678" s="841"/>
      <c r="K678" s="841"/>
    </row>
    <row r="679" spans="1:11" ht="14.25">
      <c r="A679" s="796"/>
      <c r="B679" s="1774" t="s">
        <v>2658</v>
      </c>
      <c r="C679" s="794"/>
      <c r="D679" s="1928" t="s">
        <v>991</v>
      </c>
      <c r="E679" s="1928"/>
      <c r="F679" s="1928"/>
      <c r="G679" s="818"/>
      <c r="H679" s="841"/>
      <c r="I679" s="1840"/>
      <c r="J679" s="841"/>
      <c r="K679" s="841"/>
    </row>
    <row r="680" spans="1:11" ht="14.25">
      <c r="A680" s="796"/>
      <c r="B680" s="796"/>
      <c r="C680" s="794"/>
      <c r="D680" s="1928" t="s">
        <v>962</v>
      </c>
      <c r="E680" s="1928"/>
      <c r="F680" s="1928"/>
      <c r="G680" s="818"/>
      <c r="H680" s="841"/>
      <c r="I680" s="1840"/>
      <c r="J680" s="841"/>
      <c r="K680" s="841"/>
    </row>
    <row r="681" spans="1:11">
      <c r="A681" s="794"/>
      <c r="B681" s="794"/>
      <c r="C681" s="794"/>
      <c r="D681" s="671"/>
      <c r="E681" s="1971" t="s">
        <v>1216</v>
      </c>
      <c r="F681" s="1971"/>
      <c r="G681" s="818"/>
      <c r="H681" s="841"/>
      <c r="I681" s="1840"/>
      <c r="J681" s="841"/>
      <c r="K681" s="841"/>
    </row>
    <row r="682" spans="1:11">
      <c r="A682" s="794"/>
      <c r="B682" s="794"/>
      <c r="C682" s="794"/>
      <c r="D682" s="793"/>
      <c r="G682" s="818"/>
      <c r="H682" s="841"/>
      <c r="I682" s="1840"/>
      <c r="J682" s="841"/>
      <c r="K682" s="841"/>
    </row>
    <row r="683" spans="1:11" ht="14.25">
      <c r="A683" s="796"/>
      <c r="B683" s="1774" t="s">
        <v>2658</v>
      </c>
      <c r="C683" s="794"/>
      <c r="D683" s="1968" t="s">
        <v>1226</v>
      </c>
      <c r="E683" s="1968"/>
      <c r="F683" s="1968"/>
      <c r="G683" s="818"/>
      <c r="H683" s="841"/>
      <c r="I683" s="1840" t="s">
        <v>2453</v>
      </c>
      <c r="J683" s="841"/>
      <c r="K683" s="841"/>
    </row>
    <row r="684" spans="1:11">
      <c r="A684" s="794"/>
      <c r="B684" s="794"/>
      <c r="C684" s="794"/>
      <c r="D684" s="1968"/>
      <c r="E684" s="1968"/>
      <c r="F684" s="1968"/>
      <c r="G684" s="818"/>
      <c r="H684" s="841"/>
      <c r="I684" s="1840"/>
      <c r="J684" s="841"/>
      <c r="K684" s="841"/>
    </row>
    <row r="685" spans="1:11">
      <c r="A685" s="794"/>
      <c r="B685" s="794"/>
      <c r="C685" s="794"/>
      <c r="D685" s="1968"/>
      <c r="E685" s="1968"/>
      <c r="F685" s="1968"/>
      <c r="G685" s="818"/>
      <c r="H685" s="841"/>
      <c r="I685" s="1840"/>
      <c r="J685" s="841"/>
      <c r="K685" s="841"/>
    </row>
    <row r="686" spans="1:11">
      <c r="A686" s="794"/>
      <c r="B686" s="794"/>
      <c r="C686" s="794"/>
      <c r="D686" s="1968"/>
      <c r="E686" s="1968"/>
      <c r="F686" s="1968"/>
      <c r="G686" s="818"/>
      <c r="H686" s="841"/>
      <c r="I686" s="1840"/>
      <c r="J686" s="841"/>
      <c r="K686" s="841"/>
    </row>
    <row r="687" spans="1:11">
      <c r="A687" s="794"/>
      <c r="B687" s="794"/>
      <c r="C687" s="794"/>
      <c r="D687" s="1968"/>
      <c r="E687" s="1968"/>
      <c r="F687" s="1968"/>
      <c r="G687" s="818"/>
      <c r="H687" s="841"/>
      <c r="I687" s="1840"/>
      <c r="J687" s="841"/>
      <c r="K687" s="841"/>
    </row>
    <row r="688" spans="1:11" s="790" customFormat="1">
      <c r="A688" s="833"/>
      <c r="B688" s="833"/>
      <c r="C688" s="833"/>
      <c r="D688" s="1968"/>
      <c r="E688" s="1968"/>
      <c r="F688" s="196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1774" t="s">
        <v>2658</v>
      </c>
      <c r="C690" s="833"/>
      <c r="D690" s="1968" t="s">
        <v>1408</v>
      </c>
      <c r="E690" s="1968"/>
      <c r="F690" s="1968"/>
      <c r="G690" s="843"/>
      <c r="H690" s="844"/>
      <c r="I690" s="1841" t="s">
        <v>2453</v>
      </c>
      <c r="J690" s="844"/>
      <c r="K690" s="844"/>
    </row>
    <row r="691" spans="1:11" s="790" customFormat="1">
      <c r="A691" s="833"/>
      <c r="B691" s="833"/>
      <c r="C691" s="833"/>
      <c r="D691" s="1968"/>
      <c r="E691" s="1968"/>
      <c r="F691" s="1968"/>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2631</v>
      </c>
      <c r="C693" s="794"/>
      <c r="D693" s="1968" t="s">
        <v>1217</v>
      </c>
      <c r="E693" s="1968"/>
      <c r="F693" s="1968"/>
      <c r="G693" s="818"/>
      <c r="H693" s="841"/>
      <c r="I693" s="1840" t="s">
        <v>2453</v>
      </c>
      <c r="J693" s="841"/>
      <c r="K693" s="841"/>
    </row>
    <row r="694" spans="1:11">
      <c r="A694" s="794"/>
      <c r="B694" s="794"/>
      <c r="C694" s="794"/>
      <c r="D694" s="1968"/>
      <c r="E694" s="1968"/>
      <c r="F694" s="1968"/>
      <c r="G694" s="818"/>
      <c r="H694" s="841"/>
      <c r="I694" s="1840"/>
      <c r="J694" s="841"/>
      <c r="K694" s="841"/>
    </row>
    <row r="695" spans="1:11">
      <c r="A695" s="794"/>
      <c r="B695" s="794"/>
      <c r="C695" s="794"/>
      <c r="D695" s="1968"/>
      <c r="E695" s="1968"/>
      <c r="F695" s="1968"/>
      <c r="G695" s="818"/>
      <c r="H695" s="841"/>
      <c r="I695" s="1840"/>
      <c r="J695" s="841"/>
      <c r="K695" s="841"/>
    </row>
    <row r="696" spans="1:11" ht="15" customHeight="1">
      <c r="A696" s="794"/>
      <c r="B696" s="794"/>
      <c r="C696" s="794"/>
      <c r="D696" s="1968"/>
      <c r="E696" s="1968"/>
      <c r="F696" s="1968"/>
      <c r="G696" s="818"/>
      <c r="H696" s="841"/>
      <c r="I696" s="1840"/>
      <c r="J696" s="841"/>
      <c r="K696" s="841"/>
    </row>
    <row r="697" spans="1:11" ht="15" customHeight="1">
      <c r="A697" s="794"/>
      <c r="B697" s="794"/>
      <c r="C697" s="794"/>
      <c r="D697" s="1968"/>
      <c r="E697" s="1968"/>
      <c r="F697" s="1968"/>
      <c r="G697" s="818"/>
      <c r="H697" s="841"/>
      <c r="I697" s="1840"/>
      <c r="J697" s="841"/>
      <c r="K697" s="841"/>
    </row>
    <row r="698" spans="1:11">
      <c r="A698" s="794"/>
      <c r="B698" s="794"/>
      <c r="C698" s="794"/>
      <c r="D698" s="1968"/>
      <c r="E698" s="1968"/>
      <c r="F698" s="1968"/>
      <c r="G698" s="818"/>
      <c r="H698" s="841"/>
      <c r="I698" s="1840"/>
      <c r="J698" s="841"/>
      <c r="K698" s="841"/>
    </row>
    <row r="699" spans="1:11">
      <c r="A699" s="794"/>
      <c r="B699" s="794"/>
      <c r="C699" s="794"/>
      <c r="D699" s="1968"/>
      <c r="E699" s="1968"/>
      <c r="F699" s="1968"/>
      <c r="G699" s="818"/>
      <c r="H699" s="841"/>
      <c r="I699" s="1840"/>
      <c r="J699" s="841"/>
      <c r="K699" s="841"/>
    </row>
    <row r="700" spans="1:11">
      <c r="A700" s="794"/>
      <c r="B700" s="794"/>
      <c r="C700" s="794"/>
      <c r="D700" s="1968"/>
      <c r="E700" s="1968"/>
      <c r="F700" s="1968"/>
      <c r="G700" s="818"/>
      <c r="H700" s="841"/>
      <c r="I700" s="1840"/>
      <c r="J700" s="841"/>
      <c r="K700" s="841"/>
    </row>
    <row r="701" spans="1:11" ht="15" customHeight="1">
      <c r="A701" s="794"/>
      <c r="B701" s="794"/>
      <c r="C701" s="794"/>
      <c r="D701" s="1968"/>
      <c r="E701" s="1968"/>
      <c r="F701" s="1968"/>
      <c r="G701" s="818"/>
      <c r="H701" s="841"/>
      <c r="I701" s="1840"/>
      <c r="J701" s="841"/>
      <c r="K701" s="841"/>
    </row>
    <row r="702" spans="1:11">
      <c r="A702" s="794"/>
      <c r="B702" s="794"/>
      <c r="C702" s="794"/>
      <c r="D702" s="1968"/>
      <c r="E702" s="1968"/>
      <c r="F702" s="1968"/>
      <c r="G702" s="818"/>
      <c r="H702" s="841"/>
      <c r="I702" s="1840"/>
      <c r="J702" s="841"/>
      <c r="K702" s="841"/>
    </row>
    <row r="703" spans="1:11">
      <c r="A703" s="794"/>
      <c r="B703" s="794"/>
      <c r="C703" s="794"/>
      <c r="D703" s="1968"/>
      <c r="E703" s="1968"/>
      <c r="F703" s="1968"/>
      <c r="G703" s="818"/>
      <c r="H703" s="841"/>
      <c r="I703" s="1840"/>
      <c r="J703" s="841"/>
      <c r="K703" s="841"/>
    </row>
    <row r="704" spans="1:11">
      <c r="A704" s="794"/>
      <c r="B704" s="794"/>
      <c r="C704" s="794"/>
      <c r="D704" s="1968"/>
      <c r="E704" s="1968"/>
      <c r="F704" s="1968"/>
      <c r="G704" s="818"/>
      <c r="H704" s="841"/>
      <c r="I704" s="1840"/>
      <c r="J704" s="841"/>
      <c r="K704" s="841"/>
    </row>
    <row r="705" spans="1:11">
      <c r="A705" s="794"/>
      <c r="B705" s="794"/>
      <c r="C705" s="794"/>
      <c r="D705" s="1968"/>
      <c r="E705" s="1968"/>
      <c r="F705" s="1968"/>
      <c r="G705" s="818"/>
      <c r="H705" s="841"/>
      <c r="I705" s="1840"/>
      <c r="J705" s="841"/>
      <c r="K705" s="841"/>
    </row>
    <row r="706" spans="1:11">
      <c r="A706" s="794"/>
      <c r="B706" s="797" t="s">
        <v>2631</v>
      </c>
      <c r="C706" s="794"/>
      <c r="D706" s="1968" t="s">
        <v>1224</v>
      </c>
      <c r="E706" s="1968"/>
      <c r="F706" s="1968"/>
      <c r="G706" s="818"/>
      <c r="H706" s="841"/>
      <c r="I706" s="1840" t="s">
        <v>2505</v>
      </c>
      <c r="J706" s="841"/>
      <c r="K706" s="841"/>
    </row>
    <row r="707" spans="1:11">
      <c r="A707" s="794"/>
      <c r="B707" s="794"/>
      <c r="C707" s="794"/>
      <c r="D707" s="1968"/>
      <c r="E707" s="1968"/>
      <c r="F707" s="1968"/>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2631</v>
      </c>
      <c r="C709" s="794"/>
      <c r="D709" s="1968" t="s">
        <v>1218</v>
      </c>
      <c r="E709" s="1968"/>
      <c r="F709" s="1968"/>
      <c r="G709" s="818"/>
      <c r="H709" s="841"/>
      <c r="I709" s="1840" t="s">
        <v>2505</v>
      </c>
      <c r="J709" s="841"/>
      <c r="K709" s="841"/>
    </row>
    <row r="710" spans="1:11">
      <c r="A710" s="794"/>
      <c r="B710" s="794"/>
      <c r="C710" s="794"/>
      <c r="D710" s="1968"/>
      <c r="E710" s="1968"/>
      <c r="F710" s="1968"/>
      <c r="G710" s="818"/>
      <c r="H710" s="841"/>
      <c r="I710" s="1840"/>
      <c r="J710" s="841"/>
      <c r="K710" s="841"/>
    </row>
    <row r="711" spans="1:11">
      <c r="A711" s="794"/>
      <c r="B711" s="794"/>
      <c r="C711" s="794"/>
      <c r="D711" s="1968"/>
      <c r="E711" s="1968"/>
      <c r="F711" s="1968"/>
      <c r="G711" s="818"/>
      <c r="H711" s="841"/>
      <c r="I711" s="1840"/>
      <c r="J711" s="841"/>
      <c r="K711" s="841"/>
    </row>
    <row r="712" spans="1:11">
      <c r="A712" s="794"/>
      <c r="B712" s="794"/>
      <c r="C712" s="794"/>
      <c r="D712" s="801"/>
      <c r="G712" s="818"/>
      <c r="H712" s="841"/>
      <c r="I712" s="1840"/>
      <c r="J712" s="841"/>
      <c r="K712" s="841"/>
    </row>
    <row r="713" spans="1:11">
      <c r="A713" s="794"/>
      <c r="B713" s="797" t="s">
        <v>2631</v>
      </c>
      <c r="C713" s="794"/>
      <c r="D713" s="1968" t="s">
        <v>1219</v>
      </c>
      <c r="E713" s="1968"/>
      <c r="F713" s="1968"/>
      <c r="G713" s="818"/>
      <c r="H713" s="841"/>
      <c r="I713" s="1840" t="s">
        <v>2505</v>
      </c>
      <c r="J713" s="841"/>
      <c r="K713" s="841"/>
    </row>
    <row r="714" spans="1:11">
      <c r="A714" s="794"/>
      <c r="B714" s="794"/>
      <c r="C714" s="794"/>
      <c r="D714" s="1968"/>
      <c r="E714" s="1968"/>
      <c r="F714" s="1968"/>
      <c r="G714" s="818"/>
      <c r="H714" s="841"/>
      <c r="I714" s="1840"/>
      <c r="J714" s="841"/>
      <c r="K714" s="841"/>
    </row>
    <row r="715" spans="1:11">
      <c r="A715" s="794"/>
      <c r="B715" s="794"/>
      <c r="C715" s="794"/>
      <c r="D715" s="1968"/>
      <c r="E715" s="1968"/>
      <c r="F715" s="1968"/>
      <c r="G715" s="818"/>
      <c r="H715" s="841"/>
      <c r="I715" s="1840"/>
      <c r="J715" s="841"/>
      <c r="K715" s="841"/>
    </row>
    <row r="716" spans="1:11">
      <c r="A716" s="794"/>
      <c r="B716" s="794"/>
      <c r="C716" s="794"/>
      <c r="D716" s="789"/>
      <c r="G716" s="818"/>
      <c r="H716" s="841"/>
      <c r="I716" s="1840"/>
      <c r="J716" s="841"/>
      <c r="K716" s="841"/>
    </row>
    <row r="717" spans="1:11" ht="14.25">
      <c r="A717" s="796"/>
      <c r="B717" s="797" t="s">
        <v>2631</v>
      </c>
      <c r="C717" s="794"/>
      <c r="D717" s="1923" t="s">
        <v>1220</v>
      </c>
      <c r="E717" s="1923"/>
      <c r="F717" s="1923"/>
      <c r="G717" s="818"/>
      <c r="H717" s="841"/>
      <c r="I717" s="1840" t="s">
        <v>2454</v>
      </c>
      <c r="J717" s="841"/>
      <c r="K717" s="841"/>
    </row>
    <row r="718" spans="1:11">
      <c r="A718" s="794"/>
      <c r="B718" s="794"/>
      <c r="C718" s="794"/>
      <c r="D718" s="1923"/>
      <c r="E718" s="1923"/>
      <c r="F718" s="1923"/>
      <c r="G718" s="818"/>
      <c r="H718" s="841"/>
      <c r="I718" s="1840"/>
      <c r="J718" s="841"/>
      <c r="K718" s="841"/>
    </row>
    <row r="719" spans="1:11">
      <c r="A719" s="794"/>
      <c r="B719" s="794"/>
      <c r="C719" s="794"/>
      <c r="D719" s="1923"/>
      <c r="E719" s="1923"/>
      <c r="F719" s="1923"/>
      <c r="G719" s="818"/>
      <c r="H719" s="841"/>
      <c r="I719" s="1840"/>
      <c r="J719" s="841"/>
      <c r="K719" s="841"/>
    </row>
    <row r="720" spans="1:11">
      <c r="A720" s="794"/>
      <c r="B720" s="794"/>
      <c r="C720" s="794"/>
      <c r="D720" s="1923"/>
      <c r="E720" s="1923"/>
      <c r="F720" s="1923"/>
      <c r="G720" s="818"/>
      <c r="H720" s="841"/>
      <c r="I720" s="1840"/>
      <c r="J720" s="841"/>
      <c r="K720" s="841"/>
    </row>
    <row r="721" spans="1:11">
      <c r="A721" s="794"/>
      <c r="B721" s="794"/>
      <c r="C721" s="794"/>
      <c r="D721" s="821"/>
      <c r="G721" s="818"/>
      <c r="H721" s="841"/>
      <c r="I721" s="1840"/>
      <c r="J721" s="841"/>
      <c r="K721" s="841"/>
    </row>
    <row r="722" spans="1:11" ht="14.25">
      <c r="A722" s="796"/>
      <c r="B722" s="797" t="s">
        <v>2631</v>
      </c>
      <c r="C722" s="794"/>
      <c r="D722" s="1968" t="s">
        <v>1353</v>
      </c>
      <c r="E722" s="1968"/>
      <c r="F722" s="1968"/>
      <c r="G722" s="818"/>
      <c r="H722" s="841"/>
      <c r="I722" s="1840" t="s">
        <v>2470</v>
      </c>
      <c r="J722" s="841"/>
      <c r="K722" s="841"/>
    </row>
    <row r="723" spans="1:11">
      <c r="A723" s="794"/>
      <c r="B723" s="794"/>
      <c r="C723" s="794"/>
      <c r="D723" s="1968"/>
      <c r="E723" s="1968"/>
      <c r="F723" s="1968"/>
      <c r="G723" s="818"/>
      <c r="H723" s="841"/>
      <c r="I723" s="1840"/>
      <c r="J723" s="841"/>
      <c r="K723" s="841"/>
    </row>
    <row r="724" spans="1:11">
      <c r="A724" s="794"/>
      <c r="B724" s="794"/>
      <c r="C724" s="794"/>
      <c r="D724" s="1968"/>
      <c r="E724" s="1968"/>
      <c r="F724" s="1968"/>
      <c r="G724" s="818"/>
      <c r="H724" s="841"/>
      <c r="I724" s="1840"/>
      <c r="J724" s="841"/>
      <c r="K724" s="841"/>
    </row>
    <row r="725" spans="1:11">
      <c r="A725" s="794"/>
      <c r="B725" s="794"/>
      <c r="C725" s="794"/>
      <c r="D725" s="1968"/>
      <c r="E725" s="1968"/>
      <c r="F725" s="1968"/>
      <c r="G725" s="818"/>
      <c r="H725" s="841"/>
      <c r="I725" s="1840"/>
      <c r="J725" s="841"/>
      <c r="K725" s="841"/>
    </row>
    <row r="726" spans="1:11">
      <c r="A726" s="794"/>
      <c r="B726" s="794"/>
      <c r="C726" s="794"/>
      <c r="D726" s="1968"/>
      <c r="E726" s="1968"/>
      <c r="F726" s="1968"/>
      <c r="G726" s="818"/>
      <c r="H726" s="841"/>
      <c r="I726" s="1840"/>
      <c r="J726" s="841"/>
      <c r="K726" s="841"/>
    </row>
    <row r="727" spans="1:11">
      <c r="A727" s="794"/>
      <c r="B727" s="794"/>
      <c r="C727" s="794"/>
      <c r="D727" s="1968"/>
      <c r="E727" s="1968"/>
      <c r="F727" s="1968"/>
      <c r="G727" s="818"/>
      <c r="H727" s="841"/>
      <c r="I727" s="1840"/>
      <c r="J727" s="841"/>
      <c r="K727" s="841"/>
    </row>
    <row r="728" spans="1:11">
      <c r="A728" s="794"/>
      <c r="B728" s="794"/>
      <c r="C728" s="794"/>
      <c r="D728" s="1968"/>
      <c r="E728" s="1968"/>
      <c r="F728" s="1968"/>
      <c r="G728" s="818"/>
      <c r="H728" s="841"/>
      <c r="I728" s="1840"/>
      <c r="J728" s="841"/>
      <c r="K728" s="841"/>
    </row>
    <row r="729" spans="1:11">
      <c r="A729" s="794"/>
      <c r="B729" s="794"/>
      <c r="C729" s="794"/>
      <c r="D729" s="1896" t="s">
        <v>1221</v>
      </c>
      <c r="E729" s="1896"/>
      <c r="F729" s="1896"/>
      <c r="G729" s="818"/>
      <c r="H729" s="841"/>
      <c r="I729" s="1840"/>
      <c r="J729" s="841"/>
      <c r="K729" s="841"/>
    </row>
    <row r="730" spans="1:11">
      <c r="A730" s="794"/>
      <c r="B730" s="794"/>
      <c r="C730" s="794"/>
      <c r="D730" s="781"/>
      <c r="G730" s="818"/>
      <c r="H730" s="841"/>
      <c r="I730" s="1840"/>
      <c r="J730" s="841"/>
      <c r="K730" s="841"/>
    </row>
    <row r="731" spans="1:11">
      <c r="A731" s="1889" t="s">
        <v>1178</v>
      </c>
      <c r="B731" s="1889"/>
      <c r="C731" s="1889"/>
      <c r="D731" s="1889"/>
      <c r="E731" s="1889"/>
      <c r="F731" s="1889"/>
      <c r="G731" s="1889"/>
      <c r="H731" s="1854"/>
      <c r="I731" s="1855"/>
      <c r="J731" s="841"/>
      <c r="K731" s="841"/>
    </row>
    <row r="732" spans="1:11">
      <c r="A732" s="794"/>
      <c r="B732" s="794"/>
      <c r="C732" s="794"/>
      <c r="D732" s="821"/>
      <c r="G732" s="846"/>
      <c r="H732" s="841"/>
      <c r="I732" s="1840"/>
      <c r="J732" s="841"/>
      <c r="K732" s="841"/>
    </row>
    <row r="733" spans="1:11" ht="13.7" customHeight="1">
      <c r="C733" s="794"/>
      <c r="D733" s="1961" t="s">
        <v>1194</v>
      </c>
      <c r="E733" s="1961"/>
      <c r="F733" s="1961"/>
      <c r="G733" s="846"/>
      <c r="H733" s="841"/>
      <c r="I733" s="1840"/>
      <c r="J733" s="841"/>
      <c r="K733" s="841"/>
    </row>
    <row r="734" spans="1:11">
      <c r="A734" s="794"/>
      <c r="B734" s="794"/>
      <c r="C734" s="794"/>
      <c r="D734" s="1902" t="s">
        <v>1195</v>
      </c>
      <c r="E734" s="1902"/>
      <c r="F734" s="1902"/>
      <c r="G734" s="846"/>
      <c r="H734" s="841"/>
      <c r="I734" s="1840"/>
      <c r="J734" s="841"/>
      <c r="K734" s="841"/>
    </row>
    <row r="735" spans="1:11">
      <c r="A735" s="794"/>
      <c r="B735" s="794"/>
      <c r="C735" s="794"/>
      <c r="G735" s="846"/>
      <c r="H735" s="841"/>
      <c r="I735" s="1840"/>
      <c r="J735" s="841"/>
      <c r="K735" s="841"/>
    </row>
    <row r="736" spans="1:11" s="790" customFormat="1" ht="14.25">
      <c r="A736" s="796"/>
      <c r="B736" s="1774" t="s">
        <v>2658</v>
      </c>
      <c r="C736" s="787"/>
      <c r="D736" s="1923" t="s">
        <v>1196</v>
      </c>
      <c r="E736" s="1923"/>
      <c r="F736" s="1923"/>
      <c r="G736" s="846"/>
      <c r="H736" s="844"/>
      <c r="I736" s="1841" t="s">
        <v>2455</v>
      </c>
      <c r="J736" s="844"/>
      <c r="K736" s="844"/>
    </row>
    <row r="737" spans="1:11" s="790" customFormat="1" ht="10.5" customHeight="1">
      <c r="A737" s="787"/>
      <c r="B737" s="787"/>
      <c r="C737" s="787"/>
      <c r="D737" s="1923"/>
      <c r="E737" s="1923"/>
      <c r="F737" s="1923"/>
      <c r="G737" s="846"/>
      <c r="H737" s="844"/>
      <c r="I737" s="1841"/>
      <c r="J737" s="844"/>
      <c r="K737" s="844"/>
    </row>
    <row r="738" spans="1:11" s="790" customFormat="1">
      <c r="A738" s="787"/>
      <c r="B738" s="787"/>
      <c r="C738" s="787"/>
      <c r="D738" s="1923"/>
      <c r="E738" s="1923"/>
      <c r="F738" s="1923"/>
      <c r="G738" s="846"/>
      <c r="H738" s="844"/>
      <c r="I738" s="1841"/>
      <c r="J738" s="844"/>
      <c r="K738" s="844"/>
    </row>
    <row r="739" spans="1:11">
      <c r="D739" s="1923"/>
      <c r="E739" s="1923"/>
      <c r="F739" s="1923"/>
      <c r="G739" s="846"/>
      <c r="H739" s="841"/>
      <c r="I739" s="1840"/>
      <c r="J739" s="841"/>
      <c r="K739" s="841"/>
    </row>
    <row r="740" spans="1:11">
      <c r="A740" s="800"/>
      <c r="B740" s="800"/>
      <c r="C740" s="800"/>
      <c r="D740" s="1923"/>
      <c r="E740" s="1923"/>
      <c r="F740" s="1923"/>
      <c r="G740" s="847"/>
      <c r="H740" s="841"/>
      <c r="I740" s="1840"/>
      <c r="J740" s="841"/>
      <c r="K740" s="841"/>
    </row>
    <row r="741" spans="1:11" ht="15.6" customHeight="1">
      <c r="A741" s="800"/>
      <c r="B741" s="800"/>
      <c r="C741" s="800"/>
      <c r="D741" s="1923"/>
      <c r="E741" s="1923"/>
      <c r="F741" s="1923"/>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1774" t="s">
        <v>2658</v>
      </c>
      <c r="C743" s="850"/>
      <c r="D743" s="1880" t="s">
        <v>1459</v>
      </c>
      <c r="E743" s="1880"/>
      <c r="F743" s="1880"/>
      <c r="G743" s="851"/>
      <c r="I743" s="1842" t="s">
        <v>2455</v>
      </c>
    </row>
    <row r="744" spans="1:11" s="852" customFormat="1">
      <c r="A744" s="850"/>
      <c r="B744" s="850"/>
      <c r="C744" s="850"/>
      <c r="D744" s="1880"/>
      <c r="E744" s="1880"/>
      <c r="F744" s="1880"/>
      <c r="G744" s="851"/>
      <c r="I744" s="1842"/>
    </row>
    <row r="745" spans="1:11" s="852" customFormat="1">
      <c r="A745" s="850"/>
      <c r="B745" s="850"/>
      <c r="C745" s="850"/>
      <c r="D745" s="1880"/>
      <c r="E745" s="1880"/>
      <c r="F745" s="1880"/>
      <c r="G745" s="851"/>
      <c r="I745" s="1842"/>
    </row>
    <row r="746" spans="1:11" s="852" customFormat="1">
      <c r="A746" s="850"/>
      <c r="B746" s="850"/>
      <c r="C746" s="850"/>
      <c r="D746" s="1880"/>
      <c r="E746" s="1880"/>
      <c r="F746" s="1880"/>
      <c r="G746" s="851"/>
      <c r="I746" s="1842"/>
    </row>
    <row r="747" spans="1:11" s="852" customFormat="1">
      <c r="A747" s="850"/>
      <c r="B747" s="850"/>
      <c r="C747" s="850"/>
      <c r="D747" s="836"/>
      <c r="E747" s="851"/>
      <c r="F747" s="851"/>
      <c r="G747" s="851"/>
      <c r="I747" s="1842"/>
    </row>
    <row r="748" spans="1:11" s="852" customFormat="1" ht="14.25">
      <c r="A748" s="796"/>
      <c r="B748" s="797" t="s">
        <v>2631</v>
      </c>
      <c r="C748" s="850"/>
      <c r="D748" s="1975" t="s">
        <v>1460</v>
      </c>
      <c r="E748" s="1975"/>
      <c r="F748" s="1975"/>
      <c r="G748" s="851"/>
      <c r="I748" s="1842" t="s">
        <v>2456</v>
      </c>
    </row>
    <row r="749" spans="1:11" s="852" customFormat="1">
      <c r="A749" s="850"/>
      <c r="B749" s="850"/>
      <c r="C749" s="850"/>
      <c r="D749" s="1975"/>
      <c r="E749" s="1975"/>
      <c r="F749" s="1975"/>
      <c r="G749" s="851"/>
      <c r="I749" s="1842"/>
    </row>
    <row r="750" spans="1:11" s="852" customFormat="1">
      <c r="A750" s="850"/>
      <c r="B750" s="850"/>
      <c r="C750" s="850"/>
      <c r="D750" s="1975"/>
      <c r="E750" s="1975"/>
      <c r="F750" s="1975"/>
      <c r="G750" s="851"/>
      <c r="I750" s="1842"/>
    </row>
    <row r="751" spans="1:11">
      <c r="A751" s="800"/>
      <c r="B751" s="800"/>
      <c r="C751" s="800"/>
      <c r="D751" s="836"/>
      <c r="E751" s="848"/>
      <c r="F751" s="848"/>
      <c r="G751" s="847"/>
      <c r="H751" s="841"/>
      <c r="I751" s="1840"/>
      <c r="J751" s="841"/>
      <c r="K751" s="841"/>
    </row>
    <row r="752" spans="1:11" ht="14.25">
      <c r="A752" s="796"/>
      <c r="B752" s="797" t="s">
        <v>2631</v>
      </c>
      <c r="C752" s="800"/>
      <c r="D752" s="1880" t="s">
        <v>1403</v>
      </c>
      <c r="E752" s="1880"/>
      <c r="F752" s="1880"/>
      <c r="G752" s="847"/>
      <c r="H752" s="841"/>
      <c r="I752" s="1840" t="s">
        <v>2455</v>
      </c>
      <c r="J752" s="841"/>
      <c r="K752" s="841"/>
    </row>
    <row r="753" spans="1:11">
      <c r="A753" s="800"/>
      <c r="B753" s="800"/>
      <c r="C753" s="800"/>
      <c r="D753" s="1880"/>
      <c r="E753" s="1880"/>
      <c r="F753" s="188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2631</v>
      </c>
      <c r="C755" s="800"/>
      <c r="D755" s="1880" t="s">
        <v>1425</v>
      </c>
      <c r="E755" s="1880"/>
      <c r="F755" s="1880"/>
      <c r="G755" s="847"/>
      <c r="H755" s="841"/>
      <c r="I755" s="1840" t="s">
        <v>2455</v>
      </c>
      <c r="J755" s="841"/>
      <c r="K755" s="841"/>
    </row>
    <row r="756" spans="1:11">
      <c r="A756" s="800"/>
      <c r="B756" s="800"/>
      <c r="C756" s="800"/>
      <c r="D756" s="1880"/>
      <c r="E756" s="1880"/>
      <c r="F756" s="1880"/>
      <c r="G756" s="847"/>
      <c r="H756" s="841"/>
      <c r="I756" s="1840"/>
      <c r="J756" s="841"/>
      <c r="K756" s="841"/>
    </row>
    <row r="757" spans="1:11">
      <c r="A757" s="800"/>
      <c r="B757" s="800"/>
      <c r="C757" s="800"/>
      <c r="D757" s="1880"/>
      <c r="E757" s="1880"/>
      <c r="F757" s="1880"/>
      <c r="G757" s="847"/>
      <c r="H757" s="841"/>
      <c r="I757" s="1840"/>
      <c r="J757" s="841"/>
      <c r="K757" s="841"/>
    </row>
    <row r="758" spans="1:11">
      <c r="A758" s="800"/>
      <c r="B758" s="800"/>
      <c r="C758" s="800"/>
      <c r="D758" s="780"/>
      <c r="E758" s="780"/>
      <c r="F758" s="780"/>
      <c r="G758" s="847"/>
      <c r="H758" s="841"/>
      <c r="I758" s="1840"/>
      <c r="J758" s="841"/>
      <c r="K758" s="841"/>
    </row>
    <row r="759" spans="1:11">
      <c r="A759" s="1972" t="s">
        <v>2324</v>
      </c>
      <c r="B759" s="1972"/>
      <c r="C759" s="1972"/>
      <c r="D759" s="1972"/>
      <c r="E759" s="1972"/>
      <c r="F759" s="1972"/>
      <c r="G759" s="1972"/>
      <c r="H759" s="1852"/>
      <c r="I759" s="1853"/>
    </row>
    <row r="760" spans="1:11">
      <c r="A760" s="93"/>
      <c r="B760" s="93"/>
      <c r="C760" s="1731"/>
      <c r="D760" s="155"/>
      <c r="E760" s="155"/>
      <c r="F760" s="155"/>
      <c r="G760" s="685"/>
    </row>
    <row r="761" spans="1:11">
      <c r="A761" s="93"/>
      <c r="B761" s="93"/>
      <c r="C761" s="1731"/>
      <c r="D761" s="1973" t="s">
        <v>2383</v>
      </c>
      <c r="E761" s="1973"/>
      <c r="F761" s="1973"/>
      <c r="G761" s="685"/>
    </row>
    <row r="762" spans="1:11">
      <c r="A762" s="93"/>
      <c r="B762" s="93"/>
      <c r="C762" s="1731"/>
      <c r="D762" s="1987" t="s">
        <v>2269</v>
      </c>
      <c r="E762" s="1987"/>
      <c r="F762" s="1987"/>
      <c r="G762" s="685"/>
    </row>
    <row r="763" spans="1:11">
      <c r="A763" s="93"/>
      <c r="B763" s="93"/>
      <c r="C763" s="1731"/>
      <c r="D763" s="732"/>
      <c r="E763" s="732"/>
      <c r="F763" s="732"/>
      <c r="G763" s="685"/>
    </row>
    <row r="764" spans="1:11">
      <c r="A764" s="93"/>
      <c r="B764" s="1774" t="s">
        <v>2658</v>
      </c>
      <c r="C764" s="1731"/>
      <c r="D764" s="1907" t="s">
        <v>2270</v>
      </c>
      <c r="E764" s="1907"/>
      <c r="F764" s="1907"/>
      <c r="G764" s="685"/>
      <c r="I764" s="1840" t="s">
        <v>2507</v>
      </c>
    </row>
    <row r="765" spans="1:11">
      <c r="A765" s="93"/>
      <c r="B765" s="93"/>
      <c r="C765" s="1731"/>
      <c r="D765" s="1907"/>
      <c r="E765" s="1907"/>
      <c r="F765" s="1907"/>
      <c r="G765" s="685"/>
    </row>
    <row r="766" spans="1:11">
      <c r="A766" s="719"/>
      <c r="B766" s="719"/>
      <c r="C766" s="313"/>
      <c r="D766" s="1907"/>
      <c r="E766" s="1907"/>
      <c r="F766" s="1907"/>
      <c r="G766" s="1732"/>
    </row>
    <row r="767" spans="1:11">
      <c r="A767" s="1725"/>
      <c r="B767" s="1725"/>
      <c r="C767" s="1733"/>
      <c r="D767" s="1709"/>
      <c r="E767" s="685"/>
      <c r="F767" s="685"/>
      <c r="G767" s="685"/>
    </row>
    <row r="768" spans="1:11">
      <c r="A768" s="267"/>
      <c r="B768" s="797" t="s">
        <v>2631</v>
      </c>
      <c r="C768" s="1734"/>
      <c r="D768" s="1907" t="s">
        <v>2271</v>
      </c>
      <c r="E768" s="1907"/>
      <c r="F768" s="1907"/>
      <c r="G768" s="685"/>
      <c r="I768" s="1840" t="s">
        <v>2507</v>
      </c>
    </row>
    <row r="769" spans="1:9">
      <c r="A769" s="1735"/>
      <c r="B769" s="1735"/>
      <c r="C769" s="1736"/>
      <c r="D769" s="1907"/>
      <c r="E769" s="1907"/>
      <c r="F769" s="1907"/>
      <c r="G769" s="685"/>
    </row>
    <row r="770" spans="1:9">
      <c r="A770" s="267"/>
      <c r="B770" s="267"/>
      <c r="C770" s="1734"/>
      <c r="D770" s="1907"/>
      <c r="E770" s="1907"/>
      <c r="F770" s="1907"/>
      <c r="G770" s="685"/>
    </row>
    <row r="771" spans="1:9">
      <c r="A771" s="719"/>
      <c r="B771" s="719"/>
      <c r="C771" s="313"/>
      <c r="D771" s="6"/>
      <c r="E771" s="1737"/>
      <c r="F771" s="1737"/>
      <c r="G771" s="1738"/>
    </row>
    <row r="772" spans="1:9" ht="14.25">
      <c r="A772" s="713"/>
      <c r="B772" s="797" t="s">
        <v>2631</v>
      </c>
      <c r="C772" s="1739"/>
      <c r="D772" s="1907" t="s">
        <v>2272</v>
      </c>
      <c r="E772" s="1907"/>
      <c r="F772" s="1907"/>
      <c r="G772" s="1738"/>
      <c r="I772" s="1840" t="s">
        <v>2507</v>
      </c>
    </row>
    <row r="773" spans="1:9" ht="14.25">
      <c r="A773" s="713"/>
      <c r="B773" s="713"/>
      <c r="C773" s="1739"/>
      <c r="D773" s="1907"/>
      <c r="E773" s="1907"/>
      <c r="F773" s="1907"/>
      <c r="G773" s="1738"/>
    </row>
    <row r="774" spans="1:9" ht="14.25">
      <c r="A774" s="713"/>
      <c r="B774" s="713"/>
      <c r="C774" s="1739"/>
      <c r="D774" s="1907"/>
      <c r="E774" s="1907"/>
      <c r="F774" s="1907"/>
      <c r="G774" s="1738"/>
    </row>
    <row r="775" spans="1:9" ht="14.25">
      <c r="A775" s="713"/>
      <c r="B775" s="713"/>
      <c r="C775" s="1739"/>
      <c r="D775" s="1707"/>
      <c r="E775" s="6"/>
      <c r="F775" s="6"/>
      <c r="G775" s="1738"/>
    </row>
    <row r="776" spans="1:9" ht="14.25">
      <c r="A776" s="713"/>
      <c r="B776" s="797" t="s">
        <v>2631</v>
      </c>
      <c r="C776" s="1739"/>
      <c r="D776" s="1907" t="s">
        <v>2273</v>
      </c>
      <c r="E776" s="1907"/>
      <c r="F776" s="1907"/>
      <c r="G776" s="1738"/>
      <c r="I776" s="1840" t="s">
        <v>2507</v>
      </c>
    </row>
    <row r="777" spans="1:9" ht="14.25">
      <c r="A777" s="713"/>
      <c r="B777" s="713"/>
      <c r="C777" s="1739"/>
      <c r="D777" s="1907"/>
      <c r="E777" s="1907"/>
      <c r="F777" s="1907"/>
      <c r="G777" s="1738"/>
    </row>
    <row r="778" spans="1:9" ht="14.25">
      <c r="A778" s="713"/>
      <c r="B778" s="713"/>
      <c r="C778" s="1739"/>
      <c r="D778" s="1907"/>
      <c r="E778" s="1907"/>
      <c r="F778" s="1907"/>
      <c r="G778" s="1738"/>
    </row>
    <row r="779" spans="1:9" ht="14.25">
      <c r="A779" s="713"/>
      <c r="B779" s="713"/>
      <c r="C779" s="1739"/>
      <c r="D779" s="1907"/>
      <c r="E779" s="1907"/>
      <c r="F779" s="1907"/>
      <c r="G779" s="1738"/>
    </row>
    <row r="780" spans="1:9" ht="14.25">
      <c r="A780" s="713"/>
      <c r="B780" s="713"/>
      <c r="C780" s="1739"/>
      <c r="D780" s="1907"/>
      <c r="E780" s="1907"/>
      <c r="F780" s="1907"/>
      <c r="G780" s="1738"/>
    </row>
    <row r="781" spans="1:9" ht="14.25">
      <c r="A781" s="713"/>
      <c r="B781" s="713"/>
      <c r="C781" s="1739"/>
      <c r="D781" s="1907"/>
      <c r="E781" s="1907"/>
      <c r="F781" s="1907"/>
      <c r="G781" s="1738"/>
    </row>
    <row r="782" spans="1:9" ht="14.25">
      <c r="A782" s="713"/>
      <c r="B782" s="713"/>
      <c r="C782" s="1739"/>
      <c r="D782" s="1907" t="s">
        <v>2325</v>
      </c>
      <c r="E782" s="1907"/>
      <c r="F782" s="1907"/>
      <c r="G782" s="1738"/>
    </row>
    <row r="783" spans="1:9" ht="14.25">
      <c r="A783" s="713"/>
      <c r="B783" s="713"/>
      <c r="C783" s="1739"/>
      <c r="D783" s="1907"/>
      <c r="E783" s="1907"/>
      <c r="F783" s="1907"/>
      <c r="G783" s="1738"/>
    </row>
    <row r="784" spans="1:9" ht="14.25">
      <c r="A784" s="713"/>
      <c r="B784" s="713"/>
      <c r="C784" s="1739"/>
      <c r="D784" s="1907"/>
      <c r="E784" s="1907"/>
      <c r="F784" s="1907"/>
      <c r="G784" s="1738"/>
    </row>
    <row r="785" spans="1:9" ht="14.25">
      <c r="A785" s="713"/>
      <c r="B785" s="555"/>
      <c r="C785" s="1739"/>
      <c r="D785" s="1740"/>
      <c r="E785" s="1740"/>
      <c r="F785" s="1740"/>
      <c r="G785" s="1738"/>
    </row>
    <row r="786" spans="1:9" ht="14.25">
      <c r="A786" s="713"/>
      <c r="B786" s="797" t="s">
        <v>2631</v>
      </c>
      <c r="C786" s="1739"/>
      <c r="D786" s="1907" t="s">
        <v>2274</v>
      </c>
      <c r="E786" s="1907"/>
      <c r="F786" s="1907"/>
      <c r="G786" s="1738"/>
      <c r="I786" s="1840" t="s">
        <v>2507</v>
      </c>
    </row>
    <row r="787" spans="1:9" ht="14.25">
      <c r="A787" s="713"/>
      <c r="B787" s="713"/>
      <c r="C787" s="1739"/>
      <c r="D787" s="1907"/>
      <c r="E787" s="1907"/>
      <c r="F787" s="1907"/>
      <c r="G787" s="1738"/>
    </row>
    <row r="788" spans="1:9" ht="14.25">
      <c r="A788" s="713"/>
      <c r="B788" s="713"/>
      <c r="C788" s="1739"/>
      <c r="D788" s="1907"/>
      <c r="E788" s="1907"/>
      <c r="F788" s="1907"/>
      <c r="G788" s="1738"/>
    </row>
    <row r="789" spans="1:9" ht="14.25">
      <c r="A789" s="713"/>
      <c r="B789" s="713"/>
      <c r="C789" s="1739"/>
      <c r="D789" s="1907"/>
      <c r="E789" s="1907"/>
      <c r="F789" s="1907"/>
      <c r="G789" s="1738"/>
    </row>
    <row r="790" spans="1:9" ht="14.25">
      <c r="A790" s="713"/>
      <c r="B790" s="713"/>
      <c r="C790" s="1739"/>
      <c r="D790" s="1907"/>
      <c r="E790" s="1907"/>
      <c r="F790" s="1907"/>
      <c r="G790" s="1738"/>
    </row>
    <row r="791" spans="1:9" ht="14.25">
      <c r="A791" s="713"/>
      <c r="B791" s="713"/>
      <c r="C791" s="1739"/>
      <c r="D791" s="1907"/>
      <c r="E791" s="1907"/>
      <c r="F791" s="1907"/>
      <c r="G791" s="1738"/>
    </row>
    <row r="792" spans="1:9" ht="14.25">
      <c r="A792" s="713"/>
      <c r="B792" s="713"/>
      <c r="C792" s="1739"/>
      <c r="D792" s="1716"/>
      <c r="E792" s="1716"/>
      <c r="F792" s="1716"/>
      <c r="G792" s="1738"/>
    </row>
    <row r="793" spans="1:9" ht="14.25">
      <c r="A793" s="713"/>
      <c r="B793" s="797" t="s">
        <v>2631</v>
      </c>
      <c r="C793" s="1739"/>
      <c r="D793" s="1907" t="s">
        <v>2275</v>
      </c>
      <c r="E793" s="1907"/>
      <c r="F793" s="1907"/>
      <c r="G793" s="1738"/>
      <c r="I793" s="1840" t="s">
        <v>2507</v>
      </c>
    </row>
    <row r="794" spans="1:9" ht="14.25">
      <c r="A794" s="713"/>
      <c r="B794" s="713"/>
      <c r="C794" s="1739"/>
      <c r="D794" s="1907"/>
      <c r="E794" s="1907"/>
      <c r="F794" s="1907"/>
      <c r="G794" s="1738"/>
    </row>
    <row r="795" spans="1:9" ht="14.25">
      <c r="A795" s="713"/>
      <c r="B795" s="713"/>
      <c r="C795" s="1739"/>
      <c r="D795" s="1907"/>
      <c r="E795" s="1907"/>
      <c r="F795" s="1907"/>
      <c r="G795" s="1738"/>
    </row>
    <row r="796" spans="1:9" ht="14.25">
      <c r="A796" s="713"/>
      <c r="B796" s="713"/>
      <c r="C796" s="1739"/>
      <c r="D796" s="1907"/>
      <c r="E796" s="1907"/>
      <c r="F796" s="1907"/>
      <c r="G796" s="1738"/>
    </row>
    <row r="797" spans="1:9" ht="14.25">
      <c r="A797" s="713"/>
      <c r="B797" s="713"/>
      <c r="C797" s="1739"/>
      <c r="D797" s="1907"/>
      <c r="E797" s="1907"/>
      <c r="F797" s="1907"/>
      <c r="G797" s="1738"/>
    </row>
    <row r="798" spans="1:9" ht="14.25">
      <c r="A798" s="713"/>
      <c r="B798" s="713"/>
      <c r="C798" s="1739"/>
      <c r="D798" s="1907"/>
      <c r="E798" s="1907"/>
      <c r="F798" s="1907"/>
      <c r="G798" s="1738"/>
    </row>
    <row r="799" spans="1:9" ht="14.25">
      <c r="A799" s="713"/>
      <c r="B799" s="713"/>
      <c r="C799" s="1739"/>
      <c r="D799" s="1716"/>
      <c r="E799" s="1716"/>
      <c r="F799" s="1716"/>
      <c r="G799" s="1738"/>
    </row>
    <row r="800" spans="1:9" ht="14.25">
      <c r="A800" s="713"/>
      <c r="B800" s="797" t="s">
        <v>2631</v>
      </c>
      <c r="C800" s="1739"/>
      <c r="D800" s="1920" t="s">
        <v>2276</v>
      </c>
      <c r="E800" s="1920"/>
      <c r="F800" s="1920"/>
      <c r="G800" s="1738"/>
      <c r="I800" s="1840" t="s">
        <v>2507</v>
      </c>
    </row>
    <row r="801" spans="1:9" ht="14.25">
      <c r="A801" s="713"/>
      <c r="B801" s="713"/>
      <c r="C801" s="1739"/>
      <c r="D801" s="1920"/>
      <c r="E801" s="1920"/>
      <c r="F801" s="1920"/>
      <c r="G801" s="1738"/>
    </row>
    <row r="802" spans="1:9">
      <c r="A802" s="1724"/>
      <c r="B802" s="1724"/>
      <c r="C802" s="1739"/>
      <c r="D802" s="1920"/>
      <c r="E802" s="1920"/>
      <c r="F802" s="1920"/>
      <c r="G802" s="1738"/>
    </row>
    <row r="803" spans="1:9" ht="14.25">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2277</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3"/>
      <c r="B809" s="713"/>
      <c r="C809" s="555"/>
      <c r="D809" s="1904" t="s">
        <v>2326</v>
      </c>
      <c r="E809" s="1904"/>
      <c r="F809" s="1904"/>
      <c r="G809" s="677"/>
    </row>
    <row r="810" spans="1:9" ht="14.25" customHeight="1">
      <c r="A810" s="713"/>
      <c r="B810" s="713"/>
      <c r="C810" s="555"/>
      <c r="D810" s="1862" t="s">
        <v>2278</v>
      </c>
      <c r="E810" s="1862"/>
      <c r="F810" s="1862"/>
      <c r="G810" s="677"/>
    </row>
    <row r="811" spans="1:9" ht="12.75" customHeight="1">
      <c r="A811" s="713"/>
      <c r="B811" s="713"/>
      <c r="C811" s="555"/>
      <c r="D811" s="1702"/>
      <c r="E811" s="1702"/>
      <c r="F811" s="1702"/>
      <c r="G811" s="677"/>
    </row>
    <row r="812" spans="1:9" ht="12.75" customHeight="1">
      <c r="A812" s="1741"/>
      <c r="B812" s="1774" t="s">
        <v>2658</v>
      </c>
      <c r="C812" s="1739"/>
      <c r="D812" s="1862" t="s">
        <v>2279</v>
      </c>
      <c r="E812" s="1862"/>
      <c r="F812" s="1862"/>
      <c r="G812" s="677"/>
      <c r="I812" s="1773" t="s">
        <v>2473</v>
      </c>
    </row>
    <row r="813" spans="1:9" ht="14.25" customHeight="1">
      <c r="A813" s="1724"/>
      <c r="B813" s="1724"/>
      <c r="C813" s="1739"/>
      <c r="D813" s="5" t="s">
        <v>2255</v>
      </c>
      <c r="E813" s="1866" t="s">
        <v>2280</v>
      </c>
      <c r="F813" s="1866"/>
      <c r="G813" s="677"/>
    </row>
    <row r="814" spans="1:9" ht="12.75" customHeight="1">
      <c r="A814" s="1724"/>
      <c r="B814" s="1724"/>
      <c r="C814" s="1739"/>
      <c r="D814" s="1742"/>
      <c r="E814" s="6"/>
      <c r="F814" s="6"/>
      <c r="G814" s="677"/>
    </row>
    <row r="815" spans="1:9" ht="14.25" hidden="1" customHeight="1">
      <c r="A815" s="1724"/>
      <c r="B815" s="797" t="s">
        <v>316</v>
      </c>
      <c r="C815" s="1739"/>
      <c r="D815" s="1992" t="s">
        <v>2281</v>
      </c>
      <c r="E815" s="1992"/>
      <c r="F815" s="1992"/>
      <c r="G815" s="677"/>
    </row>
    <row r="816" spans="1:9" ht="12.75" hidden="1" customHeight="1">
      <c r="A816" s="1724"/>
      <c r="B816" s="1724"/>
      <c r="C816" s="1739"/>
      <c r="D816" s="1992"/>
      <c r="E816" s="1992"/>
      <c r="F816" s="1992"/>
      <c r="G816" s="677"/>
    </row>
    <row r="817" spans="1:9" ht="12.75" hidden="1" customHeight="1">
      <c r="A817" s="1724"/>
      <c r="B817" s="1724"/>
      <c r="C817" s="1739"/>
      <c r="D817" s="1992"/>
      <c r="E817" s="1992"/>
      <c r="F817" s="1992"/>
      <c r="G817" s="677"/>
    </row>
    <row r="818" spans="1:9" ht="12.75" hidden="1" customHeight="1">
      <c r="A818" s="1724"/>
      <c r="B818" s="1724"/>
      <c r="C818" s="1739"/>
      <c r="D818" s="1992"/>
      <c r="E818" s="1992"/>
      <c r="F818" s="1992"/>
      <c r="G818" s="677"/>
    </row>
    <row r="819" spans="1:9" ht="12.75" hidden="1" customHeight="1">
      <c r="A819" s="1724"/>
      <c r="B819" s="1724"/>
      <c r="C819" s="1739"/>
      <c r="D819" s="1992"/>
      <c r="E819" s="1992"/>
      <c r="F819" s="1992"/>
      <c r="G819" s="677"/>
    </row>
    <row r="820" spans="1:9" ht="12.75" hidden="1" customHeight="1">
      <c r="A820" s="1724"/>
      <c r="B820" s="1724"/>
      <c r="C820" s="1739"/>
      <c r="D820" s="1992"/>
      <c r="E820" s="1992"/>
      <c r="F820" s="1992"/>
      <c r="G820" s="677"/>
    </row>
    <row r="821" spans="1:9" ht="12.75" hidden="1" customHeight="1">
      <c r="A821" s="1724"/>
      <c r="B821" s="1724"/>
      <c r="C821" s="1739"/>
      <c r="D821" s="1992"/>
      <c r="E821" s="1992"/>
      <c r="F821" s="1992"/>
      <c r="G821" s="677"/>
    </row>
    <row r="822" spans="1:9" ht="12.75" hidden="1" customHeight="1">
      <c r="A822" s="1724"/>
      <c r="B822" s="1724"/>
      <c r="C822" s="1739"/>
      <c r="D822" s="1992"/>
      <c r="E822" s="1992"/>
      <c r="F822" s="1992"/>
      <c r="G822" s="677"/>
    </row>
    <row r="823" spans="1:9" ht="12.75" hidden="1" customHeight="1">
      <c r="A823" s="1724"/>
      <c r="B823" s="1724"/>
      <c r="C823" s="1739"/>
      <c r="D823" s="1992"/>
      <c r="E823" s="1992"/>
      <c r="F823" s="1992"/>
      <c r="G823" s="677"/>
    </row>
    <row r="824" spans="1:9" ht="12.75" hidden="1" customHeight="1">
      <c r="A824" s="1724"/>
      <c r="B824" s="1724"/>
      <c r="C824" s="1739"/>
      <c r="D824" s="1992"/>
      <c r="E824" s="1992"/>
      <c r="F824" s="1992"/>
      <c r="G824" s="677"/>
    </row>
    <row r="825" spans="1:9" ht="12.75" hidden="1" customHeight="1">
      <c r="A825" s="1724"/>
      <c r="B825" s="1724"/>
      <c r="C825" s="1739"/>
      <c r="D825" s="1742"/>
      <c r="E825" s="6"/>
      <c r="F825" s="6"/>
      <c r="G825" s="677"/>
    </row>
    <row r="826" spans="1:9" ht="12.75" customHeight="1">
      <c r="A826" s="713"/>
      <c r="B826" s="1774" t="s">
        <v>2658</v>
      </c>
      <c r="C826" s="1739"/>
      <c r="D826" s="1862" t="s">
        <v>2282</v>
      </c>
      <c r="E826" s="1862"/>
      <c r="F826" s="1862"/>
      <c r="G826" s="677"/>
      <c r="I826" s="1773" t="s">
        <v>2493</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2631</v>
      </c>
      <c r="C830" s="1743"/>
      <c r="D830" s="1993" t="s">
        <v>2283</v>
      </c>
      <c r="E830" s="1993"/>
      <c r="F830" s="1993"/>
      <c r="G830" s="677"/>
    </row>
    <row r="831" spans="1:9" ht="12.75" customHeight="1">
      <c r="A831" s="555"/>
      <c r="B831" s="1744"/>
      <c r="C831" s="1743"/>
      <c r="D831" s="1993"/>
      <c r="E831" s="1993"/>
      <c r="F831" s="1993"/>
      <c r="G831" s="677"/>
    </row>
    <row r="832" spans="1:9" ht="12.75" customHeight="1">
      <c r="A832" s="402"/>
      <c r="B832" s="555"/>
      <c r="C832" s="1743"/>
      <c r="D832" s="1864" t="s">
        <v>2284</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797" t="s">
        <v>2631</v>
      </c>
      <c r="C839" s="1743"/>
      <c r="D839" s="1864" t="s">
        <v>2285</v>
      </c>
      <c r="E839" s="1864"/>
      <c r="F839" s="1864"/>
      <c r="G839" s="677"/>
      <c r="I839" s="1773" t="s">
        <v>2474</v>
      </c>
    </row>
    <row r="840" spans="1:9" ht="12.75" customHeight="1">
      <c r="A840" s="402"/>
      <c r="B840" s="402"/>
      <c r="C840" s="1743"/>
      <c r="D840" s="1864" t="s">
        <v>2286</v>
      </c>
      <c r="E840" s="1864"/>
      <c r="F840" s="1864"/>
      <c r="G840" s="677"/>
    </row>
    <row r="841" spans="1:9" ht="12.75" customHeight="1">
      <c r="A841" s="402"/>
      <c r="B841" s="402"/>
      <c r="C841" s="1743"/>
      <c r="D841" s="183" t="s">
        <v>2252</v>
      </c>
      <c r="E841" s="1994" t="s">
        <v>2287</v>
      </c>
      <c r="F841" s="1994"/>
      <c r="G841" s="677"/>
    </row>
    <row r="842" spans="1:9" ht="12.75" customHeight="1">
      <c r="A842" s="402"/>
      <c r="B842" s="402"/>
      <c r="C842" s="1743"/>
      <c r="D842" s="1720"/>
      <c r="E842" s="677"/>
      <c r="F842" s="677"/>
      <c r="G842" s="677"/>
    </row>
    <row r="843" spans="1:9" ht="12.75" customHeight="1">
      <c r="A843" s="402"/>
      <c r="B843" s="797" t="s">
        <v>2631</v>
      </c>
      <c r="C843" s="1743"/>
      <c r="D843" s="1864" t="s">
        <v>2288</v>
      </c>
      <c r="E843" s="1864"/>
      <c r="F843" s="1864"/>
      <c r="G843" s="677"/>
      <c r="I843" s="1773" t="s">
        <v>2494</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2289</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6" t="s">
        <v>2327</v>
      </c>
      <c r="E850" s="1886"/>
      <c r="F850" s="1886"/>
      <c r="G850" s="1738"/>
    </row>
    <row r="851" spans="1:9" ht="12.75" customHeight="1">
      <c r="A851" s="1741"/>
      <c r="B851" s="1741"/>
      <c r="C851" s="313"/>
      <c r="D851" s="1995" t="s">
        <v>2290</v>
      </c>
      <c r="E851" s="1995"/>
      <c r="F851" s="1995"/>
      <c r="G851" s="1738"/>
    </row>
    <row r="852" spans="1:9" ht="12.75" customHeight="1">
      <c r="A852" s="1741"/>
      <c r="B852" s="1741"/>
      <c r="C852" s="313"/>
      <c r="D852" s="1749"/>
      <c r="E852" s="1749"/>
      <c r="F852" s="1749"/>
      <c r="G852" s="1738"/>
    </row>
    <row r="853" spans="1:9" ht="12.75" customHeight="1">
      <c r="A853" s="713"/>
      <c r="B853" s="1774" t="s">
        <v>2658</v>
      </c>
      <c r="C853" s="555"/>
      <c r="D853" s="1887" t="s">
        <v>2291</v>
      </c>
      <c r="E853" s="1887"/>
      <c r="F853" s="1887"/>
      <c r="G853" s="1738"/>
      <c r="I853" s="1773" t="s">
        <v>2474</v>
      </c>
    </row>
    <row r="854" spans="1:9" ht="12.75" customHeight="1">
      <c r="A854" s="1741"/>
      <c r="B854" s="1741"/>
      <c r="C854" s="555"/>
      <c r="D854" s="5" t="s">
        <v>2252</v>
      </c>
      <c r="E854" s="1997" t="s">
        <v>2287</v>
      </c>
      <c r="F854" s="1997"/>
      <c r="G854" s="1738"/>
    </row>
    <row r="855" spans="1:9" ht="12.75" customHeight="1">
      <c r="A855" s="1741"/>
      <c r="B855" s="1741"/>
      <c r="C855" s="555"/>
      <c r="D855" s="1707"/>
      <c r="E855" s="1737"/>
      <c r="F855" s="1737"/>
      <c r="G855" s="1738"/>
    </row>
    <row r="856" spans="1:9" ht="12.75" customHeight="1">
      <c r="A856" s="713"/>
      <c r="B856" s="1774" t="s">
        <v>2658</v>
      </c>
      <c r="C856" s="555"/>
      <c r="D856" s="1862" t="s">
        <v>2292</v>
      </c>
      <c r="E856" s="1936"/>
      <c r="F856" s="1936"/>
      <c r="G856" s="677"/>
      <c r="I856" s="1773" t="s">
        <v>2494</v>
      </c>
    </row>
    <row r="857" spans="1:9" ht="12.75" customHeight="1">
      <c r="A857" s="1741"/>
      <c r="B857" s="1741"/>
      <c r="C857" s="555"/>
      <c r="D857" s="1936"/>
      <c r="E857" s="1936"/>
      <c r="F857" s="1936"/>
      <c r="G857" s="677"/>
    </row>
    <row r="858" spans="1:9" ht="12.75" customHeight="1">
      <c r="A858" s="1741"/>
      <c r="B858" s="1741"/>
      <c r="C858" s="555"/>
      <c r="D858" s="1707"/>
      <c r="E858" s="6"/>
      <c r="F858" s="6"/>
      <c r="G858" s="677"/>
    </row>
    <row r="859" spans="1:9" ht="12.75" customHeight="1">
      <c r="A859" s="555"/>
      <c r="B859" s="797" t="s">
        <v>2631</v>
      </c>
      <c r="C859" s="556"/>
      <c r="D859" s="1998" t="s">
        <v>2293</v>
      </c>
      <c r="E859" s="1998"/>
      <c r="F859" s="1998"/>
      <c r="G859" s="1738"/>
    </row>
    <row r="860" spans="1:9" ht="12.75" customHeight="1">
      <c r="A860" s="555"/>
      <c r="B860" s="1750"/>
      <c r="C860" s="556"/>
      <c r="D860" s="1998"/>
      <c r="E860" s="1998"/>
      <c r="F860" s="1998"/>
      <c r="G860" s="1738"/>
    </row>
    <row r="861" spans="1:9" ht="12.75" customHeight="1">
      <c r="A861" s="713"/>
      <c r="B861" s="676"/>
      <c r="C861" s="555"/>
      <c r="D861" s="1864" t="s">
        <v>2284</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797" t="s">
        <v>2631</v>
      </c>
      <c r="C868" s="555"/>
      <c r="D868" s="1891" t="s">
        <v>2285</v>
      </c>
      <c r="E868" s="1891"/>
      <c r="F868" s="1891"/>
      <c r="G868" s="1738"/>
      <c r="I868" s="1773" t="s">
        <v>2474</v>
      </c>
    </row>
    <row r="869" spans="1:9" ht="12.75" customHeight="1">
      <c r="A869" s="713"/>
      <c r="B869" s="713"/>
      <c r="C869" s="555"/>
      <c r="D869" s="1891" t="s">
        <v>2286</v>
      </c>
      <c r="E869" s="1891"/>
      <c r="F869" s="1891"/>
      <c r="G869" s="1738"/>
    </row>
    <row r="870" spans="1:9" ht="12.75" customHeight="1">
      <c r="A870" s="713"/>
      <c r="B870" s="713"/>
      <c r="C870" s="555"/>
      <c r="D870" s="5" t="s">
        <v>1504</v>
      </c>
      <c r="E870" s="1999" t="s">
        <v>2287</v>
      </c>
      <c r="F870" s="1999"/>
      <c r="G870" s="1738"/>
    </row>
    <row r="871" spans="1:9" ht="12.75" customHeight="1">
      <c r="A871" s="713"/>
      <c r="B871" s="713"/>
      <c r="C871" s="555"/>
      <c r="D871" s="1707"/>
      <c r="E871" s="1737"/>
      <c r="F871" s="1737"/>
      <c r="G871" s="1738"/>
    </row>
    <row r="872" spans="1:9" ht="12.75" customHeight="1">
      <c r="A872" s="713"/>
      <c r="B872" s="797" t="s">
        <v>2631</v>
      </c>
      <c r="C872" s="555"/>
      <c r="D872" s="1862" t="s">
        <v>2288</v>
      </c>
      <c r="E872" s="1862"/>
      <c r="F872" s="1862"/>
      <c r="G872" s="1738"/>
      <c r="I872" s="1773" t="s">
        <v>2494</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897" t="s">
        <v>2328</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2334</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2658</v>
      </c>
      <c r="C881" s="93"/>
      <c r="D881" s="1721" t="s">
        <v>2335</v>
      </c>
      <c r="E881" s="1715"/>
      <c r="F881" s="1715"/>
      <c r="G881" s="93"/>
      <c r="I881" s="1773" t="s">
        <v>2508</v>
      </c>
    </row>
    <row r="882" spans="1:9" s="1771" customFormat="1" ht="12.75" customHeight="1">
      <c r="A882" s="93"/>
      <c r="B882" s="93"/>
      <c r="C882" s="93"/>
      <c r="D882" s="1715"/>
      <c r="E882" s="1715"/>
      <c r="F882" s="1715"/>
      <c r="G882" s="93"/>
      <c r="I882" s="1773"/>
    </row>
    <row r="883" spans="1:9" ht="12.75" customHeight="1">
      <c r="A883" s="1741"/>
      <c r="B883" s="1741"/>
      <c r="C883" s="1739"/>
      <c r="D883" s="1906" t="s">
        <v>2329</v>
      </c>
      <c r="E883" s="1906"/>
      <c r="F883" s="1906"/>
      <c r="G883" s="1738"/>
    </row>
    <row r="884" spans="1:9" ht="12.75" customHeight="1">
      <c r="A884" s="1713"/>
      <c r="B884" s="1713"/>
      <c r="C884" s="1745"/>
      <c r="D884" s="1887" t="s">
        <v>2294</v>
      </c>
      <c r="E884" s="1887"/>
      <c r="F884" s="1887"/>
      <c r="G884" s="1738"/>
    </row>
    <row r="885" spans="1:9" ht="12.75" customHeight="1">
      <c r="A885" s="1755"/>
      <c r="B885" s="1755"/>
      <c r="C885" s="1739"/>
      <c r="D885" s="5"/>
      <c r="E885" s="1737"/>
      <c r="F885" s="1737"/>
      <c r="G885" s="1738"/>
    </row>
    <row r="886" spans="1:9" ht="12.75" customHeight="1">
      <c r="A886" s="713"/>
      <c r="B886" s="1774" t="s">
        <v>2658</v>
      </c>
      <c r="C886" s="555"/>
      <c r="D886" s="1862" t="s">
        <v>2298</v>
      </c>
      <c r="E886" s="1862"/>
      <c r="F886" s="1862"/>
      <c r="G886" s="677"/>
      <c r="I886" s="1773" t="s">
        <v>2458</v>
      </c>
    </row>
    <row r="887" spans="1:9" ht="12.75" customHeight="1">
      <c r="A887" s="1741"/>
      <c r="B887" s="1741"/>
      <c r="C887" s="555"/>
      <c r="D887" s="1862"/>
      <c r="E887" s="1862"/>
      <c r="F887" s="1862"/>
      <c r="G887" s="677"/>
    </row>
    <row r="888" spans="1:9" s="1771" customFormat="1" ht="12.75" customHeight="1">
      <c r="A888" s="1845"/>
      <c r="B888" s="1845"/>
      <c r="C888" s="1745"/>
      <c r="D888" s="1862" t="s">
        <v>2297</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1774" t="s">
        <v>2658</v>
      </c>
      <c r="C891" s="485"/>
      <c r="D891" s="1994" t="s">
        <v>2295</v>
      </c>
      <c r="E891" s="1994"/>
      <c r="F891" s="1994"/>
      <c r="G891" s="1738"/>
      <c r="I891" s="1773" t="s">
        <v>2457</v>
      </c>
    </row>
    <row r="892" spans="1:9" ht="12.75" customHeight="1">
      <c r="A892" s="402"/>
      <c r="B892" s="402"/>
      <c r="C892" s="485"/>
      <c r="D892" s="1994"/>
      <c r="E892" s="1994"/>
      <c r="F892" s="1994"/>
      <c r="G892" s="1738"/>
    </row>
    <row r="893" spans="1:9" ht="12.75" customHeight="1">
      <c r="A893" s="402"/>
      <c r="B893" s="402"/>
      <c r="C893" s="485"/>
      <c r="D893" s="1994"/>
      <c r="E893" s="1994"/>
      <c r="F893" s="1994"/>
      <c r="G893" s="1738"/>
    </row>
    <row r="894" spans="1:9" s="1771" customFormat="1" ht="12.75" customHeight="1">
      <c r="A894" s="402"/>
      <c r="B894" s="402"/>
      <c r="C894" s="485"/>
      <c r="D894" s="1994"/>
      <c r="E894" s="1994"/>
      <c r="F894" s="1994"/>
      <c r="G894" s="1738"/>
      <c r="I894" s="1773"/>
    </row>
    <row r="895" spans="1:9" ht="12.75" customHeight="1">
      <c r="A895" s="402"/>
      <c r="B895" s="402"/>
      <c r="C895" s="485"/>
      <c r="D895" s="1994"/>
      <c r="E895" s="1994"/>
      <c r="F895" s="1994"/>
      <c r="G895" s="1738"/>
    </row>
    <row r="896" spans="1:9" ht="12.75" customHeight="1">
      <c r="A896" s="486"/>
      <c r="B896" s="486"/>
      <c r="C896" s="485"/>
      <c r="D896" s="1994"/>
      <c r="E896" s="1994"/>
      <c r="F896" s="1994"/>
      <c r="G896" s="1738"/>
    </row>
    <row r="897" spans="1:9" ht="12.75" customHeight="1">
      <c r="A897" s="486"/>
      <c r="B897" s="486"/>
      <c r="C897" s="485"/>
      <c r="D897" s="1994"/>
      <c r="E897" s="1994"/>
      <c r="F897" s="1994"/>
      <c r="G897" s="1738"/>
    </row>
    <row r="898" spans="1:9" ht="12.75" customHeight="1">
      <c r="A898" s="486"/>
      <c r="B898" s="486"/>
      <c r="C898" s="485"/>
      <c r="D898" s="1994"/>
      <c r="E898" s="1994"/>
      <c r="F898" s="1994"/>
      <c r="G898" s="1738"/>
    </row>
    <row r="899" spans="1:9" s="1771" customFormat="1" ht="12.75" customHeight="1">
      <c r="A899" s="486"/>
      <c r="B899" s="486"/>
      <c r="C899" s="485"/>
      <c r="D899" s="1846"/>
      <c r="E899" s="1846"/>
      <c r="F899" s="1846"/>
      <c r="G899" s="1738"/>
      <c r="I899" s="1773"/>
    </row>
    <row r="900" spans="1:9" ht="12.75" customHeight="1">
      <c r="A900" s="1755"/>
      <c r="B900" s="797" t="s">
        <v>2631</v>
      </c>
      <c r="C900" s="1739"/>
      <c r="D900" s="1862" t="s">
        <v>2299</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2631</v>
      </c>
      <c r="C903" s="1739"/>
      <c r="D903" s="1920" t="s">
        <v>2300</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2631</v>
      </c>
      <c r="C908" s="1739"/>
      <c r="D908" s="1887" t="s">
        <v>2301</v>
      </c>
      <c r="E908" s="1887"/>
      <c r="F908" s="1887"/>
      <c r="G908" s="1738"/>
    </row>
    <row r="909" spans="1:9" ht="12.75" customHeight="1">
      <c r="A909" s="1755"/>
      <c r="B909" s="1755"/>
      <c r="C909" s="1739"/>
      <c r="D909" s="1707"/>
      <c r="E909" s="1737"/>
      <c r="F909" s="1737"/>
      <c r="G909" s="1738"/>
    </row>
    <row r="910" spans="1:9" ht="12.75" customHeight="1">
      <c r="A910" s="1755"/>
      <c r="B910" s="797" t="s">
        <v>2631</v>
      </c>
      <c r="C910" s="1739"/>
      <c r="D910" s="1887" t="s">
        <v>2302</v>
      </c>
      <c r="E910" s="1887"/>
      <c r="F910" s="1887"/>
      <c r="G910" s="1738"/>
    </row>
    <row r="911" spans="1:9" ht="12.75" customHeight="1">
      <c r="A911" s="486"/>
      <c r="B911" s="486"/>
      <c r="C911" s="485"/>
      <c r="D911" s="183"/>
      <c r="E911" s="677"/>
      <c r="F911" s="1738"/>
      <c r="G911" s="1738"/>
    </row>
    <row r="912" spans="1:9" ht="12.75" customHeight="1">
      <c r="A912" s="1751"/>
      <c r="B912" s="797" t="s">
        <v>2631</v>
      </c>
      <c r="C912" s="1752"/>
      <c r="D912" s="1994" t="s">
        <v>2296</v>
      </c>
      <c r="E912" s="1994"/>
      <c r="F912" s="1994"/>
      <c r="G912" s="1753"/>
      <c r="I912" s="1773" t="s">
        <v>2509</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6"/>
      <c r="B921" s="486"/>
      <c r="C921" s="485"/>
      <c r="D921" s="183"/>
      <c r="E921" s="677"/>
      <c r="F921" s="1738"/>
      <c r="G921" s="1738"/>
    </row>
    <row r="922" spans="1:9" ht="12.75" customHeight="1">
      <c r="A922" s="402"/>
      <c r="B922" s="1774" t="s">
        <v>2658</v>
      </c>
      <c r="C922" s="485"/>
      <c r="D922" s="1996" t="s">
        <v>2512</v>
      </c>
      <c r="E922" s="1996"/>
      <c r="F922" s="1996"/>
      <c r="G922" s="1738"/>
      <c r="I922" s="1773" t="s">
        <v>2509</v>
      </c>
    </row>
    <row r="923" spans="1:9" ht="12.75" customHeight="1">
      <c r="A923" s="402"/>
      <c r="B923" s="402"/>
      <c r="C923" s="485"/>
      <c r="D923" s="1996"/>
      <c r="E923" s="1996"/>
      <c r="F923" s="1996"/>
      <c r="G923" s="1738"/>
    </row>
    <row r="924" spans="1:9" ht="12.75" customHeight="1">
      <c r="A924" s="402"/>
      <c r="B924" s="402"/>
      <c r="C924" s="485"/>
      <c r="D924" s="1996"/>
      <c r="E924" s="1996"/>
      <c r="F924" s="1996"/>
      <c r="G924" s="1738"/>
    </row>
    <row r="925" spans="1:9" ht="12.75" customHeight="1">
      <c r="A925" s="402"/>
      <c r="B925" s="402"/>
      <c r="C925" s="485"/>
      <c r="D925" s="1996"/>
      <c r="E925" s="1996"/>
      <c r="F925" s="1996"/>
      <c r="G925" s="1738"/>
    </row>
    <row r="926" spans="1:9" ht="12.75" customHeight="1">
      <c r="A926" s="402"/>
      <c r="B926" s="402"/>
      <c r="C926" s="485"/>
      <c r="D926" s="1996"/>
      <c r="E926" s="1996"/>
      <c r="F926" s="1996"/>
      <c r="G926" s="1738"/>
    </row>
    <row r="927" spans="1:9" ht="12.75" customHeight="1">
      <c r="A927" s="402"/>
      <c r="B927" s="402"/>
      <c r="C927" s="485"/>
      <c r="D927" s="1996"/>
      <c r="E927" s="1996"/>
      <c r="F927" s="1996"/>
      <c r="G927" s="1738"/>
    </row>
    <row r="928" spans="1:9" ht="12.75" customHeight="1">
      <c r="A928" s="402"/>
      <c r="B928" s="402"/>
      <c r="C928" s="485"/>
      <c r="D928" s="1996"/>
      <c r="E928" s="1996"/>
      <c r="F928" s="199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2658</v>
      </c>
      <c r="C930" s="485"/>
      <c r="D930" s="1922" t="s">
        <v>2510</v>
      </c>
      <c r="E930" s="1922"/>
      <c r="F930" s="1922"/>
      <c r="G930" s="1738"/>
      <c r="I930" s="1773"/>
    </row>
    <row r="931" spans="1:9" s="1771" customFormat="1" ht="12.75" customHeight="1">
      <c r="A931" s="402"/>
      <c r="B931" s="402"/>
      <c r="C931" s="485"/>
      <c r="D931" s="1922"/>
      <c r="E931" s="1922"/>
      <c r="F931" s="1922"/>
      <c r="G931" s="1738"/>
      <c r="I931" s="1773"/>
    </row>
    <row r="932" spans="1:9" s="1771" customFormat="1" ht="12.75" customHeight="1">
      <c r="A932" s="402"/>
      <c r="B932" s="402"/>
      <c r="C932" s="485"/>
      <c r="D932" s="1922"/>
      <c r="E932" s="1922"/>
      <c r="F932" s="1922"/>
      <c r="G932" s="1738"/>
      <c r="I932" s="1773"/>
    </row>
    <row r="933" spans="1:9" s="1771" customFormat="1" ht="12.75" customHeight="1">
      <c r="A933" s="402"/>
      <c r="B933" s="402"/>
      <c r="C933" s="485"/>
      <c r="D933" s="1922"/>
      <c r="E933" s="1922"/>
      <c r="F933" s="1922"/>
      <c r="G933" s="1738"/>
      <c r="I933" s="1773"/>
    </row>
    <row r="934" spans="1:9" s="1771" customFormat="1" ht="12.75" customHeight="1">
      <c r="A934" s="402"/>
      <c r="B934" s="402"/>
      <c r="C934" s="485"/>
      <c r="D934" s="1922"/>
      <c r="E934" s="1922"/>
      <c r="F934" s="1922"/>
      <c r="G934" s="1738"/>
      <c r="I934" s="1773"/>
    </row>
    <row r="935" spans="1:9" s="1771" customFormat="1" ht="12.75" customHeight="1">
      <c r="A935" s="402"/>
      <c r="B935" s="402"/>
      <c r="C935" s="485"/>
      <c r="D935" s="1922"/>
      <c r="E935" s="1922"/>
      <c r="F935" s="1922"/>
      <c r="G935" s="1738"/>
      <c r="I935" s="1773"/>
    </row>
    <row r="936" spans="1:9" s="1771" customFormat="1" ht="12.75" customHeight="1">
      <c r="A936" s="402"/>
      <c r="B936" s="402"/>
      <c r="C936" s="485"/>
      <c r="D936" s="1847"/>
      <c r="E936" s="1847"/>
      <c r="F936" s="1847"/>
      <c r="G936" s="1738"/>
      <c r="I936" s="1773"/>
    </row>
    <row r="937" spans="1:9" ht="12.75" customHeight="1">
      <c r="A937" s="1755"/>
      <c r="B937" s="797" t="s">
        <v>2631</v>
      </c>
      <c r="C937" s="1739"/>
      <c r="D937" s="2000" t="s">
        <v>2303</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1774" t="s">
        <v>2631</v>
      </c>
      <c r="C942" s="485"/>
      <c r="D942" s="1994" t="s">
        <v>2511</v>
      </c>
      <c r="E942" s="1994"/>
      <c r="F942" s="1994"/>
      <c r="G942" s="1738"/>
      <c r="I942" s="1773" t="s">
        <v>2509</v>
      </c>
    </row>
    <row r="943" spans="1:9" ht="12.75" customHeight="1">
      <c r="A943" s="402"/>
      <c r="B943" s="402"/>
      <c r="C943" s="485"/>
      <c r="D943" s="1994"/>
      <c r="E943" s="1994"/>
      <c r="F943" s="1994"/>
      <c r="G943" s="1738"/>
    </row>
    <row r="944" spans="1:9" ht="12.75" customHeight="1">
      <c r="A944" s="402"/>
      <c r="B944" s="402"/>
      <c r="C944" s="485"/>
      <c r="D944" s="1994"/>
      <c r="E944" s="1994"/>
      <c r="F944" s="1994"/>
      <c r="G944" s="1738"/>
    </row>
    <row r="945" spans="1:9" ht="12.75" customHeight="1">
      <c r="A945" s="402"/>
      <c r="B945" s="402"/>
      <c r="C945" s="485"/>
      <c r="D945" s="1994"/>
      <c r="E945" s="1994"/>
      <c r="F945" s="1994"/>
      <c r="G945" s="1738"/>
    </row>
    <row r="946" spans="1:9" ht="12.75" customHeight="1">
      <c r="A946" s="1757"/>
      <c r="B946" s="1757"/>
      <c r="C946" s="1743"/>
      <c r="D946" s="1704"/>
      <c r="E946" s="1704"/>
      <c r="F946" s="1704"/>
      <c r="G946" s="1704"/>
    </row>
    <row r="947" spans="1:9" ht="12.75" customHeight="1">
      <c r="A947" s="1741"/>
      <c r="B947" s="1741"/>
      <c r="C947" s="555"/>
      <c r="D947" s="1886" t="s">
        <v>2304</v>
      </c>
      <c r="E947" s="1886"/>
      <c r="F947" s="1886"/>
      <c r="G947" s="677"/>
    </row>
    <row r="948" spans="1:9" ht="12.75" customHeight="1">
      <c r="A948" s="713"/>
      <c r="B948" s="797" t="s">
        <v>2631</v>
      </c>
      <c r="C948" s="555"/>
      <c r="D948" s="1887" t="s">
        <v>2330</v>
      </c>
      <c r="E948" s="1887"/>
      <c r="F948" s="1887"/>
      <c r="G948" s="677"/>
      <c r="I948" s="1773" t="s">
        <v>2509</v>
      </c>
    </row>
    <row r="949" spans="1:9" ht="12.75" customHeight="1">
      <c r="A949" s="1741"/>
      <c r="B949" s="1741"/>
      <c r="C949" s="555"/>
      <c r="D949" s="6"/>
      <c r="E949" s="6"/>
      <c r="F949" s="6"/>
      <c r="G949" s="677"/>
    </row>
    <row r="950" spans="1:9" ht="12.75" customHeight="1">
      <c r="A950" s="1741"/>
      <c r="B950" s="1741"/>
      <c r="C950" s="555"/>
      <c r="D950" s="1886" t="s">
        <v>2305</v>
      </c>
      <c r="E950" s="1886"/>
      <c r="F950" s="1886"/>
      <c r="G950" s="676"/>
    </row>
    <row r="951" spans="1:9" ht="12.75" customHeight="1">
      <c r="A951" s="713"/>
      <c r="B951" s="797" t="s">
        <v>2631</v>
      </c>
      <c r="C951" s="555"/>
      <c r="D951" s="1862" t="s">
        <v>2306</v>
      </c>
      <c r="E951" s="1862"/>
      <c r="F951" s="1862"/>
      <c r="G951" s="676"/>
      <c r="I951" s="1773" t="s">
        <v>2509</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897" t="s">
        <v>2307</v>
      </c>
      <c r="B967" s="1897"/>
      <c r="C967" s="1897"/>
      <c r="D967" s="1897"/>
      <c r="E967" s="1897"/>
      <c r="F967" s="1897"/>
      <c r="G967" s="1897"/>
      <c r="H967" s="1852"/>
      <c r="I967" s="1853"/>
    </row>
    <row r="968" spans="1:9" ht="12.75" customHeight="1">
      <c r="A968" s="1708"/>
      <c r="B968" s="1708"/>
      <c r="C968" s="555"/>
      <c r="D968" s="6"/>
      <c r="E968" s="6"/>
      <c r="F968" s="6"/>
      <c r="G968" s="677"/>
    </row>
    <row r="969" spans="1:9" ht="12.75" customHeight="1">
      <c r="A969" s="1741"/>
      <c r="B969" s="1741"/>
      <c r="C969" s="1739"/>
      <c r="D969" s="1886" t="s">
        <v>2331</v>
      </c>
      <c r="E969" s="1886"/>
      <c r="F969" s="1886"/>
      <c r="G969" s="677"/>
    </row>
    <row r="970" spans="1:9" ht="12.75" customHeight="1">
      <c r="A970" s="1713"/>
      <c r="B970" s="1713"/>
      <c r="C970" s="1745"/>
      <c r="D970" s="1887" t="s">
        <v>2308</v>
      </c>
      <c r="E970" s="1887"/>
      <c r="F970" s="1887"/>
      <c r="G970" s="677"/>
    </row>
    <row r="971" spans="1:9" ht="12.75" customHeight="1">
      <c r="A971" s="1713"/>
      <c r="B971" s="1713"/>
      <c r="C971" s="1745"/>
      <c r="D971" s="6"/>
      <c r="E971" s="6"/>
      <c r="F971" s="1737"/>
      <c r="G971" s="676"/>
    </row>
    <row r="972" spans="1:9" ht="12.75" customHeight="1">
      <c r="A972" s="1741"/>
      <c r="B972" s="1774" t="s">
        <v>2658</v>
      </c>
      <c r="C972" s="555"/>
      <c r="D972" s="1866" t="s">
        <v>2309</v>
      </c>
      <c r="E972" s="1866"/>
      <c r="F972" s="1866"/>
      <c r="G972" s="676"/>
      <c r="I972" s="1773" t="s">
        <v>2487</v>
      </c>
    </row>
    <row r="973" spans="1:9" ht="12.75" customHeight="1">
      <c r="A973" s="1741"/>
      <c r="B973" s="1741"/>
      <c r="C973" s="555"/>
      <c r="D973" s="1866"/>
      <c r="E973" s="1866"/>
      <c r="F973" s="1866"/>
      <c r="G973" s="676"/>
    </row>
    <row r="974" spans="1:9" ht="12.75" customHeight="1">
      <c r="A974" s="1741"/>
      <c r="B974" s="1741"/>
      <c r="C974" s="555"/>
      <c r="D974" s="1866"/>
      <c r="E974" s="1866"/>
      <c r="F974" s="1866"/>
      <c r="G974" s="676"/>
    </row>
    <row r="975" spans="1:9" ht="12.75" customHeight="1">
      <c r="A975" s="1741"/>
      <c r="B975" s="1741"/>
      <c r="C975" s="555"/>
      <c r="D975" s="1866"/>
      <c r="E975" s="1866"/>
      <c r="F975" s="1866"/>
      <c r="G975" s="676"/>
    </row>
    <row r="976" spans="1:9" ht="12.75" customHeight="1">
      <c r="A976" s="1725"/>
      <c r="B976" s="1725"/>
      <c r="C976" s="556"/>
      <c r="D976" s="1866"/>
      <c r="E976" s="1866"/>
      <c r="F976" s="1866"/>
      <c r="G976" s="676"/>
    </row>
    <row r="977" spans="1:7" ht="12.75" customHeight="1">
      <c r="A977" s="1725"/>
      <c r="B977" s="1725"/>
      <c r="C977" s="556"/>
      <c r="D977" s="1866"/>
      <c r="E977" s="1866"/>
      <c r="F977" s="1866"/>
      <c r="G977" s="676"/>
    </row>
    <row r="978" spans="1:7" ht="12.75" customHeight="1">
      <c r="A978" s="719"/>
      <c r="B978" s="719"/>
      <c r="C978" s="313"/>
      <c r="D978" s="1866"/>
      <c r="E978" s="1866"/>
      <c r="F978" s="1866"/>
      <c r="G978" s="676"/>
    </row>
    <row r="979" spans="1:7" ht="12.75" customHeight="1">
      <c r="A979" s="719"/>
      <c r="B979" s="719"/>
      <c r="C979" s="313"/>
      <c r="D979" s="1866"/>
      <c r="E979" s="1866"/>
      <c r="F979" s="1866"/>
      <c r="G979" s="676"/>
    </row>
    <row r="980" spans="1:7" ht="12.75" customHeight="1">
      <c r="A980" s="719"/>
      <c r="B980" s="719"/>
      <c r="C980" s="313"/>
      <c r="D980" s="1705"/>
      <c r="E980" s="1705"/>
      <c r="F980" s="1705"/>
      <c r="G980" s="676"/>
    </row>
    <row r="981" spans="1:7" ht="12.75" customHeight="1">
      <c r="A981" s="719"/>
      <c r="B981" s="797" t="s">
        <v>2631</v>
      </c>
      <c r="C981" s="313"/>
      <c r="D981" s="1864" t="s">
        <v>2310</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3"/>
      <c r="E985" s="1703"/>
      <c r="F985" s="1703"/>
      <c r="G985" s="676"/>
    </row>
    <row r="986" spans="1:7" ht="12.75" customHeight="1">
      <c r="A986" s="719"/>
      <c r="B986" s="797" t="s">
        <v>2631</v>
      </c>
      <c r="C986" s="313"/>
      <c r="D986" s="1864" t="s">
        <v>2311</v>
      </c>
      <c r="E986" s="1864"/>
      <c r="F986" s="1864"/>
      <c r="G986" s="676"/>
    </row>
    <row r="987" spans="1:7" ht="12.75" customHeight="1">
      <c r="A987" s="719"/>
      <c r="B987" s="719"/>
      <c r="C987" s="313"/>
      <c r="D987" s="1864"/>
      <c r="E987" s="1864"/>
      <c r="F987" s="1864"/>
      <c r="G987" s="676"/>
    </row>
    <row r="988" spans="1:7" ht="12.75" customHeight="1">
      <c r="A988" s="719"/>
      <c r="B988" s="719"/>
      <c r="C988" s="313"/>
      <c r="D988" s="1703"/>
      <c r="E988" s="1703"/>
      <c r="F988" s="1703"/>
      <c r="G988" s="676"/>
    </row>
    <row r="989" spans="1:7" ht="12.75" customHeight="1">
      <c r="A989" s="713"/>
      <c r="B989" s="797" t="s">
        <v>2631</v>
      </c>
      <c r="C989" s="555"/>
      <c r="D989" s="1887" t="s">
        <v>2312</v>
      </c>
      <c r="E989" s="1887"/>
      <c r="F989" s="1887"/>
      <c r="G989" s="676"/>
    </row>
    <row r="990" spans="1:7" ht="12.75" customHeight="1">
      <c r="A990" s="1741"/>
      <c r="B990" s="1741"/>
      <c r="C990" s="555"/>
      <c r="D990" s="6"/>
      <c r="E990" s="6"/>
      <c r="F990" s="6"/>
      <c r="G990" s="676"/>
    </row>
    <row r="991" spans="1:7" ht="12.75" customHeight="1">
      <c r="A991" s="713"/>
      <c r="B991" s="797" t="s">
        <v>2658</v>
      </c>
      <c r="C991" s="555"/>
      <c r="D991" s="1887" t="s">
        <v>2313</v>
      </c>
      <c r="E991" s="1887"/>
      <c r="F991" s="1887"/>
      <c r="G991" s="676"/>
    </row>
    <row r="992" spans="1:7" ht="12.75" customHeight="1">
      <c r="A992" s="1741"/>
      <c r="B992" s="1741"/>
      <c r="C992" s="555"/>
      <c r="D992" s="1707"/>
      <c r="E992" s="6"/>
      <c r="F992" s="6"/>
      <c r="G992" s="676"/>
    </row>
    <row r="993" spans="1:9" ht="12.75" customHeight="1">
      <c r="A993" s="713"/>
      <c r="B993" s="1774" t="s">
        <v>2658</v>
      </c>
      <c r="C993" s="555"/>
      <c r="D993" s="1887" t="s">
        <v>2314</v>
      </c>
      <c r="E993" s="1887"/>
      <c r="F993" s="1887"/>
      <c r="G993" s="676"/>
    </row>
    <row r="994" spans="1:9" ht="12.75" customHeight="1">
      <c r="A994" s="1741"/>
      <c r="B994" s="1741"/>
      <c r="C994" s="555"/>
      <c r="D994" s="1707"/>
      <c r="E994" s="6"/>
      <c r="F994" s="6"/>
      <c r="G994" s="676"/>
    </row>
    <row r="995" spans="1:9" ht="12.75" customHeight="1">
      <c r="A995" s="713"/>
      <c r="B995" s="1774" t="s">
        <v>2631</v>
      </c>
      <c r="C995" s="555"/>
      <c r="D995" s="1862" t="s">
        <v>2315</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797" t="s">
        <v>2631</v>
      </c>
      <c r="C998" s="1758"/>
      <c r="D998" s="1905" t="s">
        <v>2316</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6"/>
      <c r="B1001" s="797" t="s">
        <v>2631</v>
      </c>
      <c r="C1001" s="1758"/>
      <c r="D1001" s="2006" t="s">
        <v>2317</v>
      </c>
      <c r="E1001" s="2006"/>
      <c r="F1001" s="2006"/>
      <c r="G1001" s="1759"/>
    </row>
    <row r="1002" spans="1:9" ht="12.75" customHeight="1">
      <c r="A1002" s="1758"/>
      <c r="B1002" s="1758"/>
      <c r="C1002" s="1758"/>
      <c r="D1002" s="1760"/>
      <c r="E1002" s="1761"/>
      <c r="F1002" s="1761"/>
      <c r="G1002" s="1759"/>
    </row>
    <row r="1003" spans="1:9" ht="12.75" customHeight="1">
      <c r="A1003" s="713"/>
      <c r="B1003" s="797" t="s">
        <v>2631</v>
      </c>
      <c r="C1003" s="555"/>
      <c r="D1003" s="1887" t="s">
        <v>2318</v>
      </c>
      <c r="E1003" s="1887"/>
      <c r="F1003" s="1887"/>
      <c r="G1003" s="677"/>
    </row>
    <row r="1004" spans="1:9" ht="12.75" customHeight="1">
      <c r="A1004" s="713"/>
      <c r="B1004" s="713"/>
      <c r="C1004" s="555"/>
      <c r="D1004" s="1707"/>
      <c r="E1004" s="6"/>
      <c r="F1004" s="6"/>
      <c r="G1004" s="677"/>
    </row>
    <row r="1005" spans="1:9" ht="12.75" customHeight="1">
      <c r="A1005" s="713"/>
      <c r="B1005" s="797" t="s">
        <v>2631</v>
      </c>
      <c r="C1005" s="555"/>
      <c r="D1005" s="1862" t="s">
        <v>2319</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897" t="s">
        <v>2320</v>
      </c>
      <c r="B1008" s="1897"/>
      <c r="C1008" s="1897"/>
      <c r="D1008" s="1897"/>
      <c r="E1008" s="1897"/>
      <c r="F1008" s="1897"/>
      <c r="G1008" s="1897"/>
      <c r="H1008" s="1852"/>
      <c r="I1008" s="1853"/>
    </row>
    <row r="1009" spans="1:9" ht="12.75" customHeight="1">
      <c r="A1009" s="1741"/>
      <c r="B1009" s="1741"/>
      <c r="C1009" s="555"/>
      <c r="D1009" s="6"/>
      <c r="E1009" s="6"/>
      <c r="F1009" s="6"/>
      <c r="G1009" s="677"/>
    </row>
    <row r="1010" spans="1:9" ht="12.75" customHeight="1">
      <c r="A1010" s="1725"/>
      <c r="B1010" s="1725"/>
      <c r="C1010" s="556"/>
      <c r="D1010" s="1906" t="s">
        <v>2321</v>
      </c>
      <c r="E1010" s="1906"/>
      <c r="F1010" s="1906"/>
      <c r="G1010" s="677"/>
    </row>
    <row r="1011" spans="1:9" ht="12.75" customHeight="1">
      <c r="A1011" s="1725"/>
      <c r="B1011" s="1725"/>
      <c r="C1011" s="556"/>
      <c r="D1011" s="2005" t="s">
        <v>2322</v>
      </c>
      <c r="E1011" s="2005"/>
      <c r="F1011" s="2005"/>
      <c r="G1011" s="677"/>
    </row>
    <row r="1012" spans="1:9" ht="12.75" customHeight="1">
      <c r="A1012" s="673"/>
      <c r="B1012" s="673"/>
      <c r="C1012" s="1714"/>
      <c r="D1012" s="677"/>
      <c r="E1012" s="677"/>
      <c r="F1012" s="677"/>
      <c r="G1012" s="677"/>
    </row>
    <row r="1013" spans="1:9" ht="12.75" customHeight="1">
      <c r="A1013" s="713"/>
      <c r="B1013" s="713"/>
      <c r="C1013" s="313"/>
      <c r="D1013" s="1906" t="s">
        <v>2336</v>
      </c>
      <c r="E1013" s="1906"/>
      <c r="F1013" s="1906"/>
      <c r="G1013" s="677"/>
      <c r="I1013" s="1773" t="s">
        <v>2459</v>
      </c>
    </row>
    <row r="1014" spans="1:9" ht="12.75" customHeight="1">
      <c r="A1014" s="1741"/>
      <c r="B1014" s="797" t="s">
        <v>2658</v>
      </c>
      <c r="C1014" s="555"/>
      <c r="D1014" s="2005" t="s">
        <v>1505</v>
      </c>
      <c r="E1014" s="2005"/>
      <c r="F1014" s="2005"/>
      <c r="G1014" s="677"/>
    </row>
    <row r="1015" spans="1:9" s="1771" customFormat="1" ht="12.75" customHeight="1">
      <c r="A1015" s="1741"/>
      <c r="B1015" s="713"/>
      <c r="C1015" s="555"/>
      <c r="D1015" s="2001" t="s">
        <v>2323</v>
      </c>
      <c r="E1015" s="2001"/>
      <c r="F1015" s="2001"/>
      <c r="G1015" s="677"/>
      <c r="I1015" s="1773"/>
    </row>
    <row r="1016" spans="1:9" ht="12.75" customHeight="1">
      <c r="A1016" s="1741"/>
      <c r="B1016" s="1741"/>
      <c r="C1016" s="555"/>
      <c r="D1016" s="2005"/>
      <c r="E1016" s="2005"/>
      <c r="F1016" s="2005"/>
      <c r="G1016" s="677"/>
    </row>
    <row r="1017" spans="1:9" ht="12.75" customHeight="1">
      <c r="A1017" s="2002" t="s">
        <v>2332</v>
      </c>
      <c r="B1017" s="2002"/>
      <c r="C1017" s="2002"/>
      <c r="D1017" s="2002"/>
      <c r="E1017" s="2002"/>
      <c r="F1017" s="2002"/>
      <c r="G1017" s="2002"/>
      <c r="H1017" s="1852"/>
      <c r="I1017" s="1853"/>
    </row>
    <row r="1018" spans="1:9" ht="12.75" customHeight="1">
      <c r="A1018" s="254"/>
      <c r="B1018" s="254"/>
      <c r="C1018" s="1733"/>
      <c r="D1018" s="685"/>
      <c r="E1018" s="685"/>
      <c r="F1018" s="685"/>
      <c r="G1018" s="685"/>
    </row>
    <row r="1019" spans="1:9" ht="12.75" customHeight="1">
      <c r="A1019" s="254"/>
      <c r="B1019" s="1768"/>
      <c r="C1019" s="1775"/>
      <c r="D1019" s="1900" t="s">
        <v>1506</v>
      </c>
      <c r="E1019" s="1900"/>
      <c r="F1019" s="1900"/>
      <c r="G1019" s="685"/>
    </row>
    <row r="1020" spans="1:9" ht="12.75" customHeight="1">
      <c r="A1020" s="254"/>
      <c r="B1020" s="1774" t="s">
        <v>2658</v>
      </c>
      <c r="C1020" s="1775"/>
      <c r="D1020" s="1879" t="s">
        <v>1505</v>
      </c>
      <c r="E1020" s="1879"/>
      <c r="F1020" s="1879"/>
      <c r="G1020" s="685"/>
    </row>
    <row r="1021" spans="1:9" ht="12.75" customHeight="1">
      <c r="A1021" s="254"/>
      <c r="B1021" s="1771"/>
      <c r="C1021" s="1775"/>
      <c r="D1021" s="1879" t="s">
        <v>2333</v>
      </c>
      <c r="E1021" s="1879"/>
      <c r="F1021" s="1879"/>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3" t="s">
        <v>1185</v>
      </c>
      <c r="E1023" s="2003"/>
      <c r="F1023" s="2003"/>
      <c r="G1023" s="685"/>
      <c r="I1023" s="1773" t="s">
        <v>2488</v>
      </c>
    </row>
    <row r="1024" spans="1:9" ht="12.75" customHeight="1">
      <c r="A1024" s="502"/>
      <c r="B1024" s="502"/>
      <c r="C1024" s="501"/>
      <c r="D1024" s="2004" t="s">
        <v>1202</v>
      </c>
      <c r="E1024" s="2004"/>
      <c r="F1024" s="2004"/>
      <c r="G1024" s="1762"/>
    </row>
    <row r="1025" spans="1:9" ht="12.75" customHeight="1">
      <c r="A1025" s="713"/>
      <c r="B1025" s="1774" t="s">
        <v>2631</v>
      </c>
      <c r="C1025" s="556"/>
      <c r="D1025" s="1891" t="s">
        <v>1070</v>
      </c>
      <c r="E1025" s="1891"/>
      <c r="F1025" s="1891"/>
      <c r="G1025" s="677"/>
    </row>
    <row r="1026" spans="1:9" ht="12.75" customHeight="1">
      <c r="A1026" s="1725"/>
      <c r="B1026" s="1725"/>
      <c r="C1026" s="556"/>
      <c r="D1026" s="6"/>
      <c r="E1026" s="1978" t="s">
        <v>1186</v>
      </c>
      <c r="F1026" s="1978"/>
      <c r="G1026" s="677"/>
    </row>
    <row r="1027" spans="1:9">
      <c r="A1027" s="789"/>
      <c r="B1027" s="789"/>
      <c r="C1027" s="789"/>
      <c r="D1027" s="789"/>
      <c r="E1027" s="789"/>
      <c r="F1027" s="789"/>
      <c r="G1027" s="789"/>
    </row>
    <row r="1028" spans="1:9">
      <c r="A1028" s="2002" t="s">
        <v>2353</v>
      </c>
      <c r="B1028" s="2002"/>
      <c r="C1028" s="2002"/>
      <c r="D1028" s="2002"/>
      <c r="E1028" s="2002"/>
      <c r="F1028" s="2002"/>
      <c r="G1028" s="2002"/>
      <c r="H1028" s="1852"/>
      <c r="I1028" s="1853"/>
    </row>
    <row r="1029" spans="1:9">
      <c r="A1029" s="789"/>
      <c r="B1029" s="789"/>
      <c r="C1029" s="789"/>
      <c r="D1029" s="789"/>
      <c r="E1029" s="789"/>
      <c r="F1029" s="789"/>
      <c r="G1029" s="789"/>
    </row>
    <row r="1030" spans="1:9">
      <c r="A1030" s="789"/>
      <c r="B1030" s="789"/>
      <c r="C1030" s="789"/>
      <c r="D1030" s="1773" t="s">
        <v>2339</v>
      </c>
      <c r="E1030" s="789"/>
      <c r="F1030" s="789"/>
      <c r="G1030" s="789"/>
    </row>
    <row r="1031" spans="1:9" s="1771" customFormat="1">
      <c r="D1031" s="1770" t="s">
        <v>2338</v>
      </c>
      <c r="I1031" s="1773"/>
    </row>
    <row r="1032" spans="1:9" s="1771" customFormat="1">
      <c r="D1032" s="1773"/>
      <c r="I1032" s="1773"/>
    </row>
    <row r="1033" spans="1:9">
      <c r="A1033" s="789"/>
      <c r="B1033" s="1774" t="s">
        <v>2631</v>
      </c>
      <c r="C1033" s="789"/>
      <c r="D1033" s="2009" t="s">
        <v>2337</v>
      </c>
      <c r="E1033" s="2009"/>
      <c r="F1033" s="2009"/>
      <c r="G1033" s="789"/>
      <c r="I1033" s="1773" t="s">
        <v>2460</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1"/>
      <c r="C1038" s="789"/>
      <c r="D1038" s="1773" t="s">
        <v>1584</v>
      </c>
      <c r="E1038" s="789"/>
      <c r="F1038" s="789"/>
      <c r="G1038" s="789"/>
    </row>
    <row r="1039" spans="1:9">
      <c r="A1039" s="789"/>
      <c r="B1039" s="789"/>
      <c r="C1039" s="789"/>
      <c r="D1039" s="1771" t="s">
        <v>2340</v>
      </c>
      <c r="E1039" s="789"/>
      <c r="F1039" s="789"/>
      <c r="G1039" s="789"/>
    </row>
    <row r="1040" spans="1:9">
      <c r="A1040" s="789"/>
      <c r="B1040" s="789"/>
      <c r="C1040" s="789"/>
      <c r="D1040" s="789"/>
      <c r="E1040" s="789"/>
      <c r="F1040" s="789"/>
      <c r="G1040" s="789"/>
    </row>
    <row r="1041" spans="1:9">
      <c r="A1041" s="789"/>
      <c r="B1041" s="1774" t="s">
        <v>2658</v>
      </c>
      <c r="C1041" s="789"/>
      <c r="D1041" s="1771" t="s">
        <v>2335</v>
      </c>
      <c r="E1041" s="789"/>
      <c r="F1041" s="789"/>
      <c r="G1041" s="789"/>
      <c r="I1041" s="1773" t="s">
        <v>2461</v>
      </c>
    </row>
    <row r="1042" spans="1:9">
      <c r="A1042" s="789"/>
      <c r="B1042" s="789"/>
      <c r="C1042" s="789"/>
      <c r="D1042" s="789"/>
      <c r="E1042" s="789"/>
      <c r="F1042" s="789"/>
      <c r="G1042" s="789"/>
    </row>
    <row r="1043" spans="1:9">
      <c r="A1043" s="789"/>
      <c r="B1043" s="1774" t="s">
        <v>2658</v>
      </c>
      <c r="C1043" s="789"/>
      <c r="D1043" s="2009" t="s">
        <v>2341</v>
      </c>
      <c r="E1043" s="2009"/>
      <c r="F1043" s="2009"/>
      <c r="G1043" s="789"/>
      <c r="I1043" s="1773" t="s">
        <v>2462</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2342</v>
      </c>
      <c r="B1049" s="2002"/>
      <c r="C1049" s="2002"/>
      <c r="D1049" s="2002"/>
      <c r="E1049" s="2002"/>
      <c r="F1049" s="2002"/>
      <c r="G1049" s="200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2658</v>
      </c>
      <c r="C1052" s="789"/>
      <c r="D1052" s="1766" t="s">
        <v>2345</v>
      </c>
      <c r="E1052" s="1770"/>
      <c r="F1052" s="789"/>
      <c r="G1052" s="789"/>
      <c r="I1052" s="1773" t="s">
        <v>2463</v>
      </c>
    </row>
    <row r="1053" spans="1:9">
      <c r="A1053" s="789"/>
      <c r="B1053" s="789"/>
      <c r="C1053" s="789"/>
      <c r="D1053" s="1766" t="s">
        <v>2347</v>
      </c>
      <c r="E1053" s="1770"/>
      <c r="F1053" s="789"/>
      <c r="G1053" s="789"/>
    </row>
    <row r="1054" spans="1:9" s="1771" customFormat="1">
      <c r="D1054" s="1766"/>
      <c r="E1054" s="1770"/>
      <c r="I1054" s="1773"/>
    </row>
    <row r="1055" spans="1:9">
      <c r="A1055" s="789"/>
      <c r="B1055" s="1774" t="s">
        <v>2658</v>
      </c>
      <c r="C1055" s="789"/>
      <c r="D1055" s="1766" t="s">
        <v>2348</v>
      </c>
      <c r="E1055" s="1770"/>
      <c r="F1055" s="789"/>
      <c r="G1055" s="789"/>
      <c r="I1055" s="1773" t="s">
        <v>2464</v>
      </c>
    </row>
    <row r="1056" spans="1:9" s="1771" customFormat="1">
      <c r="D1056" s="1766" t="s">
        <v>2346</v>
      </c>
      <c r="E1056" s="1770"/>
      <c r="I1056" s="1773"/>
    </row>
    <row r="1057" spans="1:9" s="1771" customFormat="1">
      <c r="D1057" s="1766"/>
      <c r="E1057" s="1770"/>
      <c r="I1057" s="1773"/>
    </row>
    <row r="1058" spans="1:9">
      <c r="A1058" s="789"/>
      <c r="B1058" s="1774" t="s">
        <v>2631</v>
      </c>
      <c r="C1058" s="789"/>
      <c r="D1058" s="1765" t="s">
        <v>2351</v>
      </c>
      <c r="E1058" s="1770"/>
      <c r="F1058" s="789"/>
      <c r="G1058" s="789"/>
      <c r="I1058" s="1773" t="s">
        <v>2465</v>
      </c>
    </row>
    <row r="1059" spans="1:9" s="1771" customFormat="1">
      <c r="D1059" s="2010" t="s">
        <v>2352</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2350</v>
      </c>
      <c r="E1063" s="1770"/>
      <c r="I1063" s="1773"/>
    </row>
    <row r="1064" spans="1:9" s="1771" customFormat="1">
      <c r="D1064" s="1765"/>
      <c r="E1064" s="1770"/>
      <c r="I1064" s="1773"/>
    </row>
    <row r="1065" spans="1:9">
      <c r="A1065" s="789"/>
      <c r="B1065" s="789"/>
      <c r="C1065" s="789"/>
      <c r="D1065" s="1766" t="s">
        <v>2343</v>
      </c>
      <c r="E1065" s="1770"/>
      <c r="F1065" s="789"/>
      <c r="G1065" s="789"/>
      <c r="I1065" s="1773" t="s">
        <v>2466</v>
      </c>
    </row>
    <row r="1066" spans="1:9">
      <c r="A1066" s="789"/>
      <c r="B1066" s="1774" t="s">
        <v>2631</v>
      </c>
      <c r="C1066" s="789"/>
      <c r="D1066" s="2007" t="s">
        <v>2344</v>
      </c>
      <c r="E1066" s="2007"/>
      <c r="F1066" s="2007"/>
      <c r="G1066" s="789"/>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89"/>
      <c r="B1070" s="789"/>
      <c r="C1070" s="789"/>
      <c r="D1070" s="2007"/>
      <c r="E1070" s="2007"/>
      <c r="F1070" s="2007"/>
      <c r="G1070" s="789"/>
    </row>
    <row r="1071" spans="1:9">
      <c r="A1071" s="789"/>
      <c r="B1071" s="789"/>
      <c r="C1071" s="789"/>
      <c r="D1071" s="1766" t="s">
        <v>2349</v>
      </c>
      <c r="E1071" s="789"/>
      <c r="F1071" s="789"/>
      <c r="G1071" s="789"/>
    </row>
    <row r="1072" spans="1:9">
      <c r="A1072" s="789"/>
      <c r="B1072" s="789"/>
      <c r="C1072" s="789"/>
      <c r="D1072" s="789"/>
      <c r="E1072" s="789"/>
      <c r="F1072" s="789"/>
      <c r="G1072" s="789"/>
    </row>
    <row r="1073" spans="1:9">
      <c r="A1073" s="2002" t="s">
        <v>2354</v>
      </c>
      <c r="B1073" s="2002"/>
      <c r="C1073" s="2002"/>
      <c r="D1073" s="2002"/>
      <c r="E1073" s="2002"/>
      <c r="F1073" s="2002"/>
      <c r="G1073" s="200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2631</v>
      </c>
      <c r="C1076" s="789"/>
      <c r="D1076" s="2007" t="s">
        <v>2355</v>
      </c>
      <c r="E1076" s="2007"/>
      <c r="F1076" s="2007"/>
      <c r="G1076" s="789"/>
      <c r="I1076" s="1773" t="s">
        <v>2467</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89"/>
      <c r="B1080" s="1774" t="s">
        <v>2631</v>
      </c>
      <c r="C1080" s="789"/>
      <c r="D1080" s="2007" t="s">
        <v>2356</v>
      </c>
      <c r="E1080" s="2007"/>
      <c r="F1080" s="2007"/>
      <c r="G1080" s="789"/>
      <c r="I1080" s="1773" t="s">
        <v>2468</v>
      </c>
    </row>
    <row r="1081" spans="1:9" s="1771" customFormat="1">
      <c r="D1081" s="2007"/>
      <c r="E1081" s="2007"/>
      <c r="F1081" s="2007"/>
      <c r="I1081" s="1773"/>
    </row>
    <row r="1082" spans="1:9" s="1771" customFormat="1">
      <c r="D1082" s="1766"/>
      <c r="I1082" s="1773"/>
    </row>
    <row r="1083" spans="1:9">
      <c r="A1083" s="789"/>
      <c r="B1083" s="1774" t="s">
        <v>2631</v>
      </c>
      <c r="C1083" s="789"/>
      <c r="D1083" s="2007" t="s">
        <v>2515</v>
      </c>
      <c r="E1083" s="2007"/>
      <c r="F1083" s="2007"/>
      <c r="G1083" s="789"/>
      <c r="I1083" s="1773" t="s">
        <v>2513</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c r="B1089" s="1771"/>
      <c r="D1089" s="1766" t="s">
        <v>2514</v>
      </c>
    </row>
    <row r="1090" spans="1:9">
      <c r="A1090" s="789"/>
      <c r="B1090" s="1774" t="s">
        <v>2658</v>
      </c>
      <c r="C1090" s="789"/>
      <c r="D1090" s="2007" t="s">
        <v>2357</v>
      </c>
      <c r="E1090" s="2007"/>
      <c r="F1090" s="2007"/>
      <c r="G1090" s="789"/>
      <c r="I1090" s="1836" t="s">
        <v>2469</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89"/>
      <c r="B1094" s="1774" t="s">
        <v>2658</v>
      </c>
      <c r="C1094" s="789"/>
      <c r="D1094" s="2008" t="s">
        <v>2516</v>
      </c>
      <c r="E1094" s="2008"/>
      <c r="F1094" s="2008"/>
      <c r="G1094" s="789"/>
      <c r="I1094" s="1773" t="s">
        <v>2470</v>
      </c>
    </row>
    <row r="1095" spans="1:9">
      <c r="A1095" s="789"/>
      <c r="B1095" s="789"/>
      <c r="C1095" s="789"/>
      <c r="D1095" s="2008"/>
      <c r="E1095" s="2008"/>
      <c r="F1095" s="2008"/>
      <c r="G1095" s="789"/>
    </row>
    <row r="1096" spans="1:9">
      <c r="A1096" s="789"/>
      <c r="B1096" s="789"/>
      <c r="C1096" s="789"/>
      <c r="D1096" s="2008"/>
      <c r="E1096" s="2008"/>
      <c r="F1096" s="2008"/>
      <c r="G1096" s="789"/>
    </row>
    <row r="1097" spans="1:9" s="1771" customFormat="1">
      <c r="D1097" s="1848"/>
      <c r="E1097" s="1848"/>
      <c r="F1097" s="1848"/>
      <c r="I1097" s="1773"/>
    </row>
    <row r="1098" spans="1:9" s="1771" customFormat="1" ht="15.75" customHeight="1">
      <c r="B1098" s="1774" t="s">
        <v>2658</v>
      </c>
      <c r="D1098" s="1864" t="s">
        <v>2518</v>
      </c>
      <c r="E1098" s="1864"/>
      <c r="F1098" s="1864"/>
      <c r="I1098" s="1773" t="s">
        <v>2517</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8.25">
      <c r="A1103" s="789"/>
      <c r="B1103" s="789"/>
      <c r="C1103" s="789"/>
      <c r="D1103" s="789"/>
      <c r="E1103" s="789"/>
      <c r="F1103" s="789"/>
      <c r="G1103" s="789"/>
      <c r="I1103" s="1843" t="s">
        <v>2519</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85" zoomScaleNormal="85" zoomScaleSheetLayoutView="80" workbookViewId="0">
      <selection activeCell="W710" sqref="W710:AK7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412" t="s">
        <v>105</v>
      </c>
      <c r="B8" s="2412"/>
      <c r="C8" s="2412"/>
      <c r="D8" s="2412"/>
      <c r="E8" s="2412"/>
      <c r="F8" s="2412"/>
      <c r="G8" s="2412"/>
      <c r="H8" s="2412"/>
      <c r="I8" s="2412"/>
      <c r="J8" s="2412"/>
      <c r="K8" s="2412"/>
      <c r="L8" s="2412"/>
      <c r="M8" s="2412"/>
      <c r="N8" s="2412"/>
      <c r="O8" s="2412"/>
      <c r="P8" s="2412"/>
      <c r="Q8" s="2412"/>
      <c r="R8" s="2412"/>
      <c r="S8" s="2412"/>
      <c r="T8" s="2412"/>
      <c r="U8" s="2412"/>
      <c r="V8" s="2412"/>
      <c r="W8" s="2412"/>
      <c r="X8" s="2412"/>
      <c r="Y8" s="2412"/>
      <c r="Z8" s="2412"/>
      <c r="AA8" s="2412"/>
      <c r="AB8" s="2412"/>
      <c r="AC8" s="2412"/>
      <c r="AD8" s="2412"/>
      <c r="AE8" s="2412"/>
      <c r="AF8" s="2412"/>
      <c r="AG8" s="2412"/>
      <c r="AH8" s="2412"/>
      <c r="AI8" s="2412"/>
      <c r="AJ8" s="2412"/>
      <c r="AK8" s="2412"/>
      <c r="AL8" s="2412"/>
      <c r="AM8" s="1570"/>
      <c r="AN8" s="1570"/>
      <c r="AO8" s="1570"/>
      <c r="AP8" s="1570"/>
      <c r="AQ8" s="1570"/>
      <c r="AR8" s="1570"/>
      <c r="AS8" s="1570"/>
      <c r="AT8" s="1570"/>
      <c r="AU8" s="1570"/>
      <c r="AV8" s="1570"/>
      <c r="AW8" s="1570"/>
      <c r="AX8" s="1570"/>
      <c r="AY8" s="1570"/>
    </row>
    <row r="9" spans="1:96" s="718" customFormat="1" ht="12.75">
      <c r="A9" s="2092" t="s">
        <v>1991</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09"/>
      <c r="AN9" s="1509"/>
      <c r="AO9" s="1509"/>
      <c r="AP9" s="1509"/>
      <c r="AQ9" s="1509"/>
      <c r="AR9" s="1509"/>
      <c r="AS9" s="1509"/>
      <c r="AT9" s="1509"/>
      <c r="AU9" s="1509"/>
      <c r="AV9" s="1509"/>
      <c r="AW9" s="1509"/>
      <c r="AX9" s="1509"/>
      <c r="AY9" s="1509"/>
      <c r="CR9" s="25"/>
    </row>
    <row r="10" spans="1:96" ht="15" customHeight="1">
      <c r="A10" s="2235" t="s">
        <v>1992</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092" t="s">
        <v>2012</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09"/>
      <c r="AN11" s="1509"/>
      <c r="AO11" s="1509"/>
      <c r="AP11" s="1509"/>
      <c r="AQ11" s="1509"/>
      <c r="AR11" s="1509"/>
      <c r="AS11" s="1509"/>
      <c r="AT11" s="1509"/>
      <c r="AU11" s="1509"/>
      <c r="AV11" s="1509"/>
      <c r="AW11" s="1509"/>
      <c r="AX11" s="1509"/>
      <c r="AY11" s="1509"/>
    </row>
    <row r="12" spans="1:96" ht="12.75">
      <c r="A12" s="2242" t="s">
        <v>2520</v>
      </c>
      <c r="B12" s="2243"/>
      <c r="C12" s="2243"/>
      <c r="D12" s="2243"/>
      <c r="E12" s="2243"/>
      <c r="F12" s="2243"/>
      <c r="G12" s="2243"/>
      <c r="H12" s="2243"/>
      <c r="I12" s="2243"/>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43"/>
      <c r="AH12" s="2243"/>
      <c r="AI12" s="2243"/>
      <c r="AJ12" s="2243"/>
      <c r="AK12" s="2243"/>
      <c r="AL12" s="2243"/>
      <c r="AM12" s="1515"/>
      <c r="AN12" s="1515"/>
      <c r="AO12" s="1515"/>
      <c r="AP12" s="1515"/>
      <c r="AQ12" s="1515"/>
      <c r="AR12" s="1515"/>
      <c r="AS12" s="1515"/>
      <c r="AT12" s="1515"/>
      <c r="AU12" s="1515"/>
      <c r="AV12" s="1515"/>
      <c r="AW12" s="1515"/>
      <c r="AX12" s="1515"/>
      <c r="AY12" s="1515"/>
    </row>
    <row r="13" spans="1:96" ht="12.75">
      <c r="A13" s="1874" t="s">
        <v>1386</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222" t="s">
        <v>2521</v>
      </c>
      <c r="I16" s="2222"/>
      <c r="J16" s="2222"/>
      <c r="K16" s="22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222"/>
    </row>
    <row r="17" spans="1:96" ht="12.75" customHeight="1"/>
    <row r="18" spans="1:96" ht="12.75" customHeight="1">
      <c r="A18" s="134" t="s">
        <v>106</v>
      </c>
      <c r="C18" s="7"/>
      <c r="D18" s="7"/>
      <c r="E18" s="7"/>
      <c r="F18" s="7"/>
      <c r="G18" s="7"/>
      <c r="H18" s="2042" t="s">
        <v>2522</v>
      </c>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row>
    <row r="19" spans="1:96" ht="12.75" customHeight="1"/>
    <row r="20" spans="1:96" ht="14.25" customHeight="1">
      <c r="A20" s="2237" t="s">
        <v>936</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3"/>
      <c r="AN20" s="1573"/>
      <c r="AO20" s="1573"/>
      <c r="AP20" s="1573"/>
      <c r="AQ20" s="1573"/>
      <c r="AR20" s="1573"/>
      <c r="AS20" s="1573"/>
      <c r="AT20" s="1573"/>
      <c r="AU20" s="1573"/>
      <c r="AV20" s="1573"/>
      <c r="AW20" s="1573"/>
      <c r="AX20" s="1573"/>
      <c r="AY20" s="1573"/>
    </row>
    <row r="21" spans="1:96" ht="12.75" customHeight="1">
      <c r="A21" s="2246" t="s">
        <v>1116</v>
      </c>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5">
        <f>'Basis &amp; Credits'!AB56</f>
        <v>2866921</v>
      </c>
      <c r="N26" s="2245"/>
      <c r="O26" s="2245"/>
      <c r="P26" s="2245"/>
      <c r="Q26" s="224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804723</v>
      </c>
      <c r="N27" s="2148"/>
      <c r="O27" s="2148"/>
      <c r="P27" s="2148"/>
      <c r="Q27" s="214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1514</v>
      </c>
      <c r="C33" s="897"/>
      <c r="D33" s="897"/>
      <c r="E33" s="897"/>
      <c r="F33" s="897"/>
      <c r="G33" s="897"/>
      <c r="H33" s="897"/>
      <c r="I33" s="897"/>
      <c r="J33" s="897"/>
      <c r="K33" s="897"/>
      <c r="L33" s="897"/>
      <c r="M33" s="897"/>
      <c r="N33" s="897"/>
      <c r="O33" s="2040" t="s">
        <v>578</v>
      </c>
      <c r="P33" s="2040"/>
      <c r="Q33" s="897" t="s">
        <v>1515</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1517</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1516</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1518</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7"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8"/>
      <c r="H122" s="2238"/>
      <c r="I122" s="239" t="s">
        <v>187</v>
      </c>
      <c r="L122" s="2238"/>
      <c r="M122" s="2238"/>
      <c r="N122" s="2238"/>
      <c r="O122" s="910"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10"/>
      <c r="D124" s="2210"/>
      <c r="E124" s="2210"/>
      <c r="F124" s="2210"/>
      <c r="G124" s="2210"/>
      <c r="H124" s="2210"/>
      <c r="I124" s="2210"/>
      <c r="J124" s="2210"/>
      <c r="K124" s="221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8"/>
      <c r="Z126" s="2238"/>
      <c r="AA126" s="2238"/>
      <c r="AB126" s="2238"/>
      <c r="AC126" s="2238"/>
      <c r="AD126" s="2238"/>
      <c r="AE126" s="2238"/>
      <c r="AF126" s="2238"/>
      <c r="AG126" s="2238"/>
      <c r="AH126" s="2238"/>
      <c r="AI126" s="2238"/>
      <c r="AJ126" s="2238"/>
      <c r="AK126" s="223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44"/>
      <c r="Z129" s="2244"/>
      <c r="AA129" s="2244"/>
      <c r="AB129" s="2244"/>
      <c r="AC129" s="2244"/>
      <c r="AD129" s="2244"/>
      <c r="AE129" s="2244"/>
      <c r="AF129" s="2244"/>
      <c r="AG129" s="2244"/>
      <c r="AH129" s="2244"/>
      <c r="AI129" s="2244"/>
      <c r="AJ129" s="2244"/>
      <c r="AK129" s="2244"/>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44"/>
      <c r="Z132" s="2244"/>
      <c r="AA132" s="2244"/>
      <c r="AB132" s="2244"/>
      <c r="AC132" s="2244"/>
      <c r="AD132" s="2244"/>
      <c r="AE132" s="2244"/>
      <c r="AF132" s="2244"/>
      <c r="AG132" s="2244"/>
      <c r="AH132" s="2244"/>
      <c r="AI132" s="2244"/>
      <c r="AJ132" s="2244"/>
      <c r="AK132" s="22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2" t="s">
        <v>2523</v>
      </c>
      <c r="P153" s="2042"/>
      <c r="Q153" s="2042"/>
      <c r="R153" s="2042"/>
      <c r="S153" s="2042"/>
      <c r="T153" s="2042"/>
      <c r="U153" s="2042"/>
      <c r="V153" s="2042"/>
      <c r="W153" s="2042"/>
      <c r="X153" s="2042"/>
      <c r="Y153" s="2042"/>
      <c r="Z153" s="2042"/>
      <c r="AA153" s="2042"/>
      <c r="AB153" s="2042"/>
      <c r="AC153" s="2042"/>
      <c r="AD153" s="2042"/>
      <c r="AE153" s="2042"/>
      <c r="AF153" s="2042"/>
      <c r="AG153" s="2042"/>
      <c r="AH153" s="2042"/>
    </row>
    <row r="154" spans="1:96" ht="12.75" customHeight="1">
      <c r="D154" s="465" t="s">
        <v>462</v>
      </c>
      <c r="F154" s="32"/>
      <c r="G154" s="32"/>
      <c r="H154" s="32"/>
      <c r="I154" s="32"/>
      <c r="J154" s="32"/>
      <c r="K154" s="32"/>
      <c r="L154" s="32"/>
      <c r="M154" s="32"/>
      <c r="N154" s="32"/>
      <c r="O154" s="2043" t="s">
        <v>2524</v>
      </c>
      <c r="P154" s="2043"/>
      <c r="Q154" s="2043"/>
      <c r="R154" s="2043"/>
      <c r="S154" s="2043"/>
      <c r="T154" s="2043"/>
      <c r="U154" s="2043"/>
      <c r="V154" s="2043"/>
      <c r="W154" s="2043"/>
      <c r="X154" s="2043"/>
      <c r="Y154" s="2043"/>
      <c r="Z154" s="2043"/>
      <c r="AA154" s="2043"/>
      <c r="AB154" s="2043"/>
      <c r="AC154" s="2043"/>
      <c r="AD154" s="2043"/>
      <c r="AE154" s="2043"/>
      <c r="AF154" s="2043"/>
      <c r="AG154" s="2043"/>
      <c r="AH154" s="2043"/>
      <c r="AZ154" s="25"/>
    </row>
    <row r="155" spans="1:96" ht="12.75">
      <c r="D155" s="13" t="s">
        <v>464</v>
      </c>
      <c r="F155" s="13"/>
      <c r="G155" s="13"/>
      <c r="H155" s="13"/>
      <c r="I155" s="13"/>
      <c r="J155" s="13"/>
      <c r="K155" s="13"/>
      <c r="L155" s="13"/>
      <c r="M155" s="13"/>
      <c r="N155" s="13"/>
      <c r="O155" s="2248" t="s">
        <v>463</v>
      </c>
      <c r="P155" s="2248"/>
      <c r="Q155" s="2248"/>
      <c r="R155" s="2248"/>
      <c r="S155" s="2248"/>
      <c r="T155" s="2248"/>
      <c r="U155" s="2248"/>
      <c r="V155" s="2248"/>
      <c r="W155" s="2248"/>
      <c r="X155" s="2248"/>
      <c r="Y155" s="2248"/>
      <c r="Z155" s="2248"/>
      <c r="AA155" s="2248"/>
      <c r="AB155" s="2248"/>
      <c r="AC155" s="2248"/>
      <c r="AD155" s="2248"/>
      <c r="AE155" s="2248"/>
      <c r="AF155" s="2248"/>
      <c r="AG155" s="2248"/>
      <c r="AH155" s="2248"/>
      <c r="AZ155" s="25"/>
    </row>
    <row r="156" spans="1:96" ht="12.75">
      <c r="D156" s="32" t="s">
        <v>322</v>
      </c>
      <c r="F156" s="32"/>
      <c r="G156" s="32"/>
      <c r="H156" s="32"/>
      <c r="I156" s="32"/>
      <c r="J156" s="32"/>
      <c r="K156" s="32"/>
      <c r="L156" s="32"/>
      <c r="M156" s="32"/>
      <c r="N156" s="32"/>
      <c r="O156" s="2042" t="s">
        <v>2525</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042" t="s">
        <v>770</v>
      </c>
      <c r="P157" s="2042"/>
      <c r="Q157" s="2042"/>
      <c r="R157" s="2042"/>
      <c r="S157" s="2042"/>
      <c r="T157" s="2042"/>
      <c r="U157" s="2042"/>
      <c r="V157" s="2042"/>
      <c r="W157" s="2042"/>
      <c r="X157" s="2042"/>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9">
        <v>92101</v>
      </c>
      <c r="P158" s="2249"/>
      <c r="Q158" s="2249"/>
      <c r="R158" s="224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1" t="s">
        <v>2526</v>
      </c>
      <c r="P159" s="2211"/>
      <c r="Q159" s="2211"/>
      <c r="R159" s="2211"/>
      <c r="S159" s="2211"/>
      <c r="T159" s="2211"/>
      <c r="V159" s="146" t="s">
        <v>277</v>
      </c>
      <c r="W159" s="2250"/>
      <c r="X159" s="225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1" t="s">
        <v>2526</v>
      </c>
      <c r="P160" s="2211"/>
      <c r="Q160" s="2211"/>
      <c r="R160" s="2211"/>
      <c r="S160" s="2211"/>
      <c r="T160" s="2211"/>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2" t="s">
        <v>2527</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3" t="s">
        <v>1456</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7" t="s">
        <v>572</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247" t="s">
        <v>389</v>
      </c>
      <c r="K173" s="2247"/>
      <c r="L173" s="2247"/>
      <c r="M173" s="2247"/>
      <c r="N173" s="2247"/>
      <c r="O173" s="2247"/>
      <c r="P173" s="2247"/>
      <c r="Q173" s="2247"/>
      <c r="R173" s="2247"/>
      <c r="S173" s="2247"/>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1409</v>
      </c>
      <c r="E174" s="25"/>
      <c r="F174" s="25"/>
      <c r="G174" s="25"/>
      <c r="H174" s="25"/>
      <c r="I174" s="25"/>
      <c r="J174" s="2041" t="s">
        <v>2528</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2040" t="s">
        <v>706</v>
      </c>
      <c r="V175" s="204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79"/>
      <c r="V176" s="2179"/>
      <c r="W176" s="4" t="s">
        <v>315</v>
      </c>
      <c r="X176" s="2232"/>
      <c r="Y176" s="2232"/>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2040" t="s">
        <v>706</v>
      </c>
      <c r="S177" s="204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9"/>
      <c r="AG178" s="2419"/>
      <c r="AH178" s="4" t="s">
        <v>315</v>
      </c>
      <c r="AI178" s="2251"/>
      <c r="AJ178" s="2251"/>
      <c r="AK178" s="2251"/>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2040" t="s">
        <v>706</v>
      </c>
      <c r="Y180" s="2040"/>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1055</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2044" t="str">
        <f>H18</f>
        <v>Ventana al Sur</v>
      </c>
      <c r="J184" s="2044"/>
      <c r="K184" s="2044"/>
      <c r="L184" s="2044"/>
      <c r="M184" s="2044"/>
      <c r="N184" s="2044"/>
      <c r="O184" s="2044"/>
      <c r="P184" s="2044"/>
      <c r="Q184" s="2044"/>
      <c r="R184" s="2044"/>
      <c r="S184" s="2044"/>
      <c r="T184" s="2044"/>
      <c r="U184" s="2044"/>
      <c r="V184" s="2044"/>
      <c r="W184" s="2044"/>
      <c r="X184" s="2044"/>
      <c r="Y184" s="2044"/>
      <c r="Z184" s="2044"/>
      <c r="AA184" s="2044"/>
      <c r="AB184" s="2044"/>
      <c r="AC184" s="2044"/>
      <c r="AD184" s="2044"/>
      <c r="AE184" s="2044"/>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2045" t="s">
        <v>2529</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227"/>
      <c r="F187" s="2227"/>
      <c r="G187" s="2227"/>
      <c r="H187" s="2227"/>
      <c r="I187" s="2227"/>
      <c r="J187" s="2227"/>
      <c r="K187" s="2227"/>
      <c r="L187" s="2227"/>
      <c r="M187" s="2227"/>
      <c r="N187" s="2227"/>
      <c r="O187" s="2227"/>
      <c r="P187" s="2227"/>
      <c r="Q187" s="2227"/>
      <c r="R187" s="2227"/>
      <c r="S187" s="2227"/>
      <c r="T187" s="2227"/>
      <c r="U187" s="2227"/>
      <c r="V187" s="2227"/>
      <c r="W187" s="2227"/>
      <c r="X187" s="2227"/>
      <c r="Y187" s="2227"/>
      <c r="Z187" s="2227"/>
      <c r="AA187" s="2227"/>
      <c r="AB187" s="2227"/>
      <c r="AC187" s="2227"/>
      <c r="AD187" s="2227"/>
      <c r="AE187" s="2227"/>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2041" t="s">
        <v>2530</v>
      </c>
      <c r="J189" s="2041"/>
      <c r="K189" s="2041"/>
      <c r="L189" s="2041"/>
      <c r="M189" s="2041"/>
      <c r="N189" s="2041"/>
      <c r="O189" s="2041"/>
      <c r="P189" s="2041"/>
      <c r="Q189" s="25" t="s">
        <v>617</v>
      </c>
      <c r="T189" s="2041" t="s">
        <v>770</v>
      </c>
      <c r="U189" s="2041"/>
      <c r="V189" s="2041"/>
      <c r="W189" s="2041"/>
      <c r="X189" s="2041"/>
      <c r="Y189" s="2041"/>
      <c r="Z189" s="2041"/>
      <c r="AA189" s="2041"/>
      <c r="AB189" s="2041"/>
      <c r="AC189" s="2041"/>
      <c r="AD189" s="2041"/>
      <c r="AE189" s="2041"/>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2045">
        <v>92173</v>
      </c>
      <c r="J190" s="2045"/>
      <c r="K190" s="2045"/>
      <c r="L190" s="2045"/>
      <c r="M190" s="2045"/>
      <c r="N190" s="2045"/>
      <c r="O190" s="25" t="s">
        <v>620</v>
      </c>
      <c r="P190" s="25"/>
      <c r="Q190" s="25"/>
      <c r="R190" s="25"/>
      <c r="S190" s="25"/>
      <c r="T190" s="2240">
        <v>100.05</v>
      </c>
      <c r="U190" s="2240"/>
      <c r="V190" s="2240"/>
      <c r="W190" s="2240"/>
      <c r="X190" s="2240"/>
      <c r="Y190" s="2240"/>
      <c r="Z190" s="2240"/>
      <c r="AA190" s="2240"/>
      <c r="AB190" s="2240"/>
      <c r="AC190" s="2240"/>
      <c r="AD190" s="2240"/>
      <c r="AE190" s="2240"/>
      <c r="AF190" s="25"/>
      <c r="AH190" s="25"/>
      <c r="AJ190" s="3"/>
      <c r="AK190" s="3"/>
      <c r="AL190" s="3"/>
      <c r="AM190" s="680"/>
      <c r="AN190" s="680"/>
      <c r="AO190" s="680"/>
      <c r="AP190" s="680"/>
      <c r="AQ190" s="680"/>
      <c r="AR190" s="680"/>
      <c r="AS190" s="680"/>
      <c r="AT190" s="680"/>
      <c r="AU190" s="680"/>
      <c r="AV190" s="680"/>
      <c r="AW190" s="680"/>
      <c r="AX190" s="680"/>
      <c r="AY190" s="680"/>
      <c r="BC190" s="718" t="s">
        <v>1155</v>
      </c>
      <c r="BH190" s="718" t="s">
        <v>1155</v>
      </c>
      <c r="BN190" s="36" t="s">
        <v>670</v>
      </c>
      <c r="BT190" s="12" t="s">
        <v>71</v>
      </c>
    </row>
    <row r="191" spans="1:96" ht="12.75">
      <c r="A191" s="25"/>
      <c r="C191" s="46"/>
      <c r="D191" s="25" t="s">
        <v>495</v>
      </c>
      <c r="E191" s="25"/>
      <c r="F191" s="25"/>
      <c r="G191" s="25"/>
      <c r="H191" s="25"/>
      <c r="I191" s="25"/>
      <c r="J191" s="25"/>
      <c r="K191" s="25"/>
      <c r="L191" s="25"/>
      <c r="M191" s="25"/>
      <c r="N191" s="2227" t="s">
        <v>2531</v>
      </c>
      <c r="O191" s="2227"/>
      <c r="P191" s="2227"/>
      <c r="Q191" s="2227"/>
      <c r="R191" s="2227"/>
      <c r="S191" s="2227"/>
      <c r="T191" s="2227"/>
      <c r="U191" s="2227"/>
      <c r="V191" s="2227"/>
      <c r="W191" s="2227"/>
      <c r="X191" s="2227"/>
      <c r="Y191" s="2227"/>
      <c r="Z191" s="2227"/>
      <c r="AA191" s="2227"/>
      <c r="AB191" s="2227"/>
      <c r="AC191" s="2227"/>
      <c r="AD191" s="2227"/>
      <c r="AE191" s="2227"/>
      <c r="AF191" s="25"/>
      <c r="AH191" s="25"/>
      <c r="AJ191" s="3"/>
      <c r="AK191" s="3"/>
      <c r="AL191" s="3"/>
      <c r="AM191" s="680"/>
      <c r="AN191" s="680"/>
      <c r="AO191" s="680"/>
      <c r="AP191" s="680"/>
      <c r="AQ191" s="680"/>
      <c r="AR191" s="680"/>
      <c r="AS191" s="680"/>
      <c r="AT191" s="680"/>
      <c r="AU191" s="680"/>
      <c r="AV191" s="680"/>
      <c r="AW191" s="680"/>
      <c r="AX191" s="680"/>
      <c r="AY191" s="680"/>
      <c r="BC191" s="718" t="s">
        <v>1154</v>
      </c>
      <c r="BH191" s="718" t="s">
        <v>1154</v>
      </c>
      <c r="BN191" s="36" t="s">
        <v>726</v>
      </c>
      <c r="BT191" s="12" t="s">
        <v>768</v>
      </c>
    </row>
    <row r="192" spans="1:96" ht="12.75">
      <c r="A192" s="25"/>
      <c r="C192" s="46"/>
      <c r="D192" s="25"/>
      <c r="E192" s="25"/>
      <c r="F192" s="25"/>
      <c r="G192" s="25"/>
      <c r="H192" s="25"/>
      <c r="I192" s="25"/>
      <c r="J192" s="25"/>
      <c r="K192" s="25"/>
      <c r="L192" s="25"/>
      <c r="M192" s="170"/>
      <c r="N192" s="2091"/>
      <c r="O192" s="2091"/>
      <c r="P192" s="2091"/>
      <c r="Q192" s="2091"/>
      <c r="R192" s="2091"/>
      <c r="S192" s="2091"/>
      <c r="T192" s="2091"/>
      <c r="U192" s="2091"/>
      <c r="V192" s="2091"/>
      <c r="W192" s="2091"/>
      <c r="X192" s="2091"/>
      <c r="Y192" s="2091"/>
      <c r="Z192" s="2091"/>
      <c r="AA192" s="2091"/>
      <c r="AB192" s="2091"/>
      <c r="AC192" s="2091"/>
      <c r="AD192" s="2091"/>
      <c r="AE192" s="2091"/>
      <c r="AF192" s="25"/>
      <c r="AH192" s="25"/>
      <c r="AJ192" s="3"/>
      <c r="AK192" s="3"/>
      <c r="AL192" s="3"/>
      <c r="AM192" s="680"/>
      <c r="AN192" s="680"/>
      <c r="AO192" s="680"/>
      <c r="AP192" s="680"/>
      <c r="AQ192" s="680"/>
      <c r="AR192" s="680"/>
      <c r="AS192" s="680"/>
      <c r="AT192" s="680"/>
      <c r="AU192" s="680"/>
      <c r="AV192" s="680"/>
      <c r="AW192" s="680"/>
      <c r="AX192" s="680"/>
      <c r="AY192" s="680"/>
      <c r="BC192" s="718" t="s">
        <v>1157</v>
      </c>
      <c r="BH192" s="58" t="s">
        <v>1977</v>
      </c>
      <c r="BN192" s="36" t="s">
        <v>727</v>
      </c>
      <c r="BT192" s="12" t="s">
        <v>769</v>
      </c>
    </row>
    <row r="193" spans="1:96" ht="12.75">
      <c r="A193" s="25"/>
      <c r="B193" s="718"/>
      <c r="C193" s="46"/>
      <c r="D193" s="686" t="s">
        <v>2014</v>
      </c>
      <c r="E193" s="25"/>
      <c r="F193" s="25"/>
      <c r="G193" s="25"/>
      <c r="H193" s="25"/>
      <c r="I193" s="25"/>
      <c r="J193" s="25"/>
      <c r="K193" s="25"/>
      <c r="L193" s="25"/>
      <c r="M193" s="170"/>
      <c r="N193" s="1517"/>
      <c r="O193" s="1517"/>
      <c r="P193" s="1517"/>
      <c r="Q193" s="1517"/>
      <c r="R193" s="1517"/>
      <c r="S193" s="1517"/>
      <c r="T193" s="2233" t="s">
        <v>2532</v>
      </c>
      <c r="U193" s="2233"/>
      <c r="V193" s="2233"/>
      <c r="W193" s="2233"/>
      <c r="X193" s="2233"/>
      <c r="Y193" s="2233"/>
      <c r="Z193" s="2233"/>
      <c r="AA193" s="2233"/>
      <c r="AB193" s="2233"/>
      <c r="AC193" s="2233"/>
      <c r="AD193" s="2233"/>
      <c r="AE193" s="2233"/>
      <c r="AF193" s="2233"/>
      <c r="AG193" s="2233"/>
      <c r="AH193" s="2233"/>
      <c r="AI193" s="2233"/>
      <c r="AJ193" s="680"/>
      <c r="AK193" s="680"/>
      <c r="AL193" s="680"/>
      <c r="AM193" s="680"/>
      <c r="AN193" s="680"/>
      <c r="AO193" s="680"/>
      <c r="AP193" s="680"/>
      <c r="AQ193" s="680"/>
      <c r="AR193" s="680"/>
      <c r="AS193" s="680"/>
      <c r="AT193" s="680"/>
      <c r="AU193" s="680"/>
      <c r="AV193" s="680"/>
      <c r="AW193" s="680"/>
      <c r="AX193" s="680"/>
      <c r="AY193" s="680"/>
      <c r="BC193" s="718"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40" t="s">
        <v>706</v>
      </c>
      <c r="U194" s="2040"/>
      <c r="W194" s="25" t="s">
        <v>722</v>
      </c>
      <c r="X194" s="25"/>
      <c r="Y194" s="25"/>
      <c r="Z194" s="25"/>
      <c r="AA194" s="25"/>
      <c r="AB194" s="25"/>
      <c r="AC194" s="25"/>
      <c r="AD194" s="25"/>
      <c r="AE194" s="25"/>
      <c r="AF194" s="25"/>
      <c r="AG194" s="25"/>
      <c r="AH194" s="2040">
        <v>51</v>
      </c>
      <c r="AI194" s="2040"/>
      <c r="AJ194" s="3"/>
      <c r="AK194" s="3"/>
      <c r="AL194" s="3"/>
      <c r="AM194" s="680"/>
      <c r="AN194" s="680"/>
      <c r="AO194" s="680"/>
      <c r="AP194" s="680"/>
      <c r="AQ194" s="680"/>
      <c r="AR194" s="680"/>
      <c r="AS194" s="680"/>
      <c r="AT194" s="680"/>
      <c r="AU194" s="680"/>
      <c r="AV194" s="680"/>
      <c r="AW194" s="680"/>
      <c r="AX194" s="680"/>
      <c r="AY194" s="680"/>
      <c r="BC194" s="718" t="s">
        <v>1635</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62" t="s">
        <v>578</v>
      </c>
      <c r="U195" s="2062"/>
      <c r="V195" s="12"/>
      <c r="W195" s="25" t="s">
        <v>723</v>
      </c>
      <c r="X195" s="25"/>
      <c r="Y195" s="25"/>
      <c r="Z195" s="25"/>
      <c r="AA195" s="25"/>
      <c r="AB195" s="25"/>
      <c r="AC195" s="25"/>
      <c r="AD195" s="25"/>
      <c r="AE195" s="25"/>
      <c r="AF195" s="25"/>
      <c r="AG195" s="25"/>
      <c r="AH195" s="2040">
        <v>80</v>
      </c>
      <c r="AI195" s="2040"/>
      <c r="AJ195" s="3"/>
      <c r="AK195" s="3"/>
      <c r="AL195" s="3"/>
      <c r="AM195" s="680"/>
      <c r="AN195" s="680"/>
      <c r="AO195" s="680"/>
      <c r="AP195" s="680"/>
      <c r="AQ195" s="680"/>
      <c r="AR195" s="680"/>
      <c r="AS195" s="680"/>
      <c r="AT195" s="680"/>
      <c r="AU195" s="680"/>
      <c r="AV195" s="680"/>
      <c r="AW195" s="680"/>
      <c r="AX195" s="680"/>
      <c r="AY195" s="680"/>
      <c r="BC195" s="718"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2" t="s">
        <v>706</v>
      </c>
      <c r="U196" s="2062"/>
      <c r="W196" s="25" t="s">
        <v>724</v>
      </c>
      <c r="X196" s="25"/>
      <c r="Y196" s="25"/>
      <c r="Z196" s="25"/>
      <c r="AA196" s="25"/>
      <c r="AB196" s="25"/>
      <c r="AC196" s="25"/>
      <c r="AD196" s="25"/>
      <c r="AE196" s="25"/>
      <c r="AF196" s="25"/>
      <c r="AG196" s="25"/>
      <c r="AH196" s="2040">
        <v>40</v>
      </c>
      <c r="AI196" s="2040"/>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2006</v>
      </c>
      <c r="E197" s="25"/>
      <c r="F197" s="25"/>
      <c r="G197" s="25"/>
      <c r="H197" s="25"/>
      <c r="I197" s="25"/>
      <c r="J197" s="25"/>
      <c r="K197" s="25"/>
      <c r="L197" s="25"/>
      <c r="M197" s="25"/>
      <c r="N197" s="25"/>
      <c r="O197" s="25"/>
      <c r="P197" s="25"/>
      <c r="Q197" s="25"/>
      <c r="R197" s="25"/>
      <c r="S197" s="718"/>
      <c r="T197" s="2062"/>
      <c r="U197" s="2062"/>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0" t="s">
        <v>706</v>
      </c>
      <c r="Z198" s="204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1180</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1181</v>
      </c>
      <c r="BD202" s="682"/>
      <c r="BN202" s="36" t="s">
        <v>740</v>
      </c>
      <c r="BO202" s="51"/>
      <c r="BP202" s="54"/>
      <c r="BQ202" s="54"/>
      <c r="BR202" s="54"/>
      <c r="BS202" s="54"/>
      <c r="BT202" s="55" t="s">
        <v>201</v>
      </c>
    </row>
    <row r="203" spans="1:96" ht="12.75" customHeight="1">
      <c r="A203" s="25"/>
      <c r="C203" s="25"/>
      <c r="D203" s="2044" t="s">
        <v>403</v>
      </c>
      <c r="E203" s="2044"/>
      <c r="F203" s="2044"/>
      <c r="G203" s="2044"/>
      <c r="H203" s="2044"/>
      <c r="I203" s="2044"/>
      <c r="J203" s="2044"/>
      <c r="K203" s="2044"/>
      <c r="L203" s="2044"/>
      <c r="M203" s="2044"/>
      <c r="P203" s="2236">
        <f>M26</f>
        <v>2866921</v>
      </c>
      <c r="Q203" s="2231"/>
      <c r="R203" s="2231"/>
      <c r="S203" s="2231"/>
      <c r="T203" s="2231"/>
      <c r="U203" s="2231"/>
      <c r="V203" s="25"/>
      <c r="W203" s="25"/>
      <c r="X203" s="25"/>
      <c r="Y203" s="25"/>
      <c r="Z203" s="2229" t="s">
        <v>2533</v>
      </c>
      <c r="AA203" s="2229"/>
      <c r="AB203" s="2229"/>
      <c r="AC203" s="2229"/>
      <c r="AD203" s="2229"/>
      <c r="AE203" s="2229"/>
      <c r="AF203" s="2229"/>
      <c r="AG203" s="25"/>
      <c r="AH203" s="25"/>
      <c r="AI203" s="25"/>
      <c r="AJ203" s="3"/>
      <c r="AK203" s="3"/>
      <c r="AL203" s="3"/>
      <c r="AM203" s="680"/>
      <c r="AN203" s="680"/>
      <c r="AO203" s="680"/>
      <c r="AP203" s="680"/>
      <c r="AQ203" s="680"/>
      <c r="AR203" s="680"/>
      <c r="AS203" s="680"/>
      <c r="AT203" s="680"/>
      <c r="AU203" s="680"/>
      <c r="AV203" s="680"/>
      <c r="AW203" s="680"/>
      <c r="AX203" s="680"/>
      <c r="AY203" s="680"/>
      <c r="BC203" s="680" t="s">
        <v>1182</v>
      </c>
      <c r="BD203" s="679"/>
      <c r="BN203" s="36" t="s">
        <v>741</v>
      </c>
      <c r="BO203" s="51"/>
      <c r="BP203" s="54"/>
      <c r="BQ203" s="54"/>
      <c r="BR203" s="54"/>
      <c r="BS203" s="55"/>
      <c r="BT203" s="55" t="s">
        <v>202</v>
      </c>
    </row>
    <row r="204" spans="1:96" ht="12.75" customHeight="1">
      <c r="A204" s="25"/>
      <c r="C204" s="45"/>
      <c r="D204" s="2234" t="s">
        <v>1477</v>
      </c>
      <c r="E204" s="2044"/>
      <c r="F204" s="2044"/>
      <c r="G204" s="2044"/>
      <c r="H204" s="2044"/>
      <c r="I204" s="2044"/>
      <c r="J204" s="2044"/>
      <c r="K204" s="2044"/>
      <c r="L204" s="2044"/>
      <c r="M204" s="2044"/>
      <c r="P204" s="2231">
        <f>M27</f>
        <v>804723</v>
      </c>
      <c r="Q204" s="2231"/>
      <c r="R204" s="2231"/>
      <c r="S204" s="2231"/>
      <c r="T204" s="2231"/>
      <c r="U204" s="2231"/>
      <c r="V204" s="47"/>
      <c r="W204" s="58" t="s">
        <v>2219</v>
      </c>
      <c r="Z204" s="2229"/>
      <c r="AA204" s="2229"/>
      <c r="AB204" s="2229"/>
      <c r="AC204" s="2229"/>
      <c r="AD204" s="2229"/>
      <c r="AE204" s="2229"/>
      <c r="AF204" s="2229"/>
      <c r="AG204" s="25" t="s">
        <v>1478</v>
      </c>
      <c r="AH204" s="25"/>
      <c r="AI204" s="25"/>
      <c r="AJ204" s="25"/>
      <c r="AK204" s="25"/>
      <c r="AL204" s="25"/>
      <c r="AM204" s="25"/>
      <c r="AN204" s="25"/>
      <c r="AO204" s="25"/>
      <c r="AP204" s="2040" t="s">
        <v>706</v>
      </c>
      <c r="AQ204" s="2040"/>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0"/>
      <c r="AA205" s="2230"/>
      <c r="AB205" s="2230"/>
      <c r="AC205" s="2230"/>
      <c r="AD205" s="2230"/>
      <c r="AE205" s="2230"/>
      <c r="AF205" s="2230"/>
      <c r="AH205" s="25"/>
      <c r="AJ205" s="3"/>
      <c r="AK205" s="3"/>
      <c r="AL205" s="3"/>
      <c r="AM205" s="680"/>
      <c r="AN205" s="680"/>
      <c r="AO205" s="680"/>
      <c r="AP205" s="680"/>
      <c r="AQ205" s="680"/>
      <c r="AR205" s="680"/>
      <c r="AS205" s="680"/>
      <c r="AT205" s="680"/>
      <c r="AU205" s="680"/>
      <c r="AV205" s="680"/>
      <c r="AW205" s="680"/>
      <c r="AX205" s="680"/>
      <c r="AY205" s="680"/>
      <c r="BC205" s="683" t="s">
        <v>1139</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1183</v>
      </c>
      <c r="BD206" s="679"/>
      <c r="BN206" s="36" t="s">
        <v>115</v>
      </c>
      <c r="BT206" s="55" t="s">
        <v>204</v>
      </c>
      <c r="BU206" s="56"/>
    </row>
    <row r="207" spans="1:96" ht="12.75">
      <c r="A207" s="25"/>
      <c r="C207" s="45"/>
      <c r="D207" s="2209" t="s">
        <v>2534</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1427</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1184</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209" t="s">
        <v>1154</v>
      </c>
      <c r="E210" s="2209"/>
      <c r="F210" s="2209"/>
      <c r="G210" s="2209"/>
      <c r="H210" s="2209"/>
      <c r="I210" s="2209"/>
      <c r="J210" s="2209"/>
      <c r="K210" s="2209"/>
      <c r="L210" s="2209"/>
      <c r="M210" s="2209"/>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1463</v>
      </c>
      <c r="E211" s="718"/>
      <c r="F211" s="718"/>
      <c r="G211" s="718"/>
      <c r="H211" s="718"/>
      <c r="I211" s="718"/>
      <c r="J211" s="718"/>
      <c r="K211" s="718"/>
      <c r="L211" s="718"/>
      <c r="M211" s="718"/>
      <c r="N211" s="718"/>
      <c r="O211" s="718"/>
      <c r="P211" s="718"/>
      <c r="Q211" s="718"/>
      <c r="R211" s="718"/>
      <c r="S211" s="718"/>
      <c r="T211" s="718"/>
      <c r="U211" s="718"/>
      <c r="V211" s="718"/>
      <c r="W211" s="718"/>
      <c r="X211" s="718"/>
      <c r="Y211" s="2040"/>
      <c r="Z211" s="204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1976</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94" t="s">
        <v>626</v>
      </c>
      <c r="E213" s="2094"/>
      <c r="F213" s="2094"/>
      <c r="G213" s="2094"/>
      <c r="H213" s="2094"/>
      <c r="I213" s="2094"/>
      <c r="J213" s="2094"/>
      <c r="K213" s="2094"/>
      <c r="L213" s="2094"/>
      <c r="M213" s="2094"/>
      <c r="N213" s="2094"/>
      <c r="O213" s="2094"/>
      <c r="P213" s="2094"/>
      <c r="Q213" s="2094"/>
      <c r="R213" s="2094"/>
      <c r="S213" s="2094"/>
      <c r="T213" s="2094"/>
      <c r="U213" s="2094"/>
      <c r="V213" s="2094"/>
      <c r="W213" s="2094"/>
      <c r="X213" s="2094"/>
      <c r="Y213" s="2094"/>
      <c r="Z213" s="2094"/>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2007</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3">
        <v>62</v>
      </c>
      <c r="AC214" s="2093"/>
      <c r="AD214" s="2093"/>
      <c r="AE214" s="2093"/>
      <c r="AF214" s="2093"/>
      <c r="AG214" s="2093"/>
      <c r="AH214" s="2093"/>
      <c r="AI214" s="2093"/>
      <c r="AJ214" s="2093"/>
      <c r="AK214" s="2093"/>
      <c r="AL214" s="2093"/>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2005</v>
      </c>
      <c r="Z215" s="69"/>
      <c r="AB215" s="2093"/>
      <c r="AC215" s="2093"/>
      <c r="AD215" s="2093"/>
      <c r="AE215" s="2093"/>
      <c r="AF215" s="2093"/>
      <c r="AG215" s="2093"/>
      <c r="AH215" s="2093"/>
      <c r="AI215" s="2093"/>
      <c r="AJ215" s="2093"/>
      <c r="AK215" s="2093"/>
      <c r="AL215" s="2093"/>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1436</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1087</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209" t="s">
        <v>646</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7" t="s">
        <v>573</v>
      </c>
      <c r="B221" s="2087"/>
      <c r="C221" s="2087"/>
      <c r="D221" s="2087"/>
      <c r="E221" s="2087"/>
      <c r="F221" s="2087"/>
      <c r="G221" s="2087"/>
      <c r="H221" s="2087"/>
      <c r="I221" s="2087"/>
      <c r="J221" s="2087"/>
      <c r="K221" s="2087"/>
      <c r="L221" s="2087"/>
      <c r="M221" s="2087"/>
      <c r="N221" s="2087"/>
      <c r="O221" s="2087"/>
      <c r="P221" s="2087"/>
      <c r="Q221" s="2087"/>
      <c r="R221" s="2087"/>
      <c r="S221" s="2087"/>
      <c r="T221" s="2087"/>
      <c r="U221" s="2087"/>
      <c r="V221" s="2087"/>
      <c r="W221" s="2087"/>
      <c r="X221" s="2087"/>
      <c r="Y221" s="2087"/>
      <c r="Z221" s="2087"/>
      <c r="AA221" s="2087"/>
      <c r="AB221" s="2087"/>
      <c r="AC221" s="2087"/>
      <c r="AD221" s="2087"/>
      <c r="AE221" s="2087"/>
      <c r="AF221" s="2087"/>
      <c r="AG221" s="2087"/>
      <c r="AH221" s="2087"/>
      <c r="AI221" s="2087"/>
      <c r="AJ221" s="2087"/>
      <c r="AK221" s="2087"/>
      <c r="AL221" s="2087"/>
      <c r="AM221" s="144"/>
      <c r="AN221" s="144"/>
      <c r="AO221" s="144"/>
      <c r="AP221" s="144"/>
      <c r="AQ221" s="144"/>
      <c r="AR221" s="144"/>
      <c r="AS221" s="144"/>
      <c r="AT221" s="144"/>
      <c r="AU221" s="144"/>
      <c r="AV221" s="144"/>
      <c r="AW221" s="144"/>
      <c r="AX221" s="144"/>
      <c r="AY221" s="144"/>
      <c r="BA221" s="58"/>
    </row>
    <row r="222" spans="1:96" ht="13.5" thickBot="1">
      <c r="A222" s="2088"/>
      <c r="B222" s="2088"/>
      <c r="C222" s="2088"/>
      <c r="D222" s="2088"/>
      <c r="E222" s="2088"/>
      <c r="F222" s="2088"/>
      <c r="G222" s="2088"/>
      <c r="H222" s="2088"/>
      <c r="I222" s="2088"/>
      <c r="J222" s="2088"/>
      <c r="K222" s="2088"/>
      <c r="L222" s="2088"/>
      <c r="M222" s="2088"/>
      <c r="N222" s="2088"/>
      <c r="O222" s="2088"/>
      <c r="P222" s="2088"/>
      <c r="Q222" s="2088"/>
      <c r="R222" s="2088"/>
      <c r="S222" s="2088"/>
      <c r="T222" s="2088"/>
      <c r="U222" s="2088"/>
      <c r="V222" s="2088"/>
      <c r="W222" s="2088"/>
      <c r="X222" s="2088"/>
      <c r="Y222" s="2088"/>
      <c r="Z222" s="2088"/>
      <c r="AA222" s="2088"/>
      <c r="AB222" s="2088"/>
      <c r="AC222" s="2088"/>
      <c r="AD222" s="2088"/>
      <c r="AE222" s="2088"/>
      <c r="AF222" s="2088"/>
      <c r="AG222" s="2088"/>
      <c r="AH222" s="2088"/>
      <c r="AI222" s="2088"/>
      <c r="AJ222" s="2088"/>
      <c r="AK222" s="2088"/>
      <c r="AL222" s="208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578</v>
      </c>
      <c r="AJ225" s="204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578</v>
      </c>
      <c r="AJ226" s="2040"/>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578</v>
      </c>
      <c r="AJ227" s="2040"/>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626</v>
      </c>
      <c r="AJ228" s="2040"/>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75">
      <c r="D231" s="57" t="s">
        <v>503</v>
      </c>
      <c r="E231" s="57"/>
      <c r="F231" s="57"/>
      <c r="G231" s="57"/>
      <c r="H231" s="57"/>
      <c r="I231" s="57"/>
      <c r="J231" s="57"/>
      <c r="K231" s="7"/>
      <c r="M231" s="2241" t="str">
        <f>H16</f>
        <v>MAAC, Inc</v>
      </c>
      <c r="N231" s="2241"/>
      <c r="O231" s="2241"/>
      <c r="P231" s="2241"/>
      <c r="Q231" s="2241"/>
      <c r="R231" s="2241"/>
      <c r="S231" s="2241"/>
      <c r="T231" s="2241"/>
      <c r="U231" s="2241"/>
      <c r="V231" s="2241"/>
      <c r="W231" s="2241"/>
      <c r="X231" s="2241"/>
      <c r="Y231" s="2241"/>
      <c r="Z231" s="2241"/>
      <c r="AA231" s="2241"/>
      <c r="AB231" s="2241"/>
      <c r="AC231" s="2241"/>
      <c r="AD231" s="2241"/>
      <c r="AE231" s="2241"/>
      <c r="AF231" s="2241"/>
      <c r="AG231" s="2241"/>
      <c r="AH231" s="2241"/>
      <c r="AI231" s="2241"/>
      <c r="AJ231" s="2241"/>
      <c r="AK231" s="2241"/>
      <c r="BA231" s="58"/>
      <c r="BB231" s="383"/>
      <c r="BG231" s="386"/>
      <c r="BQ231" s="61"/>
    </row>
    <row r="232" spans="1:69" ht="12.75">
      <c r="D232" s="57" t="s">
        <v>90</v>
      </c>
      <c r="E232" s="57"/>
      <c r="F232" s="57"/>
      <c r="G232" s="57"/>
      <c r="H232" s="57"/>
      <c r="I232" s="57"/>
      <c r="J232" s="57"/>
      <c r="K232" s="7"/>
      <c r="M232" s="2042" t="s">
        <v>2535</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4" t="s">
        <v>571</v>
      </c>
      <c r="BG232" s="388">
        <f>IF(AND(AND($M$248="nonprofit",$M$256="nonprofit",$M$264="for profit")),2,0)</f>
        <v>0</v>
      </c>
      <c r="BQ232" s="61"/>
    </row>
    <row r="233" spans="1:69" ht="12.75">
      <c r="D233" s="57" t="s">
        <v>615</v>
      </c>
      <c r="E233" s="57"/>
      <c r="M233" s="2042" t="s">
        <v>2536</v>
      </c>
      <c r="N233" s="2209"/>
      <c r="O233" s="2209"/>
      <c r="P233" s="2209"/>
      <c r="Q233" s="2209"/>
      <c r="R233" s="2209"/>
      <c r="S233" s="2209"/>
      <c r="T233" s="2209"/>
      <c r="V233" s="59" t="s">
        <v>91</v>
      </c>
      <c r="W233" s="2043" t="s">
        <v>2537</v>
      </c>
      <c r="X233" s="2032"/>
      <c r="Y233" s="57" t="s">
        <v>618</v>
      </c>
      <c r="AC233" s="2209">
        <v>91911</v>
      </c>
      <c r="AD233" s="2209"/>
      <c r="AE233" s="2209"/>
      <c r="BB233" s="334" t="s">
        <v>571</v>
      </c>
      <c r="BG233" s="388">
        <f>IF(AND(AND($M$248="nonprofit",$M$256="for profit",$M$264="nonprofit")),2,0)</f>
        <v>0</v>
      </c>
    </row>
    <row r="234" spans="1:69" ht="12.75">
      <c r="D234" s="60" t="s">
        <v>92</v>
      </c>
      <c r="E234" s="7"/>
      <c r="F234" s="7"/>
      <c r="G234" s="7"/>
      <c r="H234" s="7"/>
      <c r="I234" s="7"/>
      <c r="J234" s="7"/>
      <c r="K234" s="29"/>
      <c r="M234" s="2042" t="s">
        <v>2538</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170" t="s">
        <v>2539</v>
      </c>
      <c r="N235" s="2067"/>
      <c r="O235" s="2067"/>
      <c r="P235" s="2067"/>
      <c r="Q235" s="2067"/>
      <c r="R235" s="2067"/>
      <c r="S235" s="7" t="s">
        <v>212</v>
      </c>
      <c r="T235" s="7"/>
      <c r="U235" s="2032"/>
      <c r="V235" s="2032"/>
      <c r="W235" s="2032"/>
      <c r="X235" s="7" t="s">
        <v>94</v>
      </c>
      <c r="Z235" s="2067"/>
      <c r="AA235" s="2067"/>
      <c r="AB235" s="2067"/>
      <c r="AC235" s="2067"/>
      <c r="AD235" s="2067"/>
      <c r="AE235" s="2067"/>
      <c r="BB235" s="384"/>
      <c r="BG235" s="385"/>
    </row>
    <row r="236" spans="1:69" ht="12.75">
      <c r="D236" s="60" t="s">
        <v>95</v>
      </c>
      <c r="E236" s="7"/>
      <c r="F236" s="7"/>
      <c r="M236" s="2212" t="s">
        <v>2540</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1</v>
      </c>
    </row>
    <row r="237" spans="1:69" ht="12.75">
      <c r="A237" s="50" t="s">
        <v>621</v>
      </c>
      <c r="C237" s="37" t="s">
        <v>558</v>
      </c>
      <c r="M237" s="2045" t="s">
        <v>395</v>
      </c>
      <c r="N237" s="2045"/>
      <c r="O237" s="2045"/>
      <c r="P237" s="2045"/>
      <c r="Q237" s="2045"/>
      <c r="R237" s="2045"/>
      <c r="S237" s="2045"/>
      <c r="T237" s="2045"/>
      <c r="U237" s="386" t="s">
        <v>975</v>
      </c>
      <c r="V237" s="325"/>
      <c r="W237" s="325"/>
      <c r="X237" s="325"/>
      <c r="Y237" s="325"/>
      <c r="Z237" s="325"/>
      <c r="AA237" s="2225"/>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1383</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ustomHeight="1">
      <c r="A242" s="29"/>
      <c r="B242" s="7"/>
      <c r="C242" s="136" t="s">
        <v>506</v>
      </c>
      <c r="D242" s="57" t="s">
        <v>565</v>
      </c>
      <c r="E242" s="57"/>
      <c r="F242" s="57"/>
      <c r="G242" s="57"/>
      <c r="H242" s="57"/>
      <c r="I242" s="57"/>
      <c r="J242" s="57"/>
      <c r="K242" s="57"/>
      <c r="L242" s="7"/>
      <c r="M242" s="2222" t="s">
        <v>2541</v>
      </c>
      <c r="N242" s="2222"/>
      <c r="O242" s="2222"/>
      <c r="P242" s="2222"/>
      <c r="Q242" s="2222"/>
      <c r="R242" s="2222"/>
      <c r="S242" s="2222"/>
      <c r="T242" s="2222"/>
      <c r="U242" s="2222"/>
      <c r="V242" s="2222"/>
      <c r="W242" s="2222"/>
      <c r="X242" s="2222"/>
      <c r="Y242" s="2222"/>
      <c r="Z242" s="2222"/>
      <c r="AA242" s="2222"/>
      <c r="AB242" s="2222"/>
      <c r="AC242" s="2222"/>
      <c r="AD242" s="2222"/>
      <c r="AE242" s="2222"/>
      <c r="AF242" s="2222" t="s">
        <v>2542</v>
      </c>
      <c r="AG242" s="2222"/>
      <c r="AH242" s="2222"/>
      <c r="AI242" s="2222"/>
      <c r="AJ242" s="2222"/>
      <c r="AK242" s="2222"/>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042" t="s">
        <v>2535</v>
      </c>
      <c r="N243" s="2042"/>
      <c r="O243" s="2042"/>
      <c r="P243" s="2042"/>
      <c r="Q243" s="2042"/>
      <c r="R243" s="2042"/>
      <c r="S243" s="2042"/>
      <c r="T243" s="2042"/>
      <c r="U243" s="2042"/>
      <c r="V243" s="2042"/>
      <c r="W243" s="2042"/>
      <c r="X243" s="2042"/>
      <c r="Y243" s="2042"/>
      <c r="Z243" s="2042"/>
      <c r="AA243" s="2042"/>
      <c r="AB243" s="2042"/>
      <c r="AC243" s="2042"/>
      <c r="AD243" s="2042"/>
      <c r="AE243" s="2042"/>
      <c r="AF243" s="58" t="s">
        <v>1379</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42" t="s">
        <v>2536</v>
      </c>
      <c r="N244" s="2209"/>
      <c r="O244" s="2209"/>
      <c r="P244" s="2209"/>
      <c r="Q244" s="2209"/>
      <c r="R244" s="2209"/>
      <c r="S244" s="2209"/>
      <c r="T244" s="2209"/>
      <c r="V244" s="59" t="s">
        <v>91</v>
      </c>
      <c r="W244" s="2043" t="s">
        <v>2537</v>
      </c>
      <c r="X244" s="2032"/>
      <c r="Y244" s="57" t="s">
        <v>618</v>
      </c>
      <c r="AC244" s="2209">
        <v>91911</v>
      </c>
      <c r="AD244" s="2209"/>
      <c r="AE244" s="2209"/>
      <c r="AF244" s="58" t="s">
        <v>1380</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2" t="s">
        <v>2538</v>
      </c>
      <c r="N245" s="2209"/>
      <c r="O245" s="2209"/>
      <c r="P245" s="2209"/>
      <c r="Q245" s="2209"/>
      <c r="R245" s="2209"/>
      <c r="S245" s="2209"/>
      <c r="T245" s="2209"/>
      <c r="U245" s="2209"/>
      <c r="V245" s="2209"/>
      <c r="W245" s="2209"/>
      <c r="X245" s="2209"/>
      <c r="Y245" s="2209"/>
      <c r="Z245" s="2209"/>
      <c r="AA245" s="2209"/>
      <c r="AB245" s="2209"/>
      <c r="AC245" s="2209"/>
      <c r="AD245" s="2209"/>
      <c r="AE245" s="2209"/>
      <c r="AH245" s="2109">
        <v>48.9</v>
      </c>
      <c r="AI245" s="2109"/>
      <c r="AJ245" s="2109"/>
      <c r="AK245" s="210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Nonprofit</v>
      </c>
    </row>
    <row r="246" spans="1:72" ht="12.75">
      <c r="A246" s="29"/>
      <c r="B246" s="7"/>
      <c r="C246" s="7"/>
      <c r="D246" s="60" t="s">
        <v>93</v>
      </c>
      <c r="E246" s="7"/>
      <c r="F246" s="7"/>
      <c r="M246" s="2170" t="s">
        <v>2539</v>
      </c>
      <c r="N246" s="2067"/>
      <c r="O246" s="2067"/>
      <c r="P246" s="2067"/>
      <c r="Q246" s="2067"/>
      <c r="R246" s="2067"/>
      <c r="S246" s="7" t="s">
        <v>212</v>
      </c>
      <c r="T246" s="7"/>
      <c r="U246" s="2032"/>
      <c r="V246" s="2032"/>
      <c r="W246" s="2032"/>
      <c r="X246" s="7" t="s">
        <v>94</v>
      </c>
      <c r="Z246" s="2067"/>
      <c r="AA246" s="2067"/>
      <c r="AB246" s="2067"/>
      <c r="AC246" s="2067"/>
      <c r="AD246" s="2067"/>
      <c r="AE246" s="2067"/>
      <c r="BB246" s="7" t="s">
        <v>178</v>
      </c>
      <c r="BG246" s="12">
        <v>3</v>
      </c>
      <c r="BH246" s="12" t="s">
        <v>569</v>
      </c>
      <c r="BN246" s="389"/>
      <c r="BO246" s="39"/>
    </row>
    <row r="247" spans="1:72" ht="12.75">
      <c r="A247" s="29"/>
      <c r="B247" s="7"/>
      <c r="C247" s="7"/>
      <c r="D247" s="60" t="s">
        <v>95</v>
      </c>
      <c r="E247" s="7"/>
      <c r="F247" s="7"/>
      <c r="M247" s="2212" t="s">
        <v>2540</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5" t="s">
        <v>567</v>
      </c>
      <c r="N248" s="2045"/>
      <c r="O248" s="2045"/>
      <c r="P248" s="2045"/>
      <c r="Q248" s="2045"/>
      <c r="R248" s="2045"/>
      <c r="S248" s="2045"/>
      <c r="T248" s="2045"/>
      <c r="U248" s="386" t="s">
        <v>975</v>
      </c>
      <c r="V248" s="325"/>
      <c r="W248" s="325"/>
      <c r="X248" s="325"/>
      <c r="Y248" s="325"/>
      <c r="Z248" s="325"/>
      <c r="AA248" s="2224" t="s">
        <v>2650</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1034</v>
      </c>
      <c r="E250" s="57"/>
      <c r="F250" s="57"/>
      <c r="G250" s="57"/>
      <c r="H250" s="57"/>
      <c r="I250" s="57"/>
      <c r="J250" s="57"/>
      <c r="K250" s="57"/>
      <c r="L250" s="7"/>
      <c r="M250" s="2222" t="s">
        <v>2543</v>
      </c>
      <c r="N250" s="2222"/>
      <c r="O250" s="2222"/>
      <c r="P250" s="2222"/>
      <c r="Q250" s="2222"/>
      <c r="R250" s="2222"/>
      <c r="S250" s="2222"/>
      <c r="T250" s="2222"/>
      <c r="U250" s="2222"/>
      <c r="V250" s="2222"/>
      <c r="W250" s="2222"/>
      <c r="X250" s="2222"/>
      <c r="Y250" s="2222"/>
      <c r="Z250" s="2222"/>
      <c r="AA250" s="2222"/>
      <c r="AB250" s="2222"/>
      <c r="AC250" s="2222"/>
      <c r="AD250" s="2222"/>
      <c r="AE250" s="2222"/>
      <c r="AF250" s="2222" t="s">
        <v>2544</v>
      </c>
      <c r="AG250" s="2222"/>
      <c r="AH250" s="2222"/>
      <c r="AI250" s="2222"/>
      <c r="AJ250" s="2222"/>
      <c r="AK250" s="2222"/>
      <c r="BN250" s="61"/>
    </row>
    <row r="251" spans="1:72" ht="12.75">
      <c r="A251" s="29"/>
      <c r="B251" s="7"/>
      <c r="C251" s="7"/>
      <c r="D251" s="57" t="s">
        <v>90</v>
      </c>
      <c r="E251" s="57"/>
      <c r="F251" s="57"/>
      <c r="G251" s="57"/>
      <c r="H251" s="57"/>
      <c r="I251" s="57"/>
      <c r="J251" s="57"/>
      <c r="K251" s="57"/>
      <c r="L251" s="7"/>
      <c r="M251" s="2042" t="s">
        <v>2545</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1379</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2" t="s">
        <v>70</v>
      </c>
      <c r="N252" s="2209"/>
      <c r="O252" s="2209"/>
      <c r="P252" s="2209"/>
      <c r="Q252" s="2209"/>
      <c r="R252" s="2209"/>
      <c r="S252" s="2209"/>
      <c r="T252" s="2209"/>
      <c r="V252" s="59" t="s">
        <v>91</v>
      </c>
      <c r="W252" s="2043" t="s">
        <v>2537</v>
      </c>
      <c r="X252" s="2032"/>
      <c r="Y252" s="57" t="s">
        <v>618</v>
      </c>
      <c r="AC252" s="2209">
        <v>92507</v>
      </c>
      <c r="AD252" s="2209"/>
      <c r="AE252" s="2209"/>
      <c r="AF252" s="58" t="s">
        <v>1380</v>
      </c>
      <c r="AG252" s="718"/>
      <c r="AH252" s="718"/>
      <c r="AI252" s="718"/>
      <c r="AJ252" s="718"/>
      <c r="AK252" s="718"/>
      <c r="BN252" s="61"/>
    </row>
    <row r="253" spans="1:72" ht="12.75">
      <c r="A253" s="29"/>
      <c r="B253" s="7"/>
      <c r="C253" s="7"/>
      <c r="D253" s="60" t="s">
        <v>92</v>
      </c>
      <c r="E253" s="7"/>
      <c r="F253" s="7"/>
      <c r="G253" s="7"/>
      <c r="H253" s="7"/>
      <c r="I253" s="7"/>
      <c r="J253" s="7"/>
      <c r="K253" s="7"/>
      <c r="L253" s="29"/>
      <c r="M253" s="2042" t="s">
        <v>2546</v>
      </c>
      <c r="N253" s="2209"/>
      <c r="O253" s="2209"/>
      <c r="P253" s="2209"/>
      <c r="Q253" s="2209"/>
      <c r="R253" s="2209"/>
      <c r="S253" s="2209"/>
      <c r="T253" s="2209"/>
      <c r="U253" s="2209"/>
      <c r="V253" s="2209"/>
      <c r="W253" s="2209"/>
      <c r="X253" s="2209"/>
      <c r="Y253" s="2209"/>
      <c r="Z253" s="2209"/>
      <c r="AA253" s="2209"/>
      <c r="AB253" s="2209"/>
      <c r="AC253" s="2209"/>
      <c r="AD253" s="2209"/>
      <c r="AE253" s="2209"/>
      <c r="AF253" s="718"/>
      <c r="AG253" s="718"/>
      <c r="AH253" s="2109">
        <v>51</v>
      </c>
      <c r="AI253" s="2109"/>
      <c r="AJ253" s="2109"/>
      <c r="AK253" s="210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0" t="s">
        <v>2547</v>
      </c>
      <c r="N254" s="2067"/>
      <c r="O254" s="2067"/>
      <c r="P254" s="2067"/>
      <c r="Q254" s="2067"/>
      <c r="R254" s="2067"/>
      <c r="S254" s="7" t="s">
        <v>212</v>
      </c>
      <c r="T254" s="7"/>
      <c r="U254" s="2032"/>
      <c r="V254" s="2032"/>
      <c r="W254" s="2032"/>
      <c r="X254" s="7" t="s">
        <v>94</v>
      </c>
      <c r="Z254" s="2067"/>
      <c r="AA254" s="2067"/>
      <c r="AB254" s="2067"/>
      <c r="AC254" s="2067"/>
      <c r="AD254" s="2067"/>
      <c r="AE254" s="2067"/>
    </row>
    <row r="255" spans="1:72" ht="12.75">
      <c r="A255" s="29"/>
      <c r="B255" s="7"/>
      <c r="C255" s="7"/>
      <c r="D255" s="60" t="s">
        <v>95</v>
      </c>
      <c r="E255" s="7"/>
      <c r="F255" s="7"/>
      <c r="M255" s="2212" t="s">
        <v>2548</v>
      </c>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5" t="s">
        <v>567</v>
      </c>
      <c r="N256" s="2045"/>
      <c r="O256" s="2045"/>
      <c r="P256" s="2045"/>
      <c r="Q256" s="2045"/>
      <c r="R256" s="2045"/>
      <c r="S256" s="2045"/>
      <c r="T256" s="2045"/>
      <c r="U256" s="386" t="s">
        <v>975</v>
      </c>
      <c r="V256" s="325"/>
      <c r="W256" s="325"/>
      <c r="X256" s="325"/>
      <c r="Y256" s="325"/>
      <c r="Z256" s="325"/>
      <c r="AA256" s="2224" t="s">
        <v>2549</v>
      </c>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3"/>
      <c r="N258" s="2223"/>
      <c r="O258" s="2223"/>
      <c r="P258" s="2223"/>
      <c r="Q258" s="2223"/>
      <c r="R258" s="2223"/>
      <c r="S258" s="2223"/>
      <c r="T258" s="2223"/>
      <c r="U258" s="2223"/>
      <c r="V258" s="2223"/>
      <c r="W258" s="2223"/>
      <c r="X258" s="2223"/>
      <c r="Y258" s="2223"/>
      <c r="Z258" s="2223"/>
      <c r="AA258" s="2223"/>
      <c r="AB258" s="2223"/>
      <c r="AC258" s="2223"/>
      <c r="AD258" s="2223"/>
      <c r="AE258" s="2223"/>
      <c r="AF258" s="2223" t="s">
        <v>316</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1379</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9"/>
      <c r="N260" s="2209"/>
      <c r="O260" s="2209"/>
      <c r="P260" s="2209"/>
      <c r="Q260" s="2209"/>
      <c r="R260" s="2209"/>
      <c r="S260" s="2209"/>
      <c r="T260" s="2209"/>
      <c r="V260" s="59" t="s">
        <v>91</v>
      </c>
      <c r="W260" s="2032"/>
      <c r="X260" s="2032"/>
      <c r="Y260" s="57" t="s">
        <v>618</v>
      </c>
      <c r="AC260" s="2209"/>
      <c r="AD260" s="2209"/>
      <c r="AE260" s="2209"/>
      <c r="AF260" s="58" t="s">
        <v>1380</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18"/>
      <c r="AG261" s="718"/>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c r="N262" s="2067"/>
      <c r="O262" s="2067"/>
      <c r="P262" s="2067"/>
      <c r="Q262" s="2067"/>
      <c r="R262" s="2067"/>
      <c r="S262" s="7" t="s">
        <v>212</v>
      </c>
      <c r="T262" s="7"/>
      <c r="U262" s="2032"/>
      <c r="V262" s="2032"/>
      <c r="W262" s="2032"/>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5" t="s">
        <v>316</v>
      </c>
      <c r="N264" s="2045"/>
      <c r="O264" s="2045"/>
      <c r="P264" s="2045"/>
      <c r="Q264" s="2045"/>
      <c r="R264" s="2045"/>
      <c r="S264" s="2045"/>
      <c r="T264" s="2045"/>
      <c r="U264" s="386" t="s">
        <v>975</v>
      </c>
      <c r="V264" s="325"/>
      <c r="W264" s="325"/>
      <c r="X264" s="325"/>
      <c r="Y264" s="325"/>
      <c r="Z264" s="325"/>
      <c r="AA264" s="2239"/>
      <c r="AB264" s="2239"/>
      <c r="AC264" s="2239"/>
      <c r="AD264" s="2239"/>
      <c r="AE264" s="2239"/>
      <c r="AF264" s="2239"/>
      <c r="AG264" s="2239"/>
      <c r="AH264" s="2239"/>
      <c r="AI264" s="2239"/>
      <c r="AJ264" s="2239"/>
      <c r="AK264" s="223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52" t="str">
        <f>BO245</f>
        <v>Nonprofit</v>
      </c>
      <c r="U266" s="2252"/>
      <c r="V266" s="2252"/>
      <c r="W266" s="2252"/>
      <c r="X266" s="2252"/>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09" t="s">
        <v>286</v>
      </c>
      <c r="E269" s="2209"/>
      <c r="F269" s="2209"/>
      <c r="G269" s="2209"/>
      <c r="H269" s="2209"/>
      <c r="J269" s="12" t="s">
        <v>285</v>
      </c>
      <c r="X269" s="2226"/>
      <c r="Y269" s="2226"/>
      <c r="Z269" s="2226"/>
      <c r="AA269" s="2226"/>
      <c r="AB269" s="2226"/>
      <c r="AC269" s="22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2" t="s">
        <v>2549</v>
      </c>
      <c r="M273" s="2223"/>
      <c r="N273" s="2223"/>
      <c r="O273" s="2223"/>
      <c r="P273" s="2223"/>
      <c r="Q273" s="2223"/>
      <c r="R273" s="2223"/>
      <c r="S273" s="2223"/>
      <c r="T273" s="2223"/>
      <c r="U273" s="2223"/>
      <c r="V273" s="2223"/>
      <c r="W273" s="2223"/>
      <c r="X273" s="2223"/>
      <c r="Y273" s="2223"/>
      <c r="Z273" s="2223"/>
      <c r="AA273" s="2223"/>
      <c r="AB273" s="2223"/>
      <c r="AC273" s="2223"/>
      <c r="AD273" s="2223"/>
      <c r="AE273" s="2223"/>
      <c r="AF273" s="2223"/>
      <c r="AG273" s="2223"/>
      <c r="AH273" s="2223"/>
      <c r="AI273" s="2223"/>
      <c r="AJ273" s="222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2" t="s">
        <v>2545</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2" t="s">
        <v>70</v>
      </c>
      <c r="M275" s="2209"/>
      <c r="N275" s="2209"/>
      <c r="O275" s="2209"/>
      <c r="P275" s="2209"/>
      <c r="Q275" s="2209"/>
      <c r="R275" s="2209"/>
      <c r="S275" s="2209"/>
      <c r="U275" s="59" t="s">
        <v>91</v>
      </c>
      <c r="V275" s="2043" t="s">
        <v>2537</v>
      </c>
      <c r="W275" s="2032"/>
      <c r="X275" s="57" t="s">
        <v>618</v>
      </c>
      <c r="AB275" s="2209">
        <v>92507</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
        <v>2546</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0" t="s">
        <v>2547</v>
      </c>
      <c r="M277" s="2067"/>
      <c r="N277" s="2067"/>
      <c r="O277" s="2067"/>
      <c r="P277" s="2067"/>
      <c r="Q277" s="2067"/>
      <c r="R277" s="7" t="s">
        <v>212</v>
      </c>
      <c r="S277" s="7"/>
      <c r="T277" s="2032"/>
      <c r="U277" s="2032"/>
      <c r="V277" s="2032"/>
      <c r="W277" s="7" t="s">
        <v>94</v>
      </c>
      <c r="Y277" s="2067"/>
      <c r="Z277" s="2067"/>
      <c r="AA277" s="2067"/>
      <c r="AB277" s="2067"/>
      <c r="AC277" s="2067"/>
      <c r="AD277" s="2067"/>
      <c r="BN277" s="61"/>
    </row>
    <row r="278" spans="1:66" ht="12.75">
      <c r="D278" s="60" t="s">
        <v>95</v>
      </c>
      <c r="E278" s="7"/>
      <c r="F278" s="7"/>
      <c r="L278" s="2212" t="s">
        <v>2548</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658</v>
      </c>
      <c r="E279" s="58"/>
      <c r="F279" s="58"/>
      <c r="G279" s="58"/>
      <c r="H279" s="58"/>
      <c r="I279" s="58"/>
      <c r="L279" s="2043" t="s">
        <v>2550</v>
      </c>
      <c r="M279" s="2043"/>
      <c r="N279" s="2043"/>
      <c r="O279" s="2043"/>
      <c r="P279" s="2043"/>
      <c r="Q279" s="2043"/>
      <c r="R279" s="2043"/>
      <c r="S279" s="2043"/>
      <c r="T279" s="2043"/>
      <c r="U279" s="2043"/>
      <c r="V279" s="2043"/>
      <c r="W279" s="2043"/>
      <c r="X279" s="2043"/>
      <c r="Y279" s="2043"/>
      <c r="Z279" s="2043"/>
      <c r="AA279" s="2043"/>
      <c r="AB279" s="2043"/>
      <c r="AC279" s="2043"/>
      <c r="AD279" s="204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7" t="s">
        <v>574</v>
      </c>
      <c r="B281" s="2087"/>
      <c r="C281" s="2087"/>
      <c r="D281" s="2087"/>
      <c r="E281" s="2087"/>
      <c r="F281" s="2087"/>
      <c r="G281" s="2087"/>
      <c r="H281" s="2087"/>
      <c r="I281" s="2087"/>
      <c r="J281" s="2087"/>
      <c r="K281" s="2087"/>
      <c r="L281" s="2087"/>
      <c r="M281" s="2087"/>
      <c r="N281" s="2087"/>
      <c r="O281" s="2087"/>
      <c r="P281" s="2087"/>
      <c r="Q281" s="2087"/>
      <c r="R281" s="2087"/>
      <c r="S281" s="2087"/>
      <c r="T281" s="2087"/>
      <c r="U281" s="2087"/>
      <c r="V281" s="2087"/>
      <c r="W281" s="2087"/>
      <c r="X281" s="2087"/>
      <c r="Y281" s="2087"/>
      <c r="Z281" s="2087"/>
      <c r="AA281" s="2087"/>
      <c r="AB281" s="2087"/>
      <c r="AC281" s="2087"/>
      <c r="AD281" s="2087"/>
      <c r="AE281" s="2087"/>
      <c r="AF281" s="2087"/>
      <c r="AG281" s="2087"/>
      <c r="AH281" s="2087"/>
      <c r="AI281" s="2087"/>
      <c r="AJ281" s="2087"/>
      <c r="AK281" s="2087"/>
      <c r="AL281" s="2087"/>
      <c r="AM281" s="144"/>
      <c r="AN281" s="144"/>
      <c r="AO281" s="144"/>
      <c r="AP281" s="144"/>
      <c r="AQ281" s="144"/>
      <c r="AR281" s="144"/>
      <c r="AS281" s="144"/>
      <c r="AT281" s="144"/>
      <c r="AU281" s="144"/>
      <c r="AV281" s="144"/>
      <c r="AW281" s="144"/>
      <c r="AX281" s="144"/>
      <c r="AY281" s="144"/>
      <c r="BN281" s="61"/>
    </row>
    <row r="282" spans="1:66" ht="13.5" thickBot="1">
      <c r="A282" s="2088"/>
      <c r="B282" s="2088"/>
      <c r="C282" s="2088"/>
      <c r="D282" s="2088"/>
      <c r="E282" s="2088"/>
      <c r="F282" s="2088"/>
      <c r="G282" s="2088"/>
      <c r="H282" s="2088"/>
      <c r="I282" s="2088"/>
      <c r="J282" s="2088"/>
      <c r="K282" s="2088"/>
      <c r="L282" s="2088"/>
      <c r="M282" s="2088"/>
      <c r="N282" s="2088"/>
      <c r="O282" s="2088"/>
      <c r="P282" s="2088"/>
      <c r="Q282" s="2088"/>
      <c r="R282" s="2088"/>
      <c r="S282" s="2088"/>
      <c r="T282" s="2088"/>
      <c r="U282" s="2088"/>
      <c r="V282" s="2088"/>
      <c r="W282" s="2088"/>
      <c r="X282" s="2088"/>
      <c r="Y282" s="2088"/>
      <c r="Z282" s="2088"/>
      <c r="AA282" s="2088"/>
      <c r="AB282" s="2088"/>
      <c r="AC282" s="2088"/>
      <c r="AD282" s="2088"/>
      <c r="AE282" s="2088"/>
      <c r="AF282" s="2088"/>
      <c r="AG282" s="2088"/>
      <c r="AH282" s="2088"/>
      <c r="AI282" s="2088"/>
      <c r="AJ282" s="2088"/>
      <c r="AK282" s="2088"/>
      <c r="AL282" s="208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2" t="s">
        <v>2551</v>
      </c>
      <c r="I286" s="2041"/>
      <c r="J286" s="2041"/>
      <c r="K286" s="2041"/>
      <c r="L286" s="2041"/>
      <c r="M286" s="2041"/>
      <c r="N286" s="2041"/>
      <c r="O286" s="2041"/>
      <c r="P286" s="2041"/>
      <c r="Q286" s="2041"/>
      <c r="R286" s="2041"/>
      <c r="T286" s="58" t="s">
        <v>600</v>
      </c>
      <c r="V286" s="58"/>
      <c r="W286" s="58"/>
      <c r="X286" s="58"/>
      <c r="Y286" s="58"/>
      <c r="AA286" s="2042" t="s">
        <v>2553</v>
      </c>
      <c r="AB286" s="2041"/>
      <c r="AC286" s="2041"/>
      <c r="AD286" s="2041"/>
      <c r="AE286" s="2041"/>
      <c r="AF286" s="2041"/>
      <c r="AG286" s="2041"/>
      <c r="AH286" s="2041"/>
      <c r="AI286" s="2041"/>
      <c r="AJ286" s="2041"/>
      <c r="AK286" s="2041"/>
      <c r="BN286" s="61"/>
    </row>
    <row r="287" spans="1:66" ht="12.75">
      <c r="B287" s="58" t="s">
        <v>504</v>
      </c>
      <c r="C287" s="58"/>
      <c r="D287" s="58"/>
      <c r="E287" s="58"/>
      <c r="F287" s="58"/>
      <c r="H287" s="2045" t="str">
        <f>M243</f>
        <v>1355 Third Ave</v>
      </c>
      <c r="I287" s="2045"/>
      <c r="J287" s="2045"/>
      <c r="K287" s="2045"/>
      <c r="L287" s="2045"/>
      <c r="M287" s="2045"/>
      <c r="N287" s="2045"/>
      <c r="O287" s="2045"/>
      <c r="P287" s="2045"/>
      <c r="Q287" s="2045"/>
      <c r="R287" s="2045"/>
      <c r="T287" s="58" t="s">
        <v>504</v>
      </c>
      <c r="V287" s="58"/>
      <c r="W287" s="58"/>
      <c r="X287" s="58"/>
      <c r="Y287" s="58"/>
      <c r="AA287" s="2043" t="s">
        <v>2554</v>
      </c>
      <c r="AB287" s="2045"/>
      <c r="AC287" s="2045"/>
      <c r="AD287" s="2045"/>
      <c r="AE287" s="2045"/>
      <c r="AF287" s="2045"/>
      <c r="AG287" s="2045"/>
      <c r="AH287" s="2045"/>
      <c r="AI287" s="2045"/>
      <c r="AJ287" s="2045"/>
      <c r="AK287" s="2045"/>
      <c r="BN287" s="61"/>
    </row>
    <row r="288" spans="1:66" ht="12.75">
      <c r="B288" s="58" t="s">
        <v>505</v>
      </c>
      <c r="C288" s="58"/>
      <c r="D288" s="58"/>
      <c r="E288" s="58"/>
      <c r="F288" s="58"/>
      <c r="H288" s="2043" t="s">
        <v>2552</v>
      </c>
      <c r="I288" s="2045"/>
      <c r="J288" s="2045"/>
      <c r="K288" s="2045"/>
      <c r="L288" s="2045"/>
      <c r="M288" s="2045"/>
      <c r="N288" s="2045"/>
      <c r="O288" s="2045"/>
      <c r="P288" s="2045"/>
      <c r="Q288" s="2045"/>
      <c r="R288" s="2045"/>
      <c r="T288" s="58" t="s">
        <v>79</v>
      </c>
      <c r="V288" s="58"/>
      <c r="W288" s="58"/>
      <c r="X288" s="58"/>
      <c r="Y288" s="58"/>
      <c r="AA288" s="2043" t="s">
        <v>2555</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5" t="str">
        <f>M245</f>
        <v>Arnulfo Manriquez</v>
      </c>
      <c r="I289" s="2045"/>
      <c r="J289" s="2045"/>
      <c r="K289" s="2045"/>
      <c r="L289" s="2045"/>
      <c r="M289" s="2045"/>
      <c r="N289" s="2045"/>
      <c r="O289" s="2045"/>
      <c r="P289" s="2045"/>
      <c r="Q289" s="2045"/>
      <c r="R289" s="2045"/>
      <c r="T289" s="58" t="s">
        <v>92</v>
      </c>
      <c r="V289" s="58"/>
      <c r="W289" s="58"/>
      <c r="X289" s="58"/>
      <c r="Y289" s="58"/>
      <c r="AA289" s="2043" t="s">
        <v>2556</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197" t="s">
        <v>2557</v>
      </c>
      <c r="I290" s="2197"/>
      <c r="J290" s="2197"/>
      <c r="K290" s="2197"/>
      <c r="L290" s="2197"/>
      <c r="M290" s="2197"/>
      <c r="N290" s="7" t="s">
        <v>212</v>
      </c>
      <c r="O290" s="7"/>
      <c r="P290" s="2209"/>
      <c r="Q290" s="2209"/>
      <c r="R290" s="2209"/>
      <c r="S290" s="58"/>
      <c r="T290" s="58" t="s">
        <v>93</v>
      </c>
      <c r="V290" s="58"/>
      <c r="W290" s="58"/>
      <c r="X290" s="58"/>
      <c r="Y290" s="58"/>
      <c r="AA290" s="2197" t="s">
        <v>2558</v>
      </c>
      <c r="AB290" s="2197"/>
      <c r="AC290" s="2197"/>
      <c r="AD290" s="2197"/>
      <c r="AE290" s="2197"/>
      <c r="AF290" s="2197"/>
      <c r="AG290" s="7" t="s">
        <v>212</v>
      </c>
      <c r="AH290" s="7"/>
      <c r="AI290" s="2209"/>
      <c r="AJ290" s="2209"/>
      <c r="AK290" s="2209"/>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170" t="s">
        <v>2559</v>
      </c>
      <c r="AB291" s="2170"/>
      <c r="AC291" s="2170"/>
      <c r="AD291" s="2170"/>
      <c r="AE291" s="2170"/>
      <c r="AF291" s="2170"/>
      <c r="AG291" s="60"/>
      <c r="AH291" s="60"/>
      <c r="AI291" s="62"/>
      <c r="AJ291" s="62"/>
      <c r="AK291" s="62"/>
      <c r="BN291" s="61"/>
    </row>
    <row r="292" spans="2:66" ht="12.75" customHeight="1">
      <c r="B292" s="58" t="s">
        <v>80</v>
      </c>
      <c r="C292" s="58"/>
      <c r="D292" s="58"/>
      <c r="E292" s="58"/>
      <c r="F292" s="58"/>
      <c r="G292" s="58"/>
      <c r="H292" s="2045" t="str">
        <f>M247</f>
        <v>Amanriquez@maacproject.org</v>
      </c>
      <c r="I292" s="2045"/>
      <c r="J292" s="2045"/>
      <c r="K292" s="2045"/>
      <c r="L292" s="2045"/>
      <c r="M292" s="2045"/>
      <c r="N292" s="2041"/>
      <c r="O292" s="2041"/>
      <c r="P292" s="2041"/>
      <c r="Q292" s="2041"/>
      <c r="R292" s="2041"/>
      <c r="S292" s="58"/>
      <c r="T292" s="58" t="s">
        <v>80</v>
      </c>
      <c r="V292" s="58"/>
      <c r="W292" s="58"/>
      <c r="X292" s="58"/>
      <c r="Y292" s="58"/>
      <c r="AA292" s="2043" t="s">
        <v>2560</v>
      </c>
      <c r="AB292" s="2045"/>
      <c r="AC292" s="2045"/>
      <c r="AD292" s="2045"/>
      <c r="AE292" s="2045"/>
      <c r="AF292" s="2045"/>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2" t="s">
        <v>2561</v>
      </c>
      <c r="I294" s="2041"/>
      <c r="J294" s="2041"/>
      <c r="K294" s="2041"/>
      <c r="L294" s="2041"/>
      <c r="M294" s="2041"/>
      <c r="N294" s="2041"/>
      <c r="O294" s="2041"/>
      <c r="P294" s="2041"/>
      <c r="Q294" s="2041"/>
      <c r="R294" s="2041"/>
      <c r="T294" s="58" t="s">
        <v>374</v>
      </c>
      <c r="V294" s="58"/>
      <c r="W294" s="58"/>
      <c r="X294" s="58"/>
      <c r="Y294" s="58"/>
      <c r="AA294" s="2041" t="s">
        <v>2567</v>
      </c>
      <c r="AB294" s="2041"/>
      <c r="AC294" s="2041"/>
      <c r="AD294" s="2041"/>
      <c r="AE294" s="2041"/>
      <c r="AF294" s="2041"/>
      <c r="AG294" s="2041"/>
      <c r="AH294" s="2041"/>
      <c r="AI294" s="2041"/>
      <c r="AJ294" s="2041"/>
      <c r="AK294" s="2041"/>
      <c r="BN294" s="61"/>
    </row>
    <row r="295" spans="2:66" ht="12.75">
      <c r="B295" s="58" t="s">
        <v>504</v>
      </c>
      <c r="C295" s="58"/>
      <c r="D295" s="58"/>
      <c r="E295" s="58"/>
      <c r="F295" s="58"/>
      <c r="H295" s="2043" t="s">
        <v>2562</v>
      </c>
      <c r="I295" s="2045"/>
      <c r="J295" s="2045"/>
      <c r="K295" s="2045"/>
      <c r="L295" s="2045"/>
      <c r="M295" s="2045"/>
      <c r="N295" s="2045"/>
      <c r="O295" s="2045"/>
      <c r="P295" s="2045"/>
      <c r="Q295" s="2045"/>
      <c r="R295" s="2045"/>
      <c r="T295" s="58" t="s">
        <v>504</v>
      </c>
      <c r="V295" s="58"/>
      <c r="W295" s="58"/>
      <c r="X295" s="58"/>
      <c r="Y295" s="58"/>
      <c r="AA295" s="2045"/>
      <c r="AB295" s="2045"/>
      <c r="AC295" s="2045"/>
      <c r="AD295" s="2045"/>
      <c r="AE295" s="2045"/>
      <c r="AF295" s="2045"/>
      <c r="AG295" s="2045"/>
      <c r="AH295" s="2045"/>
      <c r="AI295" s="2045"/>
      <c r="AJ295" s="2045"/>
      <c r="AK295" s="2045"/>
      <c r="BN295" s="61"/>
    </row>
    <row r="296" spans="2:66" ht="12.75">
      <c r="B296" s="58" t="s">
        <v>505</v>
      </c>
      <c r="C296" s="58"/>
      <c r="D296" s="58"/>
      <c r="E296" s="58"/>
      <c r="F296" s="58"/>
      <c r="H296" s="2043" t="s">
        <v>2563</v>
      </c>
      <c r="I296" s="2045"/>
      <c r="J296" s="2045"/>
      <c r="K296" s="2045"/>
      <c r="L296" s="2045"/>
      <c r="M296" s="2045"/>
      <c r="N296" s="2045"/>
      <c r="O296" s="2045"/>
      <c r="P296" s="2045"/>
      <c r="Q296" s="2045"/>
      <c r="R296" s="2045"/>
      <c r="T296" s="58" t="s">
        <v>79</v>
      </c>
      <c r="V296" s="58"/>
      <c r="W296" s="58"/>
      <c r="X296" s="58"/>
      <c r="Y296" s="58"/>
      <c r="AA296" s="2045"/>
      <c r="AB296" s="2045"/>
      <c r="AC296" s="2045"/>
      <c r="AD296" s="2045"/>
      <c r="AE296" s="2045"/>
      <c r="AF296" s="2045"/>
      <c r="AG296" s="2045"/>
      <c r="AH296" s="2045"/>
      <c r="AI296" s="2045"/>
      <c r="AJ296" s="2045"/>
      <c r="AK296" s="2045"/>
      <c r="BN296" s="61"/>
    </row>
    <row r="297" spans="2:66" ht="12.75">
      <c r="B297" s="58" t="s">
        <v>92</v>
      </c>
      <c r="C297" s="58"/>
      <c r="D297" s="58"/>
      <c r="E297" s="58"/>
      <c r="F297" s="58"/>
      <c r="H297" s="2043" t="s">
        <v>2564</v>
      </c>
      <c r="I297" s="2045"/>
      <c r="J297" s="2045"/>
      <c r="K297" s="2045"/>
      <c r="L297" s="2045"/>
      <c r="M297" s="2045"/>
      <c r="N297" s="2045"/>
      <c r="O297" s="2045"/>
      <c r="P297" s="2045"/>
      <c r="Q297" s="2045"/>
      <c r="R297" s="2045"/>
      <c r="T297" s="58" t="s">
        <v>92</v>
      </c>
      <c r="V297" s="58"/>
      <c r="W297" s="58"/>
      <c r="X297" s="58"/>
      <c r="Y297" s="58"/>
      <c r="AA297" s="2045"/>
      <c r="AB297" s="2045"/>
      <c r="AC297" s="2045"/>
      <c r="AD297" s="2045"/>
      <c r="AE297" s="2045"/>
      <c r="AF297" s="2045"/>
      <c r="AG297" s="2045"/>
      <c r="AH297" s="2045"/>
      <c r="AI297" s="2045"/>
      <c r="AJ297" s="2045"/>
      <c r="AK297" s="2045"/>
      <c r="BN297" s="61"/>
    </row>
    <row r="298" spans="2:66" ht="12.75">
      <c r="B298" s="58" t="s">
        <v>93</v>
      </c>
      <c r="C298" s="58"/>
      <c r="D298" s="58"/>
      <c r="E298" s="58"/>
      <c r="F298" s="58"/>
      <c r="G298" s="58"/>
      <c r="H298" s="2197" t="s">
        <v>2565</v>
      </c>
      <c r="I298" s="2197"/>
      <c r="J298" s="2197"/>
      <c r="K298" s="2197"/>
      <c r="L298" s="2197"/>
      <c r="M298" s="2197"/>
      <c r="N298" s="7" t="s">
        <v>212</v>
      </c>
      <c r="O298" s="7"/>
      <c r="P298" s="2209"/>
      <c r="Q298" s="2209"/>
      <c r="R298" s="2209"/>
      <c r="S298" s="58"/>
      <c r="T298" s="58" t="s">
        <v>93</v>
      </c>
      <c r="V298" s="58"/>
      <c r="W298" s="58"/>
      <c r="X298" s="58"/>
      <c r="Y298" s="58"/>
      <c r="AA298" s="2198"/>
      <c r="AB298" s="2198"/>
      <c r="AC298" s="2198"/>
      <c r="AD298" s="2198"/>
      <c r="AE298" s="2198"/>
      <c r="AF298" s="2198"/>
      <c r="AG298" s="7" t="s">
        <v>212</v>
      </c>
      <c r="AH298" s="7"/>
      <c r="AI298" s="2209"/>
      <c r="AJ298" s="2209"/>
      <c r="AK298" s="2209"/>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3" t="s">
        <v>2566</v>
      </c>
      <c r="I300" s="2045"/>
      <c r="J300" s="2045"/>
      <c r="K300" s="2045"/>
      <c r="L300" s="2045"/>
      <c r="M300" s="2045"/>
      <c r="N300" s="2041"/>
      <c r="O300" s="2041"/>
      <c r="P300" s="2041"/>
      <c r="Q300" s="2041"/>
      <c r="R300" s="2041"/>
      <c r="S300" s="58"/>
      <c r="T300" s="58" t="s">
        <v>80</v>
      </c>
      <c r="V300" s="58"/>
      <c r="W300" s="58"/>
      <c r="X300" s="58"/>
      <c r="Y300" s="58"/>
      <c r="AA300" s="2045"/>
      <c r="AB300" s="2045"/>
      <c r="AC300" s="2045"/>
      <c r="AD300" s="2045"/>
      <c r="AE300" s="2045"/>
      <c r="AF300" s="2045"/>
      <c r="AG300" s="2041"/>
      <c r="AH300" s="2041"/>
      <c r="AI300" s="2041"/>
      <c r="AJ300" s="2041"/>
      <c r="AK300" s="2041"/>
      <c r="BN300" s="61"/>
    </row>
    <row r="301" spans="2:66" ht="12.75" customHeight="1">
      <c r="BN301" s="61"/>
    </row>
    <row r="302" spans="2:66" ht="12.75" customHeight="1">
      <c r="B302" s="58" t="s">
        <v>81</v>
      </c>
      <c r="C302" s="58"/>
      <c r="D302" s="58"/>
      <c r="E302" s="58"/>
      <c r="F302" s="58"/>
      <c r="H302" s="2041"/>
      <c r="I302" s="2041"/>
      <c r="J302" s="2041"/>
      <c r="K302" s="2041"/>
      <c r="L302" s="2041"/>
      <c r="M302" s="2041"/>
      <c r="N302" s="2041"/>
      <c r="O302" s="2041"/>
      <c r="P302" s="2041"/>
      <c r="Q302" s="2041"/>
      <c r="R302" s="2041"/>
      <c r="T302" s="7" t="s">
        <v>943</v>
      </c>
      <c r="V302" s="58"/>
      <c r="W302" s="58"/>
      <c r="X302" s="58"/>
      <c r="Y302" s="58"/>
      <c r="AA302" s="2042" t="s">
        <v>2568</v>
      </c>
      <c r="AB302" s="2041"/>
      <c r="AC302" s="2041"/>
      <c r="AD302" s="2041"/>
      <c r="AE302" s="2041"/>
      <c r="AF302" s="2041"/>
      <c r="AG302" s="2041"/>
      <c r="AH302" s="2041"/>
      <c r="AI302" s="2041"/>
      <c r="AJ302" s="2041"/>
      <c r="AK302" s="2041"/>
      <c r="BN302" s="61"/>
    </row>
    <row r="303" spans="2:66" ht="12.75">
      <c r="B303" s="58" t="s">
        <v>504</v>
      </c>
      <c r="C303" s="58"/>
      <c r="D303" s="58"/>
      <c r="E303" s="58"/>
      <c r="F303" s="58"/>
      <c r="H303" s="2045"/>
      <c r="I303" s="2045"/>
      <c r="J303" s="2045"/>
      <c r="K303" s="2045"/>
      <c r="L303" s="2045"/>
      <c r="M303" s="2045"/>
      <c r="N303" s="2045"/>
      <c r="O303" s="2045"/>
      <c r="P303" s="2045"/>
      <c r="Q303" s="2045"/>
      <c r="R303" s="2045"/>
      <c r="T303" s="58" t="s">
        <v>504</v>
      </c>
      <c r="V303" s="58"/>
      <c r="W303" s="58"/>
      <c r="X303" s="58"/>
      <c r="Y303" s="58"/>
      <c r="AA303" s="2043" t="s">
        <v>2569</v>
      </c>
      <c r="AB303" s="2045"/>
      <c r="AC303" s="2045"/>
      <c r="AD303" s="2045"/>
      <c r="AE303" s="2045"/>
      <c r="AF303" s="2045"/>
      <c r="AG303" s="2045"/>
      <c r="AH303" s="2045"/>
      <c r="AI303" s="2045"/>
      <c r="AJ303" s="2045"/>
      <c r="AK303" s="2045"/>
      <c r="BN303" s="61"/>
    </row>
    <row r="304" spans="2:66" ht="12.75">
      <c r="B304" s="58" t="s">
        <v>505</v>
      </c>
      <c r="C304" s="58"/>
      <c r="D304" s="58"/>
      <c r="E304" s="58"/>
      <c r="F304" s="58"/>
      <c r="H304" s="2045"/>
      <c r="I304" s="2045"/>
      <c r="J304" s="2045"/>
      <c r="K304" s="2045"/>
      <c r="L304" s="2045"/>
      <c r="M304" s="2045"/>
      <c r="N304" s="2045"/>
      <c r="O304" s="2045"/>
      <c r="P304" s="2045"/>
      <c r="Q304" s="2045"/>
      <c r="R304" s="2045"/>
      <c r="T304" s="58" t="s">
        <v>79</v>
      </c>
      <c r="V304" s="58"/>
      <c r="W304" s="58"/>
      <c r="X304" s="58"/>
      <c r="Y304" s="58"/>
      <c r="AA304" s="2043" t="s">
        <v>2570</v>
      </c>
      <c r="AB304" s="2045"/>
      <c r="AC304" s="2045"/>
      <c r="AD304" s="2045"/>
      <c r="AE304" s="2045"/>
      <c r="AF304" s="2045"/>
      <c r="AG304" s="2045"/>
      <c r="AH304" s="2045"/>
      <c r="AI304" s="2045"/>
      <c r="AJ304" s="2045"/>
      <c r="AK304" s="2045"/>
      <c r="BN304" s="61"/>
    </row>
    <row r="305" spans="2:66" ht="12.75">
      <c r="B305" s="58" t="s">
        <v>92</v>
      </c>
      <c r="C305" s="58"/>
      <c r="D305" s="58"/>
      <c r="E305" s="58"/>
      <c r="F305" s="58"/>
      <c r="H305" s="2045"/>
      <c r="I305" s="2045"/>
      <c r="J305" s="2045"/>
      <c r="K305" s="2045"/>
      <c r="L305" s="2045"/>
      <c r="M305" s="2045"/>
      <c r="N305" s="2045"/>
      <c r="O305" s="2045"/>
      <c r="P305" s="2045"/>
      <c r="Q305" s="2045"/>
      <c r="R305" s="2045"/>
      <c r="T305" s="58" t="s">
        <v>92</v>
      </c>
      <c r="V305" s="58"/>
      <c r="W305" s="58"/>
      <c r="X305" s="58"/>
      <c r="Y305" s="58"/>
      <c r="AA305" s="2043" t="s">
        <v>2571</v>
      </c>
      <c r="AB305" s="2045"/>
      <c r="AC305" s="2045"/>
      <c r="AD305" s="2045"/>
      <c r="AE305" s="2045"/>
      <c r="AF305" s="2045"/>
      <c r="AG305" s="2045"/>
      <c r="AH305" s="2045"/>
      <c r="AI305" s="2045"/>
      <c r="AJ305" s="2045"/>
      <c r="AK305" s="2045"/>
      <c r="BN305" s="61"/>
    </row>
    <row r="306" spans="2:66" ht="12.75">
      <c r="B306" s="58" t="s">
        <v>93</v>
      </c>
      <c r="C306" s="58"/>
      <c r="D306" s="58"/>
      <c r="E306" s="58"/>
      <c r="F306" s="58"/>
      <c r="G306" s="58"/>
      <c r="H306" s="2198"/>
      <c r="I306" s="2198"/>
      <c r="J306" s="2198"/>
      <c r="K306" s="2198"/>
      <c r="L306" s="2198"/>
      <c r="M306" s="2198"/>
      <c r="N306" s="7" t="s">
        <v>212</v>
      </c>
      <c r="O306" s="7"/>
      <c r="P306" s="2209"/>
      <c r="Q306" s="2209"/>
      <c r="R306" s="2209"/>
      <c r="S306" s="58"/>
      <c r="T306" s="58" t="s">
        <v>93</v>
      </c>
      <c r="V306" s="58"/>
      <c r="W306" s="58"/>
      <c r="X306" s="58"/>
      <c r="Y306" s="58"/>
      <c r="AA306" s="2197" t="s">
        <v>2572</v>
      </c>
      <c r="AB306" s="2197"/>
      <c r="AC306" s="2197"/>
      <c r="AD306" s="2197"/>
      <c r="AE306" s="2197"/>
      <c r="AF306" s="2197"/>
      <c r="AG306" s="7" t="s">
        <v>212</v>
      </c>
      <c r="AH306" s="7"/>
      <c r="AI306" s="2209"/>
      <c r="AJ306" s="2209"/>
      <c r="AK306" s="2209"/>
      <c r="BN306" s="61"/>
    </row>
    <row r="307" spans="2:66" ht="12.7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75">
      <c r="B308" s="58" t="s">
        <v>80</v>
      </c>
      <c r="C308" s="58"/>
      <c r="D308" s="58"/>
      <c r="E308" s="58"/>
      <c r="F308" s="58"/>
      <c r="G308" s="58"/>
      <c r="H308" s="2045"/>
      <c r="I308" s="2045"/>
      <c r="J308" s="2045"/>
      <c r="K308" s="2045"/>
      <c r="L308" s="2045"/>
      <c r="M308" s="2045"/>
      <c r="N308" s="2041"/>
      <c r="O308" s="2041"/>
      <c r="P308" s="2041"/>
      <c r="Q308" s="2041"/>
      <c r="R308" s="2041"/>
      <c r="S308" s="58"/>
      <c r="T308" s="58" t="s">
        <v>80</v>
      </c>
      <c r="V308" s="58"/>
      <c r="W308" s="58"/>
      <c r="X308" s="58"/>
      <c r="Y308" s="58"/>
      <c r="AA308" s="2043" t="s">
        <v>2573</v>
      </c>
      <c r="AB308" s="2045"/>
      <c r="AC308" s="2045"/>
      <c r="AD308" s="2045"/>
      <c r="AE308" s="2045"/>
      <c r="AF308" s="2045"/>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2" t="s">
        <v>2574</v>
      </c>
      <c r="I310" s="2041"/>
      <c r="J310" s="2041"/>
      <c r="K310" s="2041"/>
      <c r="L310" s="2041"/>
      <c r="M310" s="2041"/>
      <c r="N310" s="2041"/>
      <c r="O310" s="2041"/>
      <c r="P310" s="2041"/>
      <c r="Q310" s="2041"/>
      <c r="R310" s="2041"/>
      <c r="S310" s="58"/>
      <c r="T310" s="58" t="s">
        <v>375</v>
      </c>
      <c r="V310" s="58"/>
      <c r="W310" s="58"/>
      <c r="X310" s="58"/>
      <c r="Y310" s="58"/>
      <c r="AA310" s="2042" t="s">
        <v>2580</v>
      </c>
      <c r="AB310" s="2041"/>
      <c r="AC310" s="2041"/>
      <c r="AD310" s="2041"/>
      <c r="AE310" s="2041"/>
      <c r="AF310" s="2041"/>
      <c r="AG310" s="2041"/>
      <c r="AH310" s="2041"/>
      <c r="AI310" s="2041"/>
      <c r="AJ310" s="2041"/>
      <c r="AK310" s="2041"/>
      <c r="BN310" s="61"/>
    </row>
    <row r="311" spans="2:66" ht="12.75">
      <c r="B311" s="58" t="s">
        <v>504</v>
      </c>
      <c r="C311" s="58"/>
      <c r="D311" s="58"/>
      <c r="E311" s="58"/>
      <c r="F311" s="58"/>
      <c r="H311" s="2043" t="s">
        <v>2575</v>
      </c>
      <c r="I311" s="2045"/>
      <c r="J311" s="2045"/>
      <c r="K311" s="2045"/>
      <c r="L311" s="2045"/>
      <c r="M311" s="2045"/>
      <c r="N311" s="2045"/>
      <c r="O311" s="2045"/>
      <c r="P311" s="2045"/>
      <c r="Q311" s="2045"/>
      <c r="R311" s="2045"/>
      <c r="S311" s="58"/>
      <c r="T311" s="58" t="s">
        <v>504</v>
      </c>
      <c r="V311" s="58"/>
      <c r="W311" s="58"/>
      <c r="X311" s="58"/>
      <c r="Y311" s="58"/>
      <c r="AA311" s="2043" t="s">
        <v>2581</v>
      </c>
      <c r="AB311" s="2045"/>
      <c r="AC311" s="2045"/>
      <c r="AD311" s="2045"/>
      <c r="AE311" s="2045"/>
      <c r="AF311" s="2045"/>
      <c r="AG311" s="2045"/>
      <c r="AH311" s="2045"/>
      <c r="AI311" s="2045"/>
      <c r="AJ311" s="2045"/>
      <c r="AK311" s="2045"/>
      <c r="BN311" s="61"/>
    </row>
    <row r="312" spans="2:66" ht="12.75" customHeight="1">
      <c r="B312" s="58" t="s">
        <v>505</v>
      </c>
      <c r="C312" s="58"/>
      <c r="D312" s="58"/>
      <c r="E312" s="58"/>
      <c r="F312" s="58"/>
      <c r="H312" s="2043" t="s">
        <v>2576</v>
      </c>
      <c r="I312" s="2045"/>
      <c r="J312" s="2045"/>
      <c r="K312" s="2045"/>
      <c r="L312" s="2045"/>
      <c r="M312" s="2045"/>
      <c r="N312" s="2045"/>
      <c r="O312" s="2045"/>
      <c r="P312" s="2045"/>
      <c r="Q312" s="2045"/>
      <c r="R312" s="2045"/>
      <c r="S312" s="58"/>
      <c r="T312" s="58" t="s">
        <v>79</v>
      </c>
      <c r="V312" s="58"/>
      <c r="W312" s="58"/>
      <c r="X312" s="58"/>
      <c r="Y312" s="58"/>
      <c r="AA312" s="2043" t="s">
        <v>2582</v>
      </c>
      <c r="AB312" s="2045"/>
      <c r="AC312" s="2045"/>
      <c r="AD312" s="2045"/>
      <c r="AE312" s="2045"/>
      <c r="AF312" s="2045"/>
      <c r="AG312" s="2045"/>
      <c r="AH312" s="2045"/>
      <c r="AI312" s="2045"/>
      <c r="AJ312" s="2045"/>
      <c r="AK312" s="2045"/>
      <c r="BN312" s="61"/>
    </row>
    <row r="313" spans="2:66" ht="12.75">
      <c r="B313" s="58" t="s">
        <v>92</v>
      </c>
      <c r="C313" s="58"/>
      <c r="D313" s="58"/>
      <c r="E313" s="58"/>
      <c r="F313" s="58"/>
      <c r="H313" s="2043" t="s">
        <v>2577</v>
      </c>
      <c r="I313" s="2045"/>
      <c r="J313" s="2045"/>
      <c r="K313" s="2045"/>
      <c r="L313" s="2045"/>
      <c r="M313" s="2045"/>
      <c r="N313" s="2045"/>
      <c r="O313" s="2045"/>
      <c r="P313" s="2045"/>
      <c r="Q313" s="2045"/>
      <c r="R313" s="2045"/>
      <c r="S313" s="58"/>
      <c r="T313" s="58" t="s">
        <v>92</v>
      </c>
      <c r="V313" s="58"/>
      <c r="W313" s="58"/>
      <c r="X313" s="58"/>
      <c r="Y313" s="58"/>
      <c r="AA313" s="2043" t="s">
        <v>2583</v>
      </c>
      <c r="AB313" s="2045"/>
      <c r="AC313" s="2045"/>
      <c r="AD313" s="2045"/>
      <c r="AE313" s="2045"/>
      <c r="AF313" s="2045"/>
      <c r="AG313" s="2045"/>
      <c r="AH313" s="2045"/>
      <c r="AI313" s="2045"/>
      <c r="AJ313" s="2045"/>
      <c r="AK313" s="2045"/>
      <c r="BN313" s="61"/>
    </row>
    <row r="314" spans="2:66" ht="12.75">
      <c r="B314" s="58" t="s">
        <v>93</v>
      </c>
      <c r="C314" s="58"/>
      <c r="D314" s="58"/>
      <c r="E314" s="58"/>
      <c r="F314" s="58"/>
      <c r="G314" s="58"/>
      <c r="H314" s="2197" t="s">
        <v>2578</v>
      </c>
      <c r="I314" s="2197"/>
      <c r="J314" s="2197"/>
      <c r="K314" s="2197"/>
      <c r="L314" s="2197"/>
      <c r="M314" s="2197"/>
      <c r="N314" s="7" t="s">
        <v>212</v>
      </c>
      <c r="O314" s="7"/>
      <c r="P314" s="2209"/>
      <c r="Q314" s="2209"/>
      <c r="R314" s="2209"/>
      <c r="S314" s="58"/>
      <c r="T314" s="58" t="s">
        <v>93</v>
      </c>
      <c r="V314" s="58"/>
      <c r="W314" s="58"/>
      <c r="X314" s="58"/>
      <c r="Y314" s="58"/>
      <c r="AA314" s="2197" t="s">
        <v>2584</v>
      </c>
      <c r="AB314" s="2197"/>
      <c r="AC314" s="2197"/>
      <c r="AD314" s="2197"/>
      <c r="AE314" s="2197"/>
      <c r="AF314" s="2197"/>
      <c r="AG314" s="7" t="s">
        <v>212</v>
      </c>
      <c r="AH314" s="7"/>
      <c r="AI314" s="2209"/>
      <c r="AJ314" s="2209"/>
      <c r="AK314" s="2209"/>
      <c r="BN314" s="61"/>
    </row>
    <row r="315" spans="2:66" ht="12.7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043" t="s">
        <v>2579</v>
      </c>
      <c r="I316" s="2045"/>
      <c r="J316" s="2045"/>
      <c r="K316" s="2045"/>
      <c r="L316" s="2045"/>
      <c r="M316" s="2045"/>
      <c r="N316" s="2041"/>
      <c r="O316" s="2041"/>
      <c r="P316" s="2041"/>
      <c r="Q316" s="2041"/>
      <c r="R316" s="2041"/>
      <c r="S316" s="58"/>
      <c r="T316" s="58" t="s">
        <v>80</v>
      </c>
      <c r="V316" s="58"/>
      <c r="W316" s="58"/>
      <c r="X316" s="58"/>
      <c r="Y316" s="58"/>
      <c r="AA316" s="2043" t="s">
        <v>2585</v>
      </c>
      <c r="AB316" s="2045"/>
      <c r="AC316" s="2045"/>
      <c r="AD316" s="2045"/>
      <c r="AE316" s="2045"/>
      <c r="AF316" s="2045"/>
      <c r="AG316" s="2041"/>
      <c r="AH316" s="2041"/>
      <c r="AI316" s="2041"/>
      <c r="AJ316" s="2041"/>
      <c r="AK316" s="2041"/>
      <c r="BN316" s="61"/>
    </row>
    <row r="317" spans="2:66" ht="12.75">
      <c r="BN317" s="61"/>
    </row>
    <row r="318" spans="2:66" ht="12.75">
      <c r="B318" s="7" t="s">
        <v>977</v>
      </c>
      <c r="C318" s="58"/>
      <c r="D318" s="58"/>
      <c r="E318" s="58"/>
      <c r="F318" s="58"/>
      <c r="H318" s="2042" t="s">
        <v>2586</v>
      </c>
      <c r="I318" s="2041"/>
      <c r="J318" s="2041"/>
      <c r="K318" s="2041"/>
      <c r="L318" s="2041"/>
      <c r="M318" s="2041"/>
      <c r="N318" s="2041"/>
      <c r="O318" s="2041"/>
      <c r="P318" s="2041"/>
      <c r="Q318" s="2041"/>
      <c r="R318" s="2041"/>
      <c r="T318" s="58" t="s">
        <v>376</v>
      </c>
      <c r="V318" s="58"/>
      <c r="W318" s="58"/>
      <c r="X318" s="58"/>
      <c r="Y318" s="58"/>
      <c r="AA318" s="2042" t="s">
        <v>2589</v>
      </c>
      <c r="AB318" s="2041"/>
      <c r="AC318" s="2041"/>
      <c r="AD318" s="2041"/>
      <c r="AE318" s="2041"/>
      <c r="AF318" s="2041"/>
      <c r="AG318" s="2041"/>
      <c r="AH318" s="2041"/>
      <c r="AI318" s="2041"/>
      <c r="AJ318" s="2041"/>
      <c r="AK318" s="2041"/>
      <c r="BN318" s="61"/>
    </row>
    <row r="319" spans="2:66" ht="12.75">
      <c r="B319" s="58" t="s">
        <v>504</v>
      </c>
      <c r="C319" s="58"/>
      <c r="D319" s="58"/>
      <c r="E319" s="58"/>
      <c r="F319" s="58"/>
      <c r="H319" s="2043" t="s">
        <v>2545</v>
      </c>
      <c r="I319" s="2045"/>
      <c r="J319" s="2045"/>
      <c r="K319" s="2045"/>
      <c r="L319" s="2045"/>
      <c r="M319" s="2045"/>
      <c r="N319" s="2045"/>
      <c r="O319" s="2045"/>
      <c r="P319" s="2045"/>
      <c r="Q319" s="2045"/>
      <c r="R319" s="2045"/>
      <c r="T319" s="58" t="s">
        <v>504</v>
      </c>
      <c r="V319" s="58"/>
      <c r="W319" s="58"/>
      <c r="X319" s="58"/>
      <c r="Y319" s="58"/>
      <c r="AA319" s="2043" t="s">
        <v>2590</v>
      </c>
      <c r="AB319" s="2045"/>
      <c r="AC319" s="2045"/>
      <c r="AD319" s="2045"/>
      <c r="AE319" s="2045"/>
      <c r="AF319" s="2045"/>
      <c r="AG319" s="2045"/>
      <c r="AH319" s="2045"/>
      <c r="AI319" s="2045"/>
      <c r="AJ319" s="2045"/>
      <c r="AK319" s="2045"/>
      <c r="BN319" s="61"/>
    </row>
    <row r="320" spans="2:66" ht="12.75">
      <c r="B320" s="58" t="s">
        <v>505</v>
      </c>
      <c r="C320" s="58"/>
      <c r="D320" s="58"/>
      <c r="E320" s="58"/>
      <c r="F320" s="58"/>
      <c r="H320" s="2043" t="s">
        <v>2587</v>
      </c>
      <c r="I320" s="2045"/>
      <c r="J320" s="2045"/>
      <c r="K320" s="2045"/>
      <c r="L320" s="2045"/>
      <c r="M320" s="2045"/>
      <c r="N320" s="2045"/>
      <c r="O320" s="2045"/>
      <c r="P320" s="2045"/>
      <c r="Q320" s="2045"/>
      <c r="R320" s="2045"/>
      <c r="T320" s="58" t="s">
        <v>79</v>
      </c>
      <c r="V320" s="58"/>
      <c r="W320" s="58"/>
      <c r="X320" s="58"/>
      <c r="Y320" s="58"/>
      <c r="AA320" s="2043" t="s">
        <v>2591</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3" t="s">
        <v>2546</v>
      </c>
      <c r="I321" s="2045"/>
      <c r="J321" s="2045"/>
      <c r="K321" s="2045"/>
      <c r="L321" s="2045"/>
      <c r="M321" s="2045"/>
      <c r="N321" s="2045"/>
      <c r="O321" s="2045"/>
      <c r="P321" s="2045"/>
      <c r="Q321" s="2045"/>
      <c r="R321" s="2045"/>
      <c r="T321" s="58" t="s">
        <v>92</v>
      </c>
      <c r="V321" s="58"/>
      <c r="W321" s="58"/>
      <c r="X321" s="58"/>
      <c r="Y321" s="58"/>
      <c r="AA321" s="2043" t="s">
        <v>2592</v>
      </c>
      <c r="AB321" s="2045"/>
      <c r="AC321" s="2045"/>
      <c r="AD321" s="2045"/>
      <c r="AE321" s="2045"/>
      <c r="AF321" s="2045"/>
      <c r="AG321" s="2045"/>
      <c r="AH321" s="2045"/>
      <c r="AI321" s="2045"/>
      <c r="AJ321" s="2045"/>
      <c r="AK321" s="2045"/>
      <c r="AL321" s="39"/>
      <c r="BN321" s="61"/>
    </row>
    <row r="322" spans="1:66" ht="12.75">
      <c r="A322" s="39"/>
      <c r="B322" s="58" t="s">
        <v>93</v>
      </c>
      <c r="C322" s="58"/>
      <c r="D322" s="58"/>
      <c r="E322" s="58"/>
      <c r="F322" s="58"/>
      <c r="G322" s="58"/>
      <c r="H322" s="2197" t="s">
        <v>2547</v>
      </c>
      <c r="I322" s="2198"/>
      <c r="J322" s="2198"/>
      <c r="K322" s="2198"/>
      <c r="L322" s="2198"/>
      <c r="M322" s="2198"/>
      <c r="N322" s="7" t="s">
        <v>212</v>
      </c>
      <c r="O322" s="7"/>
      <c r="P322" s="2209"/>
      <c r="Q322" s="2209"/>
      <c r="R322" s="2209"/>
      <c r="S322" s="58"/>
      <c r="T322" s="58" t="s">
        <v>93</v>
      </c>
      <c r="V322" s="58"/>
      <c r="W322" s="58"/>
      <c r="X322" s="58"/>
      <c r="Y322" s="58"/>
      <c r="AA322" s="2197" t="s">
        <v>2593</v>
      </c>
      <c r="AB322" s="2197"/>
      <c r="AC322" s="2197"/>
      <c r="AD322" s="2197"/>
      <c r="AE322" s="2197"/>
      <c r="AF322" s="2197"/>
      <c r="AG322" s="7" t="s">
        <v>212</v>
      </c>
      <c r="AH322" s="7"/>
      <c r="AI322" s="2209"/>
      <c r="AJ322" s="2209"/>
      <c r="AK322" s="2209"/>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43" t="s">
        <v>2588</v>
      </c>
      <c r="I324" s="2045"/>
      <c r="J324" s="2045"/>
      <c r="K324" s="2045"/>
      <c r="L324" s="2045"/>
      <c r="M324" s="2045"/>
      <c r="N324" s="2041"/>
      <c r="O324" s="2041"/>
      <c r="P324" s="2041"/>
      <c r="Q324" s="2041"/>
      <c r="R324" s="2041"/>
      <c r="S324" s="58"/>
      <c r="T324" s="58" t="s">
        <v>80</v>
      </c>
      <c r="V324" s="58"/>
      <c r="W324" s="58"/>
      <c r="X324" s="58"/>
      <c r="Y324" s="58"/>
      <c r="AA324" s="2043" t="s">
        <v>2594</v>
      </c>
      <c r="AB324" s="2045"/>
      <c r="AC324" s="2045"/>
      <c r="AD324" s="2045"/>
      <c r="AE324" s="2045"/>
      <c r="AF324" s="2045"/>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1" t="str">
        <f>AA318</f>
        <v>KVG</v>
      </c>
      <c r="I326" s="2041"/>
      <c r="J326" s="2041"/>
      <c r="K326" s="2041"/>
      <c r="L326" s="2041"/>
      <c r="M326" s="2041"/>
      <c r="N326" s="2041"/>
      <c r="O326" s="2041"/>
      <c r="P326" s="2041"/>
      <c r="Q326" s="2041"/>
      <c r="R326" s="2041"/>
      <c r="T326" s="58" t="s">
        <v>378</v>
      </c>
      <c r="V326" s="58"/>
      <c r="W326" s="58"/>
      <c r="X326" s="58"/>
      <c r="Y326" s="58"/>
      <c r="AA326" s="2041"/>
      <c r="AB326" s="2041"/>
      <c r="AC326" s="2041"/>
      <c r="AD326" s="2041"/>
      <c r="AE326" s="2041"/>
      <c r="AF326" s="2041"/>
      <c r="AG326" s="2041"/>
      <c r="AH326" s="2041"/>
      <c r="AI326" s="2041"/>
      <c r="AJ326" s="2041"/>
      <c r="AK326" s="2041"/>
      <c r="AL326" s="39"/>
    </row>
    <row r="327" spans="1:66" ht="12.75">
      <c r="A327" s="39"/>
      <c r="B327" s="58" t="s">
        <v>504</v>
      </c>
      <c r="C327" s="58"/>
      <c r="D327" s="58"/>
      <c r="E327" s="58"/>
      <c r="F327" s="58"/>
      <c r="H327" s="2045" t="str">
        <f>AA319</f>
        <v>11060 Oak St. Ste 6</v>
      </c>
      <c r="I327" s="2045"/>
      <c r="J327" s="2045"/>
      <c r="K327" s="2045"/>
      <c r="L327" s="2045"/>
      <c r="M327" s="2045"/>
      <c r="N327" s="2045"/>
      <c r="O327" s="2045"/>
      <c r="P327" s="2045"/>
      <c r="Q327" s="2045"/>
      <c r="R327" s="2045"/>
      <c r="T327" s="58" t="s">
        <v>504</v>
      </c>
      <c r="V327" s="58"/>
      <c r="W327" s="58"/>
      <c r="X327" s="58"/>
      <c r="Y327" s="58"/>
      <c r="AA327" s="2045"/>
      <c r="AB327" s="2045"/>
      <c r="AC327" s="2045"/>
      <c r="AD327" s="2045"/>
      <c r="AE327" s="2045"/>
      <c r="AF327" s="2045"/>
      <c r="AG327" s="2045"/>
      <c r="AH327" s="2045"/>
      <c r="AI327" s="2045"/>
      <c r="AJ327" s="2045"/>
      <c r="AK327" s="2045"/>
      <c r="AL327" s="39"/>
    </row>
    <row r="328" spans="1:66" ht="12.75">
      <c r="A328" s="39"/>
      <c r="B328" s="58" t="s">
        <v>505</v>
      </c>
      <c r="C328" s="58"/>
      <c r="D328" s="58"/>
      <c r="E328" s="58"/>
      <c r="F328" s="58"/>
      <c r="H328" s="2045" t="str">
        <f>AA320</f>
        <v>Omaha, NE 68144</v>
      </c>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2.75">
      <c r="A329" s="39"/>
      <c r="B329" s="58" t="s">
        <v>92</v>
      </c>
      <c r="C329" s="58"/>
      <c r="D329" s="58"/>
      <c r="E329" s="58"/>
      <c r="F329" s="58"/>
      <c r="H329" s="2045" t="str">
        <f>AA321</f>
        <v>Jay Wortmann</v>
      </c>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197" t="str">
        <f>AA322</f>
        <v>402-202-0771</v>
      </c>
      <c r="I330" s="2197"/>
      <c r="J330" s="2197"/>
      <c r="K330" s="2197"/>
      <c r="L330" s="2197"/>
      <c r="M330" s="2197"/>
      <c r="N330" s="7" t="s">
        <v>212</v>
      </c>
      <c r="O330" s="7"/>
      <c r="P330" s="2209"/>
      <c r="Q330" s="2209"/>
      <c r="R330" s="2209"/>
      <c r="S330" s="58"/>
      <c r="T330" s="58" t="s">
        <v>93</v>
      </c>
      <c r="V330" s="58"/>
      <c r="W330" s="58"/>
      <c r="X330" s="58"/>
      <c r="Y330" s="58"/>
      <c r="AA330" s="2198"/>
      <c r="AB330" s="2198"/>
      <c r="AC330" s="2198"/>
      <c r="AD330" s="2198"/>
      <c r="AE330" s="2198"/>
      <c r="AF330" s="2198"/>
      <c r="AG330" s="7" t="s">
        <v>212</v>
      </c>
      <c r="AH330" s="7"/>
      <c r="AI330" s="2209"/>
      <c r="AJ330" s="2209"/>
      <c r="AK330" s="2209"/>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45" t="str">
        <f>Application!AA324</f>
        <v>jay@kvgteam.com</v>
      </c>
      <c r="I332" s="2045"/>
      <c r="J332" s="2045"/>
      <c r="K332" s="2045"/>
      <c r="L332" s="2045"/>
      <c r="M332" s="2045"/>
      <c r="N332" s="2041"/>
      <c r="O332" s="2041"/>
      <c r="P332" s="2041"/>
      <c r="Q332" s="2041"/>
      <c r="R332" s="2041"/>
      <c r="S332" s="58"/>
      <c r="T332" s="58" t="s">
        <v>80</v>
      </c>
      <c r="V332" s="58"/>
      <c r="W332" s="58"/>
      <c r="X332" s="58"/>
      <c r="Y332" s="58"/>
      <c r="AA332" s="2045"/>
      <c r="AB332" s="2045"/>
      <c r="AC332" s="2045"/>
      <c r="AD332" s="2045"/>
      <c r="AE332" s="2045"/>
      <c r="AF332" s="2045"/>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2" t="s">
        <v>2595</v>
      </c>
      <c r="I334" s="2041"/>
      <c r="J334" s="2041"/>
      <c r="K334" s="2041"/>
      <c r="L334" s="2041"/>
      <c r="M334" s="2041"/>
      <c r="N334" s="2041"/>
      <c r="O334" s="2041"/>
      <c r="P334" s="2041"/>
      <c r="Q334" s="2041"/>
      <c r="R334" s="2041"/>
      <c r="T334" s="404" t="s">
        <v>952</v>
      </c>
      <c r="V334" s="58"/>
      <c r="W334" s="58"/>
      <c r="X334" s="58"/>
      <c r="Y334" s="58"/>
      <c r="AA334" s="2042" t="s">
        <v>2600</v>
      </c>
      <c r="AB334" s="2041"/>
      <c r="AC334" s="2041"/>
      <c r="AD334" s="2041"/>
      <c r="AE334" s="2041"/>
      <c r="AF334" s="2041"/>
      <c r="AG334" s="2041"/>
      <c r="AH334" s="2041"/>
      <c r="AI334" s="2041"/>
      <c r="AJ334" s="2041"/>
      <c r="AK334" s="2041"/>
      <c r="AL334" s="39"/>
    </row>
    <row r="335" spans="1:66" ht="12.75" customHeight="1">
      <c r="B335" s="58" t="s">
        <v>504</v>
      </c>
      <c r="C335" s="240"/>
      <c r="D335" s="240"/>
      <c r="E335" s="240"/>
      <c r="F335" s="240"/>
      <c r="G335" s="3"/>
      <c r="H335" s="2043" t="s">
        <v>2596</v>
      </c>
      <c r="I335" s="2045"/>
      <c r="J335" s="2045"/>
      <c r="K335" s="2045"/>
      <c r="L335" s="2045"/>
      <c r="M335" s="2045"/>
      <c r="N335" s="2045"/>
      <c r="O335" s="2045"/>
      <c r="P335" s="2045"/>
      <c r="Q335" s="2045"/>
      <c r="R335" s="2045"/>
      <c r="T335" s="58" t="s">
        <v>504</v>
      </c>
      <c r="V335" s="58"/>
      <c r="W335" s="58"/>
      <c r="X335" s="58"/>
      <c r="Y335" s="58"/>
      <c r="AA335" s="2043" t="s">
        <v>2601</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3" t="s">
        <v>2597</v>
      </c>
      <c r="I336" s="2045"/>
      <c r="J336" s="2045"/>
      <c r="K336" s="2045"/>
      <c r="L336" s="2045"/>
      <c r="M336" s="2045"/>
      <c r="N336" s="2045"/>
      <c r="O336" s="2045"/>
      <c r="P336" s="2045"/>
      <c r="Q336" s="2045"/>
      <c r="R336" s="2045"/>
      <c r="T336" s="58" t="s">
        <v>79</v>
      </c>
      <c r="V336" s="58"/>
      <c r="W336" s="58"/>
      <c r="X336" s="58"/>
      <c r="Y336" s="58"/>
      <c r="AA336" s="2043" t="s">
        <v>2602</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3" t="s">
        <v>2598</v>
      </c>
      <c r="I337" s="2045"/>
      <c r="J337" s="2045"/>
      <c r="K337" s="2045"/>
      <c r="L337" s="2045"/>
      <c r="M337" s="2045"/>
      <c r="N337" s="2045"/>
      <c r="O337" s="2045"/>
      <c r="P337" s="2045"/>
      <c r="Q337" s="2045"/>
      <c r="R337" s="2045"/>
      <c r="T337" s="58" t="s">
        <v>92</v>
      </c>
      <c r="V337" s="58"/>
      <c r="W337" s="58"/>
      <c r="X337" s="58"/>
      <c r="Y337" s="58"/>
      <c r="AA337" s="2043" t="s">
        <v>2603</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197" t="s">
        <v>2599</v>
      </c>
      <c r="I338" s="2197"/>
      <c r="J338" s="2197"/>
      <c r="K338" s="2197"/>
      <c r="L338" s="2197"/>
      <c r="M338" s="2197"/>
      <c r="N338" s="7" t="s">
        <v>212</v>
      </c>
      <c r="O338" s="7"/>
      <c r="P338" s="2209"/>
      <c r="Q338" s="2209"/>
      <c r="R338" s="2209"/>
      <c r="S338" s="58"/>
      <c r="T338" s="58" t="s">
        <v>93</v>
      </c>
      <c r="V338" s="58"/>
      <c r="W338" s="58"/>
      <c r="X338" s="58"/>
      <c r="Y338" s="58"/>
      <c r="AA338" s="2197" t="s">
        <v>2604</v>
      </c>
      <c r="AB338" s="2197"/>
      <c r="AC338" s="2197"/>
      <c r="AD338" s="2197"/>
      <c r="AE338" s="2197"/>
      <c r="AF338" s="2197"/>
      <c r="AG338" s="7" t="s">
        <v>212</v>
      </c>
      <c r="AH338" s="7"/>
      <c r="AI338" s="2209"/>
      <c r="AJ338" s="2209"/>
      <c r="AK338" s="2209"/>
      <c r="AL338" s="39"/>
    </row>
    <row r="339" spans="1:66" ht="12.7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75">
      <c r="A340" s="39"/>
      <c r="B340" s="58" t="s">
        <v>80</v>
      </c>
      <c r="C340" s="237"/>
      <c r="D340" s="237"/>
      <c r="E340" s="237"/>
      <c r="F340" s="237"/>
      <c r="G340" s="237"/>
      <c r="H340" s="2043" t="s">
        <v>2527</v>
      </c>
      <c r="I340" s="2045"/>
      <c r="J340" s="2045"/>
      <c r="K340" s="2045"/>
      <c r="L340" s="2045"/>
      <c r="M340" s="2045"/>
      <c r="N340" s="2041"/>
      <c r="O340" s="2041"/>
      <c r="P340" s="2041"/>
      <c r="Q340" s="2041"/>
      <c r="R340" s="2041"/>
      <c r="S340" s="58"/>
      <c r="T340" s="58" t="s">
        <v>80</v>
      </c>
      <c r="V340" s="58"/>
      <c r="W340" s="58"/>
      <c r="X340" s="58"/>
      <c r="Y340" s="58"/>
      <c r="AA340" s="2043" t="s">
        <v>2605</v>
      </c>
      <c r="AB340" s="2045"/>
      <c r="AC340" s="2045"/>
      <c r="AD340" s="2045"/>
      <c r="AE340" s="2045"/>
      <c r="AF340" s="2045"/>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626</v>
      </c>
    </row>
    <row r="343" spans="1:66" ht="12.75">
      <c r="A343" s="3"/>
      <c r="B343" s="60"/>
      <c r="C343" s="60"/>
      <c r="D343" s="60"/>
      <c r="E343" s="60"/>
      <c r="F343" s="60"/>
      <c r="G343" s="3"/>
      <c r="H343" s="88"/>
      <c r="I343" s="7" t="s">
        <v>504</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706</v>
      </c>
    </row>
    <row r="344" spans="1:66" ht="12.7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578</v>
      </c>
    </row>
    <row r="345" spans="1:66" ht="12.7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75">
      <c r="A346" s="3"/>
      <c r="B346" s="60"/>
      <c r="C346" s="60"/>
      <c r="D346" s="60"/>
      <c r="E346" s="60"/>
      <c r="F346" s="60"/>
      <c r="G346" s="60"/>
      <c r="H346" s="464"/>
      <c r="I346" s="7" t="s">
        <v>93</v>
      </c>
      <c r="P346" s="2067"/>
      <c r="Q346" s="2067"/>
      <c r="R346" s="2067"/>
      <c r="S346" s="2067"/>
      <c r="T346" s="2067"/>
      <c r="U346" s="2067"/>
      <c r="V346" s="2067"/>
      <c r="W346" s="2067"/>
      <c r="X346" s="2067"/>
      <c r="Y346" s="2067"/>
      <c r="Z346" s="2067"/>
      <c r="AA346" s="7" t="s">
        <v>212</v>
      </c>
      <c r="AB346" s="7"/>
      <c r="AC346" s="2032"/>
      <c r="AD346" s="2032"/>
      <c r="AE346" s="2032"/>
      <c r="AF346" s="464"/>
      <c r="AG346" s="60"/>
      <c r="AH346" s="60"/>
      <c r="AI346" s="405"/>
      <c r="AJ346" s="405"/>
      <c r="AK346" s="405"/>
      <c r="AL346" s="39"/>
    </row>
    <row r="347" spans="1:66" ht="12.75" customHeight="1">
      <c r="A347" s="3"/>
      <c r="B347" s="60"/>
      <c r="C347" s="60"/>
      <c r="D347" s="60"/>
      <c r="E347" s="60"/>
      <c r="F347" s="60"/>
      <c r="G347" s="60"/>
      <c r="H347" s="464"/>
      <c r="I347" s="7" t="s">
        <v>94</v>
      </c>
      <c r="P347" s="2067"/>
      <c r="Q347" s="2067"/>
      <c r="R347" s="2067"/>
      <c r="S347" s="2067"/>
      <c r="T347" s="2067"/>
      <c r="U347" s="2067"/>
      <c r="V347" s="2067"/>
      <c r="W347" s="2067"/>
      <c r="X347" s="2067"/>
      <c r="Y347" s="2067"/>
      <c r="Z347" s="2067"/>
      <c r="AF347" s="464"/>
      <c r="AG347" s="60"/>
      <c r="AH347" s="60"/>
      <c r="AI347" s="62"/>
      <c r="AJ347" s="62"/>
      <c r="AK347" s="62"/>
      <c r="AL347" s="39"/>
    </row>
    <row r="348" spans="1:66" ht="12.75">
      <c r="A348" s="3"/>
      <c r="B348" s="60"/>
      <c r="C348" s="405"/>
      <c r="D348" s="405"/>
      <c r="E348" s="405"/>
      <c r="F348" s="405"/>
      <c r="G348" s="405"/>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7" t="s">
        <v>575</v>
      </c>
      <c r="B350" s="2087"/>
      <c r="C350" s="2087"/>
      <c r="D350" s="2087"/>
      <c r="E350" s="2087"/>
      <c r="F350" s="2087"/>
      <c r="G350" s="2087"/>
      <c r="H350" s="2087"/>
      <c r="I350" s="2087"/>
      <c r="J350" s="2087"/>
      <c r="K350" s="2087"/>
      <c r="L350" s="2087"/>
      <c r="M350" s="2087"/>
      <c r="N350" s="2087"/>
      <c r="O350" s="2087"/>
      <c r="P350" s="2087"/>
      <c r="Q350" s="2087"/>
      <c r="R350" s="2087"/>
      <c r="S350" s="2087"/>
      <c r="T350" s="2087"/>
      <c r="U350" s="2087"/>
      <c r="V350" s="2087"/>
      <c r="W350" s="2087"/>
      <c r="X350" s="2087"/>
      <c r="Y350" s="2087"/>
      <c r="Z350" s="2087"/>
      <c r="AA350" s="2087"/>
      <c r="AB350" s="2087"/>
      <c r="AC350" s="2087"/>
      <c r="AD350" s="2087"/>
      <c r="AE350" s="2087"/>
      <c r="AF350" s="2087"/>
      <c r="AG350" s="2087"/>
      <c r="AH350" s="2087"/>
      <c r="AI350" s="2087"/>
      <c r="AJ350" s="2087"/>
      <c r="AK350" s="2087"/>
      <c r="AL350" s="2087"/>
      <c r="AM350" s="144"/>
      <c r="AN350" s="144"/>
      <c r="AO350" s="144"/>
      <c r="AP350" s="144"/>
      <c r="AQ350" s="144"/>
      <c r="AR350" s="144"/>
      <c r="AS350" s="144"/>
      <c r="AT350" s="144"/>
      <c r="AU350" s="144"/>
      <c r="AV350" s="144"/>
      <c r="AW350" s="144"/>
      <c r="AX350" s="144"/>
      <c r="AY350" s="144"/>
    </row>
    <row r="351" spans="1:66" ht="13.5" thickBot="1">
      <c r="A351" s="2088"/>
      <c r="B351" s="2088"/>
      <c r="C351" s="2088"/>
      <c r="D351" s="2088"/>
      <c r="E351" s="2088"/>
      <c r="F351" s="2088"/>
      <c r="G351" s="2088"/>
      <c r="H351" s="2088"/>
      <c r="I351" s="2088"/>
      <c r="J351" s="2088"/>
      <c r="K351" s="2088"/>
      <c r="L351" s="2088"/>
      <c r="M351" s="2088"/>
      <c r="N351" s="2088"/>
      <c r="O351" s="2088"/>
      <c r="P351" s="2088"/>
      <c r="Q351" s="2088"/>
      <c r="R351" s="2088"/>
      <c r="S351" s="2088"/>
      <c r="T351" s="2088"/>
      <c r="U351" s="2088"/>
      <c r="V351" s="2088"/>
      <c r="W351" s="2088"/>
      <c r="X351" s="2088"/>
      <c r="Y351" s="2088"/>
      <c r="Z351" s="2088"/>
      <c r="AA351" s="2088"/>
      <c r="AB351" s="2088"/>
      <c r="AC351" s="2088"/>
      <c r="AD351" s="2088"/>
      <c r="AE351" s="2088"/>
      <c r="AF351" s="2088"/>
      <c r="AG351" s="2088"/>
      <c r="AH351" s="2088"/>
      <c r="AI351" s="2088"/>
      <c r="AJ351" s="2088"/>
      <c r="AK351" s="2088"/>
      <c r="AL351" s="208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0" t="s">
        <v>578</v>
      </c>
      <c r="N354" s="2040"/>
      <c r="P354" s="12" t="s">
        <v>2004</v>
      </c>
      <c r="AJ354" s="2040" t="s">
        <v>578</v>
      </c>
      <c r="AK354" s="2040"/>
    </row>
    <row r="355" spans="1:37" ht="12.75" customHeight="1">
      <c r="D355" s="58" t="s">
        <v>1993</v>
      </c>
      <c r="M355" s="2040" t="s">
        <v>626</v>
      </c>
      <c r="N355" s="2040"/>
      <c r="P355" s="58" t="s">
        <v>2218</v>
      </c>
      <c r="AJ355" s="2137">
        <v>1</v>
      </c>
      <c r="AK355" s="2137"/>
    </row>
    <row r="356" spans="1:37" ht="12.75" customHeight="1">
      <c r="D356" s="12" t="s">
        <v>745</v>
      </c>
      <c r="M356" s="2040" t="s">
        <v>626</v>
      </c>
      <c r="N356" s="2040"/>
      <c r="P356" s="718" t="s">
        <v>2003</v>
      </c>
      <c r="AJ356" s="2040" t="s">
        <v>578</v>
      </c>
      <c r="AK356" s="2040"/>
    </row>
    <row r="357" spans="1:37" ht="12.75" customHeight="1">
      <c r="D357" s="12" t="s">
        <v>746</v>
      </c>
      <c r="M357" s="2040" t="s">
        <v>626</v>
      </c>
      <c r="N357" s="204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626</v>
      </c>
      <c r="O362" s="2040"/>
      <c r="P362" s="69"/>
      <c r="Q362" s="69"/>
      <c r="R362" s="69"/>
      <c r="S362" s="69"/>
      <c r="T362" s="69"/>
      <c r="U362" s="69"/>
      <c r="V362" s="69"/>
      <c r="W362" s="69"/>
      <c r="X362" s="69"/>
      <c r="Y362" s="70"/>
      <c r="Z362" s="70"/>
      <c r="AC362" s="69"/>
      <c r="AD362" s="69"/>
      <c r="AE362" s="69"/>
    </row>
    <row r="363" spans="1:37" ht="12.75" customHeight="1">
      <c r="E363" s="12" t="s">
        <v>381</v>
      </c>
      <c r="Y363" s="2040" t="s">
        <v>626</v>
      </c>
      <c r="Z363" s="2040"/>
    </row>
    <row r="364" spans="1:37" ht="12.75" customHeight="1">
      <c r="D364" s="7" t="s">
        <v>1059</v>
      </c>
      <c r="Q364" s="2041" t="s">
        <v>626</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626</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94" t="s">
        <v>747</v>
      </c>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row>
    <row r="368" spans="1:37" ht="12.75" customHeight="1">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row>
    <row r="369" spans="1:36" ht="12.75" customHeight="1">
      <c r="E369" s="7" t="s">
        <v>479</v>
      </c>
      <c r="F369" s="7"/>
      <c r="G369" s="7"/>
      <c r="H369" s="7"/>
      <c r="I369" s="7"/>
      <c r="J369" s="7"/>
      <c r="K369" s="7"/>
      <c r="L369" s="7"/>
      <c r="N369" s="2066"/>
      <c r="O369" s="2066"/>
      <c r="P369" s="2066"/>
      <c r="Q369" s="2066"/>
      <c r="R369" s="7"/>
      <c r="U369" s="7" t="s">
        <v>480</v>
      </c>
      <c r="V369" s="7"/>
      <c r="W369" s="7"/>
      <c r="X369" s="7"/>
      <c r="Y369" s="7"/>
      <c r="Z369" s="7"/>
      <c r="AA369" s="7"/>
      <c r="AB369" s="7"/>
      <c r="AC369" s="2066"/>
      <c r="AD369" s="2066"/>
      <c r="AE369" s="2066"/>
      <c r="AF369" s="2066"/>
    </row>
    <row r="370" spans="1:36" ht="12.75" customHeight="1">
      <c r="E370" s="7" t="s">
        <v>481</v>
      </c>
      <c r="F370" s="7"/>
      <c r="G370" s="7"/>
      <c r="H370" s="7"/>
      <c r="I370" s="7"/>
      <c r="J370" s="7"/>
      <c r="K370" s="7"/>
      <c r="L370" s="7"/>
      <c r="N370" s="2066"/>
      <c r="O370" s="2066"/>
      <c r="P370" s="2066"/>
      <c r="Q370" s="2066"/>
      <c r="R370" s="7"/>
      <c r="U370" s="7" t="s">
        <v>0</v>
      </c>
      <c r="V370" s="7"/>
      <c r="W370" s="7"/>
      <c r="X370" s="7"/>
      <c r="Y370" s="7"/>
      <c r="Z370" s="7"/>
      <c r="AA370" s="7"/>
      <c r="AB370" s="7"/>
      <c r="AC370" s="2066"/>
      <c r="AD370" s="2066"/>
      <c r="AE370" s="2066"/>
      <c r="AF370" s="2066"/>
    </row>
    <row r="371" spans="1:36" ht="12.75" customHeight="1">
      <c r="E371" s="7" t="s">
        <v>1</v>
      </c>
      <c r="F371" s="7"/>
      <c r="G371" s="7"/>
      <c r="H371" s="7"/>
      <c r="I371" s="7"/>
      <c r="J371" s="7"/>
      <c r="K371" s="7"/>
      <c r="L371" s="7"/>
      <c r="N371" s="2066"/>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c r="O372" s="2068"/>
      <c r="P372" s="2068"/>
      <c r="Q372" s="2068"/>
      <c r="R372" s="2068"/>
      <c r="S372" s="2068"/>
      <c r="T372" s="2068"/>
      <c r="U372" s="2068"/>
      <c r="V372" s="2068"/>
      <c r="W372" s="2068"/>
      <c r="X372" s="2068"/>
      <c r="Y372" s="2068"/>
      <c r="Z372" s="2068"/>
      <c r="AA372" s="2068"/>
      <c r="AB372" s="2068"/>
      <c r="AC372" s="2068"/>
      <c r="AD372" s="2068"/>
      <c r="AE372" s="2068"/>
      <c r="AF372" s="2068"/>
    </row>
    <row r="373" spans="1:36" ht="12.75" customHeight="1">
      <c r="E373" s="7"/>
      <c r="F373" s="7"/>
      <c r="G373" s="7"/>
      <c r="H373" s="7"/>
      <c r="I373" s="7"/>
      <c r="J373" s="7"/>
      <c r="K373" s="7"/>
      <c r="L373" s="7"/>
      <c r="N373" s="2069"/>
      <c r="O373" s="2069"/>
      <c r="P373" s="2069"/>
      <c r="Q373" s="2069"/>
      <c r="R373" s="2069"/>
      <c r="S373" s="2069"/>
      <c r="T373" s="2069"/>
      <c r="U373" s="2069"/>
      <c r="V373" s="2069"/>
      <c r="W373" s="2069"/>
      <c r="X373" s="2069"/>
      <c r="Y373" s="2069"/>
      <c r="Z373" s="2069"/>
      <c r="AA373" s="2069"/>
      <c r="AB373" s="2069"/>
      <c r="AC373" s="2069"/>
      <c r="AD373" s="2069"/>
      <c r="AE373" s="2069"/>
      <c r="AF373" s="2069"/>
    </row>
    <row r="374" spans="1:36" ht="12.75" customHeight="1">
      <c r="C374" s="913"/>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9"/>
      <c r="T376" s="2089"/>
      <c r="U376" s="4" t="s">
        <v>315</v>
      </c>
      <c r="V376" s="2089"/>
      <c r="W376" s="2089"/>
      <c r="Y376" s="25" t="s">
        <v>313</v>
      </c>
      <c r="AA376" s="25"/>
      <c r="AB376" s="25" t="s">
        <v>314</v>
      </c>
      <c r="AD376" s="2089"/>
      <c r="AE376" s="2089"/>
      <c r="AF376" s="4" t="s">
        <v>315</v>
      </c>
      <c r="AG376" s="2089"/>
      <c r="AH376" s="2089"/>
    </row>
    <row r="377" spans="1:36" ht="12.75" customHeight="1">
      <c r="E377" s="7" t="s">
        <v>1090</v>
      </c>
      <c r="F377" s="7"/>
      <c r="G377" s="7"/>
      <c r="H377" s="7"/>
      <c r="I377" s="7"/>
      <c r="J377" s="7"/>
      <c r="K377" s="7"/>
      <c r="L377" s="7"/>
      <c r="N377" s="2089"/>
      <c r="O377" s="2089"/>
      <c r="P377" s="2089"/>
    </row>
    <row r="378" spans="1:36" ht="12.75" customHeight="1">
      <c r="E378" s="381" t="s">
        <v>1091</v>
      </c>
      <c r="F378" s="7"/>
      <c r="G378" s="7"/>
      <c r="H378" s="7"/>
      <c r="I378" s="7"/>
      <c r="J378" s="7"/>
      <c r="K378" s="7"/>
      <c r="L378" s="7"/>
      <c r="AG378" s="2251" t="s">
        <v>626</v>
      </c>
      <c r="AH378" s="2251"/>
    </row>
    <row r="379" spans="1:36" ht="12.75" customHeight="1">
      <c r="E379" s="7"/>
      <c r="F379" s="7"/>
      <c r="G379" s="7" t="s">
        <v>1112</v>
      </c>
      <c r="H379" s="7"/>
      <c r="I379" s="7"/>
      <c r="J379" s="7"/>
      <c r="K379" s="7"/>
      <c r="L379" s="7"/>
      <c r="AG379" s="2251" t="s">
        <v>626</v>
      </c>
      <c r="AH379" s="2251"/>
    </row>
    <row r="380" spans="1:36" ht="12.75" customHeight="1">
      <c r="E380" s="7"/>
      <c r="F380" s="7"/>
      <c r="G380" s="508" t="s">
        <v>1092</v>
      </c>
      <c r="H380" s="7"/>
      <c r="I380" s="7"/>
      <c r="J380" s="7"/>
      <c r="K380" s="7"/>
      <c r="L380" s="7"/>
      <c r="V380" s="2040" t="s">
        <v>626</v>
      </c>
      <c r="W380" s="2040"/>
      <c r="Y380" s="35" t="s">
        <v>1061</v>
      </c>
    </row>
    <row r="381" spans="1:36" ht="12.75" customHeight="1">
      <c r="E381" s="7" t="s">
        <v>1062</v>
      </c>
      <c r="F381" s="7"/>
      <c r="G381" s="7"/>
      <c r="H381" s="7"/>
      <c r="I381" s="7"/>
      <c r="J381" s="7"/>
      <c r="K381" s="7"/>
      <c r="L381" s="7"/>
      <c r="V381" s="2040" t="s">
        <v>626</v>
      </c>
      <c r="W381" s="2040"/>
      <c r="Y381" s="7" t="s">
        <v>1063</v>
      </c>
    </row>
    <row r="382" spans="1:36" ht="12.75" customHeight="1"/>
    <row r="383" spans="1:36" ht="12.75" customHeight="1">
      <c r="A383" s="50" t="s">
        <v>82</v>
      </c>
      <c r="B383" s="50"/>
    </row>
    <row r="384" spans="1:36" ht="12.75" customHeight="1">
      <c r="D384" s="12" t="s">
        <v>449</v>
      </c>
      <c r="J384" s="2042" t="s">
        <v>2606</v>
      </c>
      <c r="K384" s="2041"/>
      <c r="L384" s="2041"/>
      <c r="M384" s="2041"/>
      <c r="N384" s="2041"/>
      <c r="O384" s="2041"/>
      <c r="P384" s="2041"/>
      <c r="Q384" s="2041"/>
      <c r="R384" s="2041"/>
      <c r="S384" s="2041"/>
      <c r="T384" s="2041"/>
      <c r="U384" s="2041"/>
      <c r="V384" s="14" t="s">
        <v>88</v>
      </c>
      <c r="W384" s="14"/>
      <c r="X384" s="14"/>
      <c r="Y384" s="14"/>
      <c r="Z384" s="14"/>
      <c r="AA384" s="14"/>
      <c r="AB384" s="14"/>
      <c r="AC384" s="2041"/>
      <c r="AD384" s="2041"/>
      <c r="AE384" s="2041"/>
      <c r="AF384" s="2041"/>
      <c r="AG384" s="2041"/>
      <c r="AH384" s="2041"/>
      <c r="AI384" s="2041"/>
      <c r="AJ384" s="2041"/>
    </row>
    <row r="385" spans="1:96" ht="12.75" customHeight="1">
      <c r="A385" s="718"/>
      <c r="B385" s="718"/>
      <c r="C385" s="718"/>
      <c r="D385" s="58" t="s">
        <v>1382</v>
      </c>
      <c r="E385" s="718"/>
      <c r="F385" s="718"/>
      <c r="G385" s="718"/>
      <c r="H385" s="718"/>
      <c r="I385" s="718"/>
      <c r="J385" s="2043" t="s">
        <v>2546</v>
      </c>
      <c r="K385" s="2045"/>
      <c r="L385" s="2045"/>
      <c r="M385" s="2045"/>
      <c r="N385" s="2045"/>
      <c r="O385" s="2045"/>
      <c r="P385" s="2045"/>
      <c r="Q385" s="2045"/>
      <c r="R385" s="2045"/>
      <c r="S385" s="2045"/>
      <c r="T385" s="2045"/>
      <c r="U385" s="2045"/>
      <c r="V385" s="58" t="s">
        <v>1382</v>
      </c>
      <c r="W385" s="14"/>
      <c r="X385" s="14"/>
      <c r="Y385" s="14"/>
      <c r="Z385" s="14"/>
      <c r="AA385" s="14"/>
      <c r="AB385" s="14"/>
      <c r="AC385" s="2041"/>
      <c r="AD385" s="2041"/>
      <c r="AE385" s="2041"/>
      <c r="AF385" s="2041"/>
      <c r="AG385" s="2041"/>
      <c r="AH385" s="2041"/>
      <c r="AI385" s="2041"/>
      <c r="AJ385" s="2041"/>
      <c r="AK385" s="718"/>
      <c r="AL385" s="718"/>
    </row>
    <row r="386" spans="1:96" ht="12.75" customHeight="1">
      <c r="A386" s="718"/>
      <c r="B386" s="718"/>
      <c r="C386" s="718"/>
      <c r="D386" s="58" t="s">
        <v>464</v>
      </c>
      <c r="E386" s="718"/>
      <c r="F386" s="718"/>
      <c r="G386" s="718"/>
      <c r="H386" s="718"/>
      <c r="I386" s="718"/>
      <c r="J386" s="2043" t="s">
        <v>2607</v>
      </c>
      <c r="K386" s="2045"/>
      <c r="L386" s="2045"/>
      <c r="M386" s="2045"/>
      <c r="N386" s="2045"/>
      <c r="O386" s="2045"/>
      <c r="P386" s="2045"/>
      <c r="Q386" s="2045"/>
      <c r="R386" s="2045"/>
      <c r="S386" s="2045"/>
      <c r="T386" s="2045"/>
      <c r="U386" s="2045"/>
      <c r="V386" s="58" t="s">
        <v>464</v>
      </c>
      <c r="W386" s="14"/>
      <c r="X386" s="14"/>
      <c r="Y386" s="14"/>
      <c r="Z386" s="14"/>
      <c r="AA386" s="14"/>
      <c r="AB386" s="14"/>
      <c r="AC386" s="2041"/>
      <c r="AD386" s="2041"/>
      <c r="AE386" s="2041"/>
      <c r="AF386" s="2041"/>
      <c r="AG386" s="2041"/>
      <c r="AH386" s="2041"/>
      <c r="AI386" s="2041"/>
      <c r="AJ386" s="2041"/>
      <c r="AK386" s="718"/>
      <c r="AL386" s="718"/>
    </row>
    <row r="387" spans="1:96" ht="12.75" customHeight="1">
      <c r="A387" s="718"/>
      <c r="B387" s="718"/>
      <c r="C387" s="718"/>
      <c r="D387" s="478" t="s">
        <v>1378</v>
      </c>
      <c r="E387" s="718"/>
      <c r="F387" s="718"/>
      <c r="G387" s="718"/>
      <c r="H387" s="718"/>
      <c r="I387" s="88"/>
      <c r="J387" s="2062" t="s">
        <v>2608</v>
      </c>
      <c r="K387" s="2062"/>
      <c r="L387" s="2062"/>
      <c r="M387" s="2062"/>
      <c r="N387" s="2062"/>
      <c r="O387" s="2062"/>
      <c r="P387" s="2062"/>
      <c r="Q387" s="2062"/>
      <c r="R387" s="2062"/>
      <c r="S387" s="2062"/>
      <c r="T387" s="2062"/>
      <c r="U387" s="2062"/>
      <c r="V387" s="2041" t="s">
        <v>2552</v>
      </c>
      <c r="W387" s="2041"/>
      <c r="X387" s="2041"/>
      <c r="Y387" s="2041"/>
      <c r="Z387" s="2041"/>
      <c r="AA387" s="2041"/>
      <c r="AB387" s="2041"/>
      <c r="AC387" s="2041"/>
      <c r="AD387" s="2041"/>
      <c r="AE387" s="2041"/>
      <c r="AF387" s="2041"/>
      <c r="AG387" s="2041"/>
      <c r="AH387" s="2041"/>
      <c r="AI387" s="2041"/>
      <c r="AJ387" s="2041"/>
      <c r="AK387" s="718"/>
      <c r="AL387" s="718"/>
    </row>
    <row r="388" spans="1:96" ht="12.75" customHeight="1">
      <c r="D388" s="12" t="s">
        <v>4</v>
      </c>
      <c r="Q388" s="2266">
        <v>44209</v>
      </c>
      <c r="R388" s="2266"/>
      <c r="S388" s="2266"/>
      <c r="T388" s="2266"/>
      <c r="U388" s="2266"/>
      <c r="V388" s="12" t="s">
        <v>318</v>
      </c>
      <c r="AI388" s="2040" t="s">
        <v>706</v>
      </c>
      <c r="AJ388" s="2040"/>
    </row>
    <row r="389" spans="1:96" ht="12.75" customHeight="1">
      <c r="D389" s="12" t="s">
        <v>5</v>
      </c>
      <c r="Q389" s="2266" t="s">
        <v>2609</v>
      </c>
      <c r="R389" s="2393"/>
      <c r="S389" s="2393"/>
      <c r="T389" s="2393"/>
      <c r="U389" s="2393"/>
      <c r="W389" s="33" t="s">
        <v>78</v>
      </c>
      <c r="AG389" s="2064"/>
      <c r="AH389" s="2064"/>
      <c r="AI389" s="2064"/>
      <c r="AJ389" s="2064"/>
    </row>
    <row r="390" spans="1:96" ht="12.75" customHeight="1">
      <c r="D390" s="12" t="s">
        <v>448</v>
      </c>
      <c r="Q390" s="2267">
        <v>2200000</v>
      </c>
      <c r="R390" s="2267"/>
      <c r="S390" s="2267"/>
      <c r="T390" s="2267"/>
      <c r="U390" s="2267"/>
      <c r="V390" s="58" t="s">
        <v>1381</v>
      </c>
      <c r="AG390" s="2065">
        <v>44561</v>
      </c>
      <c r="AH390" s="2065"/>
      <c r="AI390" s="2065"/>
      <c r="AJ390" s="2065"/>
    </row>
    <row r="391" spans="1:96" ht="12.75" customHeight="1">
      <c r="D391" s="12" t="s">
        <v>93</v>
      </c>
      <c r="I391" s="2197" t="s">
        <v>2547</v>
      </c>
      <c r="J391" s="2198"/>
      <c r="K391" s="2198"/>
      <c r="L391" s="2198"/>
      <c r="M391" s="2198"/>
      <c r="N391" s="2198"/>
      <c r="Q391" s="57" t="s">
        <v>212</v>
      </c>
      <c r="S391" s="2265"/>
      <c r="T391" s="2265"/>
      <c r="U391" s="2265"/>
      <c r="V391" s="12" t="s">
        <v>77</v>
      </c>
      <c r="AI391" s="2040" t="s">
        <v>706</v>
      </c>
      <c r="AJ391" s="2040"/>
    </row>
    <row r="392" spans="1:96" ht="12.75" customHeight="1">
      <c r="D392" s="12" t="s">
        <v>319</v>
      </c>
      <c r="Q392" s="2046"/>
      <c r="R392" s="2046"/>
      <c r="S392" s="2046"/>
      <c r="T392" s="2046"/>
      <c r="U392" s="2046"/>
      <c r="V392" s="12" t="s">
        <v>320</v>
      </c>
      <c r="AG392" s="2064"/>
      <c r="AH392" s="2064"/>
      <c r="AI392" s="2064"/>
      <c r="AJ392" s="2064"/>
    </row>
    <row r="393" spans="1:96" ht="12.75" customHeight="1">
      <c r="D393" s="12" t="s">
        <v>321</v>
      </c>
      <c r="Q393" s="2201">
        <v>1.0999999999999999E-2</v>
      </c>
      <c r="R393" s="2201"/>
      <c r="S393" s="2201"/>
      <c r="T393" s="2201"/>
      <c r="U393" s="2201"/>
      <c r="V393" s="718" t="s">
        <v>1358</v>
      </c>
      <c r="AG393" s="2064"/>
      <c r="AH393" s="2064"/>
      <c r="AI393" s="2064"/>
      <c r="AJ393" s="2064"/>
    </row>
    <row r="394" spans="1:96" ht="12.75">
      <c r="D394" s="718" t="s">
        <v>1357</v>
      </c>
      <c r="V394" s="718"/>
      <c r="AG394" s="2064"/>
      <c r="AH394" s="2064"/>
      <c r="AI394" s="2064"/>
      <c r="AJ394" s="2064"/>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2022</v>
      </c>
      <c r="AG396" s="747"/>
      <c r="AH396" s="747"/>
      <c r="AI396" s="2040" t="s">
        <v>706</v>
      </c>
      <c r="AJ396" s="2040"/>
      <c r="AM396" s="39"/>
      <c r="AN396" s="39"/>
      <c r="AO396" s="39"/>
      <c r="AP396" s="39"/>
      <c r="AQ396" s="39"/>
      <c r="AR396" s="39"/>
      <c r="AS396" s="39"/>
      <c r="AT396" s="39"/>
      <c r="AU396" s="39"/>
      <c r="AV396" s="39"/>
      <c r="AW396" s="39"/>
      <c r="AX396" s="39"/>
      <c r="AY396" s="39"/>
      <c r="CR396" s="25"/>
    </row>
    <row r="397" spans="1:96" s="718" customFormat="1" ht="12.75">
      <c r="D397" s="58" t="s">
        <v>2024</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8" customFormat="1" ht="12.75">
      <c r="D398" s="58" t="s">
        <v>2023</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2016</v>
      </c>
      <c r="E400" s="718"/>
      <c r="F400" s="718"/>
      <c r="G400" s="718"/>
      <c r="H400" s="718"/>
      <c r="I400" s="718"/>
      <c r="J400" s="718"/>
      <c r="K400" s="718"/>
      <c r="L400" s="718"/>
      <c r="M400" s="718"/>
      <c r="N400" s="718"/>
      <c r="O400" s="718"/>
      <c r="P400" s="718"/>
      <c r="Q400" s="718"/>
      <c r="R400" s="718"/>
      <c r="S400" s="2108" t="s">
        <v>706</v>
      </c>
      <c r="T400" s="2108"/>
      <c r="U400" s="2108"/>
      <c r="V400" s="478" t="s">
        <v>2017</v>
      </c>
      <c r="W400" s="718"/>
      <c r="X400" s="718"/>
      <c r="Y400" s="718"/>
      <c r="Z400" s="718"/>
      <c r="AA400" s="718"/>
      <c r="AB400" s="39"/>
      <c r="AC400" s="39"/>
      <c r="AD400" s="39"/>
      <c r="AE400" s="39"/>
      <c r="AF400" s="39"/>
      <c r="AG400" s="2220"/>
      <c r="AH400" s="2220"/>
      <c r="AI400" s="2220"/>
      <c r="AJ400" s="2220"/>
      <c r="AK400" s="39"/>
      <c r="AL400" s="718"/>
    </row>
    <row r="401" spans="1:96" s="718" customFormat="1" ht="12.75">
      <c r="D401" s="58" t="s">
        <v>2013</v>
      </c>
      <c r="S401" s="2108" t="s">
        <v>626</v>
      </c>
      <c r="T401" s="2108"/>
      <c r="U401" s="2108"/>
      <c r="V401" s="478" t="s">
        <v>2019</v>
      </c>
      <c r="AB401" s="39"/>
      <c r="AC401" s="39"/>
      <c r="AD401" s="39"/>
      <c r="AE401" s="2221"/>
      <c r="AF401" s="2221"/>
      <c r="AG401" s="2221"/>
      <c r="AH401" s="2221"/>
      <c r="AI401" s="2221"/>
      <c r="AJ401" s="2221"/>
      <c r="AK401" s="39"/>
      <c r="AM401" s="39"/>
      <c r="AN401" s="39"/>
      <c r="AO401" s="39"/>
      <c r="AP401" s="39"/>
      <c r="AQ401" s="39"/>
      <c r="AR401" s="39"/>
      <c r="AS401" s="39"/>
      <c r="AT401" s="39"/>
      <c r="AU401" s="39"/>
      <c r="AV401" s="39"/>
      <c r="AW401" s="39"/>
      <c r="AX401" s="39"/>
      <c r="AY401" s="39"/>
      <c r="CR401" s="25"/>
    </row>
    <row r="402" spans="1:96" s="718" customFormat="1" ht="12.75">
      <c r="D402" s="58" t="s">
        <v>2015</v>
      </c>
      <c r="K402" s="2093"/>
      <c r="L402" s="2093"/>
      <c r="M402" s="2093"/>
      <c r="N402" s="2093"/>
      <c r="O402" s="2093"/>
      <c r="P402" s="2093"/>
      <c r="Q402" s="2093"/>
      <c r="R402" s="2093"/>
      <c r="S402" s="2093"/>
      <c r="T402" s="2093"/>
      <c r="U402" s="2093"/>
      <c r="V402" s="2093"/>
      <c r="W402" s="2093"/>
      <c r="X402" s="2093"/>
      <c r="Y402" s="2093"/>
      <c r="Z402" s="2093"/>
      <c r="AA402" s="2093"/>
      <c r="AB402" s="2093"/>
      <c r="AC402" s="2093"/>
      <c r="AD402" s="2093"/>
      <c r="AE402" s="2093"/>
      <c r="AF402" s="2093"/>
      <c r="AG402" s="2093"/>
      <c r="AH402" s="2093"/>
      <c r="AI402" s="2093"/>
      <c r="AJ402" s="2093"/>
      <c r="AK402" s="39"/>
      <c r="AM402" s="39"/>
      <c r="AN402" s="39"/>
      <c r="AO402" s="39"/>
      <c r="AP402" s="39"/>
      <c r="AQ402" s="39"/>
      <c r="AR402" s="39"/>
      <c r="AS402" s="39"/>
      <c r="AT402" s="39"/>
      <c r="AU402" s="39"/>
      <c r="AV402" s="39"/>
      <c r="AW402" s="39"/>
      <c r="AX402" s="39"/>
      <c r="AY402" s="39"/>
      <c r="CR402" s="25"/>
    </row>
    <row r="403" spans="1:96" s="718" customFormat="1" ht="12.75">
      <c r="D403" s="58" t="s">
        <v>2018</v>
      </c>
      <c r="K403" s="2093"/>
      <c r="L403" s="2093"/>
      <c r="M403" s="2093"/>
      <c r="N403" s="2093"/>
      <c r="O403" s="2093"/>
      <c r="P403" s="2093"/>
      <c r="Q403" s="2093"/>
      <c r="R403" s="2093"/>
      <c r="S403" s="2093"/>
      <c r="T403" s="2093"/>
      <c r="U403" s="2093"/>
      <c r="V403" s="2093"/>
      <c r="W403" s="2093"/>
      <c r="X403" s="2093"/>
      <c r="Y403" s="2093"/>
      <c r="Z403" s="2093"/>
      <c r="AA403" s="2093"/>
      <c r="AB403" s="2093"/>
      <c r="AC403" s="2093"/>
      <c r="AD403" s="2093"/>
      <c r="AE403" s="2093"/>
      <c r="AF403" s="2093"/>
      <c r="AG403" s="2093"/>
      <c r="AH403" s="2093"/>
      <c r="AI403" s="2093"/>
      <c r="AJ403" s="2093"/>
      <c r="AK403" s="39"/>
      <c r="AM403" s="39"/>
      <c r="AN403" s="39"/>
      <c r="AO403" s="39"/>
      <c r="AP403" s="39"/>
      <c r="AQ403" s="39"/>
      <c r="AR403" s="39"/>
      <c r="AS403" s="39"/>
      <c r="AT403" s="39"/>
      <c r="AU403" s="39"/>
      <c r="AV403" s="39"/>
      <c r="AW403" s="39"/>
      <c r="AX403" s="39"/>
      <c r="AY403" s="39"/>
      <c r="CR403" s="25"/>
    </row>
    <row r="404" spans="1:96" s="718" customFormat="1" ht="12.75" customHeight="1">
      <c r="D404" s="181" t="s">
        <v>2021</v>
      </c>
      <c r="E404" s="1518"/>
      <c r="F404" s="1518"/>
      <c r="G404" s="1518"/>
      <c r="H404" s="1518"/>
      <c r="I404" s="1518"/>
      <c r="J404" s="1518"/>
      <c r="K404" s="1518"/>
      <c r="L404" s="1518"/>
      <c r="M404" s="1518"/>
      <c r="N404" s="1518"/>
      <c r="O404" s="1518"/>
      <c r="P404" s="1518"/>
      <c r="Q404" s="1518"/>
      <c r="R404" s="1518"/>
      <c r="S404" s="2152" t="s">
        <v>1384</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8" customFormat="1" ht="12.75">
      <c r="D405" s="2151" t="s">
        <v>2020</v>
      </c>
      <c r="E405" s="2151"/>
      <c r="F405" s="2151"/>
      <c r="G405" s="2151"/>
      <c r="H405" s="2151"/>
      <c r="I405" s="2151"/>
      <c r="J405" s="2151"/>
      <c r="K405" s="2151"/>
      <c r="L405" s="2151"/>
      <c r="M405" s="2151"/>
      <c r="N405" s="2151"/>
      <c r="O405" s="2151"/>
      <c r="P405" s="2151"/>
      <c r="Q405" s="2151"/>
      <c r="R405" s="2151"/>
      <c r="S405" s="2151"/>
      <c r="T405" s="2151"/>
      <c r="U405" s="2151"/>
      <c r="V405" s="2151"/>
      <c r="W405" s="2151"/>
      <c r="X405" s="2151"/>
      <c r="Y405" s="2151"/>
      <c r="Z405" s="2151"/>
      <c r="AA405" s="2151"/>
      <c r="AB405" s="2151"/>
      <c r="AC405" s="2151"/>
      <c r="AD405" s="2151"/>
      <c r="AE405" s="2151"/>
      <c r="AF405" s="2151"/>
      <c r="AG405" s="2151"/>
      <c r="AH405" s="2151"/>
      <c r="AI405" s="2151"/>
      <c r="AJ405" s="2151"/>
      <c r="AK405" s="39"/>
      <c r="AL405" s="39"/>
      <c r="AM405" s="39"/>
      <c r="AN405" s="39"/>
      <c r="AO405" s="39"/>
      <c r="AP405" s="39"/>
      <c r="AQ405" s="39"/>
      <c r="AR405" s="39"/>
      <c r="AS405" s="39"/>
      <c r="AT405" s="39"/>
      <c r="AU405" s="39"/>
      <c r="AV405" s="39"/>
      <c r="AW405" s="39"/>
      <c r="AX405" s="39"/>
      <c r="AY405" s="39"/>
      <c r="CR405" s="25"/>
    </row>
    <row r="406" spans="1:96" s="718" customFormat="1" ht="12.75">
      <c r="D406" s="2151"/>
      <c r="E406" s="2151"/>
      <c r="F406" s="2151"/>
      <c r="G406" s="2151"/>
      <c r="H406" s="2151"/>
      <c r="I406" s="2151"/>
      <c r="J406" s="2151"/>
      <c r="K406" s="2151"/>
      <c r="L406" s="2151"/>
      <c r="M406" s="2151"/>
      <c r="N406" s="2151"/>
      <c r="O406" s="2151"/>
      <c r="P406" s="2151"/>
      <c r="Q406" s="2151"/>
      <c r="R406" s="2151"/>
      <c r="S406" s="2151"/>
      <c r="T406" s="2151"/>
      <c r="U406" s="2151"/>
      <c r="V406" s="2151"/>
      <c r="W406" s="2151"/>
      <c r="X406" s="2151"/>
      <c r="Y406" s="2151"/>
      <c r="Z406" s="2151"/>
      <c r="AA406" s="2151"/>
      <c r="AB406" s="2151"/>
      <c r="AC406" s="2151"/>
      <c r="AD406" s="2151"/>
      <c r="AE406" s="2151"/>
      <c r="AF406" s="2151"/>
      <c r="AG406" s="2151"/>
      <c r="AH406" s="2151"/>
      <c r="AI406" s="2151"/>
      <c r="AJ406" s="2151"/>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2" t="s">
        <v>2610</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18"/>
      <c r="Q410" s="718"/>
      <c r="R410" s="2040" t="s">
        <v>578</v>
      </c>
      <c r="S410" s="2040"/>
      <c r="T410" s="12" t="s">
        <v>604</v>
      </c>
      <c r="U410" s="718"/>
      <c r="V410" s="718"/>
      <c r="W410" s="718"/>
      <c r="X410" s="718"/>
      <c r="Y410" s="718"/>
      <c r="Z410" s="718"/>
      <c r="AA410" s="718"/>
      <c r="AB410" s="718"/>
      <c r="AC410" s="718"/>
      <c r="AD410" s="2066">
        <v>5</v>
      </c>
      <c r="AE410" s="2066"/>
      <c r="AF410" s="718"/>
    </row>
    <row r="411" spans="1:96" ht="12.75">
      <c r="C411" s="25"/>
      <c r="E411" s="12" t="s">
        <v>112</v>
      </c>
      <c r="F411" s="718"/>
      <c r="G411" s="718"/>
      <c r="H411" s="718"/>
      <c r="I411" s="718"/>
      <c r="J411" s="718"/>
      <c r="K411" s="718"/>
      <c r="L411" s="718"/>
      <c r="M411" s="718"/>
      <c r="N411" s="25"/>
      <c r="O411" s="25"/>
      <c r="P411" s="718"/>
      <c r="Q411" s="718"/>
      <c r="R411" s="2040" t="s">
        <v>626</v>
      </c>
      <c r="S411" s="2040"/>
      <c r="T411" s="12" t="s">
        <v>604</v>
      </c>
      <c r="U411" s="718"/>
      <c r="V411" s="718"/>
      <c r="W411" s="718"/>
      <c r="X411" s="718"/>
      <c r="Y411" s="718"/>
      <c r="Z411" s="718"/>
      <c r="AA411" s="718"/>
      <c r="AB411" s="718"/>
      <c r="AC411" s="718"/>
      <c r="AD411" s="2066">
        <v>0</v>
      </c>
      <c r="AE411" s="2066"/>
      <c r="AF411" s="718"/>
    </row>
    <row r="412" spans="1:96" ht="12.75" customHeight="1">
      <c r="C412" s="25"/>
      <c r="E412" s="12" t="s">
        <v>113</v>
      </c>
      <c r="F412" s="718"/>
      <c r="G412" s="718"/>
      <c r="H412" s="718"/>
      <c r="I412" s="718"/>
      <c r="J412" s="718"/>
      <c r="K412" s="718"/>
      <c r="L412" s="718"/>
      <c r="M412" s="718"/>
      <c r="N412" s="25"/>
      <c r="O412" s="25"/>
      <c r="P412" s="718"/>
      <c r="Q412" s="718"/>
      <c r="R412" s="718"/>
      <c r="S412" s="2040" t="s">
        <v>626</v>
      </c>
      <c r="T412" s="2040"/>
      <c r="U412" s="718"/>
      <c r="V412" s="718"/>
      <c r="W412" s="718"/>
      <c r="X412" s="718"/>
      <c r="Y412" s="718"/>
      <c r="Z412" s="718"/>
      <c r="AA412" s="718"/>
      <c r="AB412" s="718"/>
      <c r="AC412" s="718"/>
      <c r="AD412" s="718"/>
      <c r="AE412" s="718"/>
      <c r="AF412" s="718"/>
    </row>
    <row r="413" spans="1:96" ht="12.75" customHeight="1">
      <c r="E413" s="12" t="s">
        <v>175</v>
      </c>
      <c r="F413" s="718"/>
      <c r="G413" s="718"/>
      <c r="H413" s="2199" t="s">
        <v>343</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8"/>
    </row>
    <row r="414" spans="1:96" ht="12.75" customHeight="1">
      <c r="E414" s="25"/>
      <c r="F414" s="718"/>
      <c r="G414" s="718"/>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8"/>
    </row>
    <row r="415" spans="1:96" ht="12.75" customHeight="1"/>
    <row r="416" spans="1:96" ht="12.75" customHeight="1">
      <c r="A416" s="50" t="s">
        <v>625</v>
      </c>
      <c r="B416" s="50"/>
      <c r="C416" s="50"/>
      <c r="D416" s="50" t="s">
        <v>119</v>
      </c>
      <c r="AF416" s="50" t="s">
        <v>1036</v>
      </c>
    </row>
    <row r="417" spans="1:96" ht="12.75" customHeight="1">
      <c r="E417" s="2089"/>
      <c r="F417" s="2089"/>
      <c r="G417" s="2089"/>
      <c r="H417" s="23" t="s">
        <v>120</v>
      </c>
      <c r="I417" s="2089"/>
      <c r="J417" s="2089"/>
      <c r="K417" s="2089"/>
      <c r="L417" s="12" t="s">
        <v>121</v>
      </c>
      <c r="N417" s="141" t="s">
        <v>610</v>
      </c>
      <c r="P417" s="2264">
        <v>1.21</v>
      </c>
      <c r="Q417" s="2264"/>
      <c r="R417" s="2264"/>
      <c r="S417" s="12" t="s">
        <v>122</v>
      </c>
      <c r="W417" s="2078">
        <f>IF(E417&gt;0,(E417*I417),(P417*43560))</f>
        <v>52707.6</v>
      </c>
      <c r="X417" s="2078"/>
      <c r="Y417" s="2078"/>
      <c r="Z417" s="12" t="s">
        <v>123</v>
      </c>
      <c r="AF417" s="2270">
        <f>IF(P417&gt;0,(AG436/P417),(AG436/(W417/43560)))</f>
        <v>83.471074380165291</v>
      </c>
      <c r="AG417" s="2270"/>
      <c r="AH417" s="2270"/>
      <c r="AM417" s="239"/>
    </row>
    <row r="418" spans="1:96" ht="12.75">
      <c r="E418" s="12" t="s">
        <v>54</v>
      </c>
    </row>
    <row r="419" spans="1:96" ht="12.75"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75" customHeight="1">
      <c r="E420" s="254" t="s">
        <v>2235</v>
      </c>
      <c r="F420" s="1806"/>
      <c r="G420" s="1806"/>
      <c r="H420" s="1806"/>
      <c r="I420" s="2398">
        <v>1.17</v>
      </c>
      <c r="J420" s="2398"/>
      <c r="K420" s="2398"/>
      <c r="L420" s="1806"/>
      <c r="M420" s="254"/>
      <c r="N420" s="1806"/>
      <c r="O420" s="1806"/>
      <c r="P420" s="2432">
        <f>(CS637+CS645+CS661)/I420</f>
        <v>104.27350427350429</v>
      </c>
      <c r="Q420" s="2432"/>
      <c r="R420" s="2432"/>
      <c r="S420" s="254" t="s">
        <v>2236</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40">
        <v>1</v>
      </c>
      <c r="Q423" s="2040"/>
      <c r="S423" s="12" t="s">
        <v>195</v>
      </c>
      <c r="AE423" s="2040">
        <v>1</v>
      </c>
      <c r="AF423" s="2040"/>
    </row>
    <row r="424" spans="1:96" ht="12.75">
      <c r="E424" s="12" t="s">
        <v>196</v>
      </c>
      <c r="P424" s="2040">
        <v>1</v>
      </c>
      <c r="Q424" s="2040"/>
      <c r="S424" s="12" t="s">
        <v>136</v>
      </c>
      <c r="AE424" s="2040" t="s">
        <v>626</v>
      </c>
      <c r="AF424" s="2040"/>
    </row>
    <row r="425" spans="1:96" ht="12.75">
      <c r="F425" s="67" t="s">
        <v>137</v>
      </c>
    </row>
    <row r="426" spans="1:96" ht="12.75">
      <c r="F426" s="2090"/>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2090"/>
      <c r="AG426" s="2090"/>
      <c r="AH426" s="2090"/>
    </row>
    <row r="427" spans="1:96" ht="12.75" customHeight="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2091"/>
      <c r="AG427" s="2091"/>
      <c r="AH427" s="2091"/>
    </row>
    <row r="428" spans="1:96" ht="12.75" customHeight="1">
      <c r="E428" s="12" t="s">
        <v>643</v>
      </c>
      <c r="N428" s="39"/>
      <c r="O428" s="39"/>
      <c r="P428" s="235"/>
      <c r="Q428" s="2040" t="s">
        <v>578</v>
      </c>
      <c r="R428" s="204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0" t="s">
        <v>626</v>
      </c>
      <c r="AG429" s="2110"/>
    </row>
    <row r="430" spans="1:96" ht="12.75" customHeight="1">
      <c r="S430" s="25"/>
      <c r="T430" s="25"/>
    </row>
    <row r="431" spans="1:96" ht="12.75" customHeight="1">
      <c r="A431" s="50"/>
      <c r="B431" s="50"/>
      <c r="C431" s="50"/>
      <c r="E431" s="7" t="s">
        <v>317</v>
      </c>
      <c r="Z431" s="2040" t="s">
        <v>706</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0" t="s">
        <v>626</v>
      </c>
      <c r="AA433" s="2040"/>
    </row>
    <row r="434" spans="1:110" ht="12.75" customHeight="1"/>
    <row r="435" spans="1:110" ht="12.75" customHeight="1">
      <c r="A435" s="50" t="s">
        <v>500</v>
      </c>
      <c r="B435" s="50"/>
      <c r="C435" s="50"/>
      <c r="D435" s="50" t="s">
        <v>822</v>
      </c>
      <c r="AF435" s="80"/>
    </row>
    <row r="436" spans="1:110" ht="12.75" customHeight="1">
      <c r="D436" s="2075" t="s">
        <v>46</v>
      </c>
      <c r="E436" s="2073"/>
      <c r="F436" s="2073"/>
      <c r="G436" s="2073"/>
      <c r="H436" s="2073"/>
      <c r="I436" s="2073"/>
      <c r="J436" s="2073"/>
      <c r="K436" s="2073"/>
      <c r="L436" s="2073"/>
      <c r="M436" s="2073"/>
      <c r="N436" s="2073"/>
      <c r="O436" s="2073"/>
      <c r="P436" s="2073"/>
      <c r="Q436" s="2073"/>
      <c r="R436" s="2073"/>
      <c r="S436" s="2073"/>
      <c r="T436" s="2073"/>
      <c r="U436" s="2073"/>
      <c r="V436" s="2073"/>
      <c r="W436" s="2073"/>
      <c r="X436" s="2073"/>
      <c r="Y436" s="2073"/>
      <c r="Z436" s="2073"/>
      <c r="AA436" s="2073"/>
      <c r="AB436" s="2073"/>
      <c r="AC436" s="2073"/>
      <c r="AD436" s="2073"/>
      <c r="AE436" s="2073"/>
      <c r="AF436" s="2074"/>
      <c r="AG436" s="2105">
        <v>101</v>
      </c>
      <c r="AH436" s="2105"/>
      <c r="AI436" s="2105"/>
      <c r="AJ436" s="2105"/>
    </row>
    <row r="437" spans="1:110" ht="12.75" customHeight="1">
      <c r="D437" s="2023" t="s">
        <v>1437</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5"/>
      <c r="AH437" s="2086"/>
      <c r="AI437" s="2086"/>
      <c r="AJ437" s="2086"/>
    </row>
    <row r="438" spans="1:110" ht="12.75" customHeight="1">
      <c r="D438" s="2023" t="s">
        <v>1145</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105">
        <v>100</v>
      </c>
      <c r="AH438" s="2105"/>
      <c r="AI438" s="2105"/>
      <c r="AJ438" s="2105"/>
    </row>
    <row r="439" spans="1:110" ht="12.75" customHeight="1">
      <c r="D439" s="2023" t="s">
        <v>1146</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105">
        <v>100</v>
      </c>
      <c r="AH439" s="2105"/>
      <c r="AI439" s="2105"/>
      <c r="AJ439" s="2105"/>
    </row>
    <row r="440" spans="1:110" ht="12.75" customHeight="1">
      <c r="D440" s="2023" t="s">
        <v>1148</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7">
        <f>IF(ISERROR(AG439/AG438),"",AG439/AG438)</f>
        <v>1</v>
      </c>
      <c r="AH440" s="2077"/>
      <c r="AI440" s="2077"/>
      <c r="AJ440" s="2077"/>
    </row>
    <row r="441" spans="1:110" ht="12.75" customHeight="1">
      <c r="D441" s="2023" t="s">
        <v>1147</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6">
        <v>119000</v>
      </c>
      <c r="AH441" s="2076"/>
      <c r="AI441" s="2076"/>
      <c r="AJ441" s="2076"/>
    </row>
    <row r="442" spans="1:110" ht="12.75" customHeight="1">
      <c r="D442" s="2023" t="s">
        <v>1149</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6">
        <v>119000</v>
      </c>
      <c r="AH442" s="2076"/>
      <c r="AI442" s="2076"/>
      <c r="AJ442" s="2076"/>
    </row>
    <row r="443" spans="1:110" ht="12.75" customHeight="1">
      <c r="D443" s="2023" t="s">
        <v>1150</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7">
        <f>IF(ISERROR(AG442/AG441),"",AG442/AG441)</f>
        <v>1</v>
      </c>
      <c r="AH443" s="2077"/>
      <c r="AI443" s="2077"/>
      <c r="AJ443" s="2077"/>
    </row>
    <row r="444" spans="1:110" ht="12.75" customHeight="1">
      <c r="D444" s="2023" t="s">
        <v>1151</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7">
        <f>MIN(IF(AG440&gt;AG443,AG443,AG440),1)</f>
        <v>1</v>
      </c>
      <c r="AH444" s="2077"/>
      <c r="AI444" s="2077"/>
      <c r="AJ444" s="2077"/>
    </row>
    <row r="445" spans="1:110" ht="12.75" customHeight="1">
      <c r="D445" s="2023" t="s">
        <v>1412</v>
      </c>
      <c r="E445" s="2073"/>
      <c r="F445" s="2073"/>
      <c r="G445" s="2073"/>
      <c r="H445" s="2073"/>
      <c r="I445" s="2073"/>
      <c r="J445" s="2073"/>
      <c r="K445" s="2073"/>
      <c r="L445" s="2073"/>
      <c r="M445" s="2073"/>
      <c r="N445" s="2073"/>
      <c r="O445" s="2073"/>
      <c r="P445" s="2073"/>
      <c r="Q445" s="2073"/>
      <c r="R445" s="2073"/>
      <c r="S445" s="2073"/>
      <c r="T445" s="2073"/>
      <c r="U445" s="2073"/>
      <c r="V445" s="2073"/>
      <c r="W445" s="2073"/>
      <c r="X445" s="2073"/>
      <c r="Y445" s="2073"/>
      <c r="Z445" s="2073"/>
      <c r="AA445" s="2073"/>
      <c r="AB445" s="2073"/>
      <c r="AC445" s="2073"/>
      <c r="AD445" s="2073"/>
      <c r="AE445" s="2073"/>
      <c r="AF445" s="2074"/>
      <c r="AG445" s="2076">
        <v>0</v>
      </c>
      <c r="AH445" s="2076"/>
      <c r="AI445" s="2076"/>
      <c r="AJ445" s="2076"/>
    </row>
    <row r="446" spans="1:110" ht="12.75" customHeight="1">
      <c r="D446" s="2075" t="s">
        <v>602</v>
      </c>
      <c r="E446" s="2073"/>
      <c r="F446" s="2073"/>
      <c r="G446" s="2073"/>
      <c r="H446" s="2073"/>
      <c r="I446" s="2073"/>
      <c r="J446" s="2073"/>
      <c r="K446" s="2073"/>
      <c r="L446" s="2073"/>
      <c r="M446" s="2073"/>
      <c r="N446" s="2073"/>
      <c r="O446" s="2073"/>
      <c r="P446" s="2073"/>
      <c r="Q446" s="2073"/>
      <c r="R446" s="2073"/>
      <c r="S446" s="2073"/>
      <c r="T446" s="2073"/>
      <c r="U446" s="2073"/>
      <c r="V446" s="2073"/>
      <c r="W446" s="2073"/>
      <c r="X446" s="2073"/>
      <c r="Y446" s="2073"/>
      <c r="Z446" s="2073"/>
      <c r="AA446" s="2073"/>
      <c r="AB446" s="2073"/>
      <c r="AC446" s="2073"/>
      <c r="AD446" s="2073"/>
      <c r="AE446" s="2073"/>
      <c r="AF446" s="2074"/>
      <c r="AG446" s="2076">
        <v>0</v>
      </c>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3" t="s">
        <v>1413</v>
      </c>
      <c r="E447" s="2073"/>
      <c r="F447" s="2073"/>
      <c r="G447" s="2073"/>
      <c r="H447" s="2073"/>
      <c r="I447" s="2073"/>
      <c r="J447" s="2073"/>
      <c r="K447" s="2073"/>
      <c r="L447" s="2073"/>
      <c r="M447" s="2073"/>
      <c r="N447" s="2073"/>
      <c r="O447" s="2073"/>
      <c r="P447" s="2073"/>
      <c r="Q447" s="2073"/>
      <c r="R447" s="2073"/>
      <c r="S447" s="2073"/>
      <c r="T447" s="2073"/>
      <c r="U447" s="2073"/>
      <c r="V447" s="2073"/>
      <c r="W447" s="2073"/>
      <c r="X447" s="2073"/>
      <c r="Y447" s="2073"/>
      <c r="Z447" s="2073"/>
      <c r="AA447" s="2073"/>
      <c r="AB447" s="2073"/>
      <c r="AC447" s="2073"/>
      <c r="AD447" s="2073"/>
      <c r="AE447" s="2073"/>
      <c r="AF447" s="2074"/>
      <c r="AG447" s="2076">
        <v>6000</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3" t="s">
        <v>1152</v>
      </c>
      <c r="E448" s="2073"/>
      <c r="F448" s="2073"/>
      <c r="G448" s="2073"/>
      <c r="H448" s="2073"/>
      <c r="I448" s="2073"/>
      <c r="J448" s="2073"/>
      <c r="K448" s="2073"/>
      <c r="L448" s="2073"/>
      <c r="M448" s="2073"/>
      <c r="N448" s="2073"/>
      <c r="O448" s="2073"/>
      <c r="P448" s="2073"/>
      <c r="Q448" s="2073"/>
      <c r="R448" s="2073"/>
      <c r="S448" s="2073"/>
      <c r="T448" s="2073"/>
      <c r="U448" s="2073"/>
      <c r="V448" s="2073"/>
      <c r="W448" s="2073"/>
      <c r="X448" s="2073"/>
      <c r="Y448" s="2073"/>
      <c r="Z448" s="2073"/>
      <c r="AA448" s="2073"/>
      <c r="AB448" s="2073"/>
      <c r="AC448" s="2073"/>
      <c r="AD448" s="2073"/>
      <c r="AE448" s="2073"/>
      <c r="AF448" s="2074"/>
      <c r="AG448" s="2076">
        <v>31000</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4" t="s">
        <v>1153</v>
      </c>
      <c r="E449" s="2215"/>
      <c r="F449" s="2215"/>
      <c r="G449" s="2215"/>
      <c r="H449" s="2215"/>
      <c r="I449" s="2215"/>
      <c r="J449" s="2215"/>
      <c r="K449" s="2215"/>
      <c r="L449" s="2215"/>
      <c r="M449" s="2215"/>
      <c r="N449" s="2215"/>
      <c r="O449" s="2215"/>
      <c r="P449" s="2215"/>
      <c r="Q449" s="2215"/>
      <c r="R449" s="2215"/>
      <c r="S449" s="2215"/>
      <c r="T449" s="2215"/>
      <c r="U449" s="2215"/>
      <c r="V449" s="2215"/>
      <c r="W449" s="2215"/>
      <c r="X449" s="2215"/>
      <c r="Y449" s="2215"/>
      <c r="Z449" s="2215"/>
      <c r="AA449" s="2215"/>
      <c r="AB449" s="2215"/>
      <c r="AC449" s="2215"/>
      <c r="AD449" s="2215"/>
      <c r="AE449" s="2215"/>
      <c r="AF449" s="2216"/>
      <c r="AG449" s="2106">
        <f>AG441+AG445+AG447+AG448</f>
        <v>156000</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7" t="s">
        <v>1414</v>
      </c>
      <c r="E450" s="2217"/>
      <c r="F450" s="2217"/>
      <c r="G450" s="2217"/>
      <c r="H450" s="2217"/>
      <c r="I450" s="2217"/>
      <c r="J450" s="2217"/>
      <c r="K450" s="2217"/>
      <c r="L450" s="2217"/>
      <c r="M450" s="2217"/>
      <c r="N450" s="2217"/>
      <c r="O450" s="2217"/>
      <c r="P450" s="2217"/>
      <c r="Q450" s="2217"/>
      <c r="R450" s="2217"/>
      <c r="S450" s="2217"/>
      <c r="T450" s="2217"/>
      <c r="U450" s="2217"/>
      <c r="V450" s="2217"/>
      <c r="W450" s="2217"/>
      <c r="X450" s="2217"/>
      <c r="Y450" s="2217"/>
      <c r="Z450" s="2217"/>
      <c r="AA450" s="2217"/>
      <c r="AB450" s="2217"/>
      <c r="AC450" s="2217"/>
      <c r="AD450" s="2217"/>
      <c r="AE450" s="2217"/>
      <c r="AF450" s="2217"/>
      <c r="AG450" s="2217"/>
      <c r="AH450" s="2217"/>
      <c r="AI450" s="2217"/>
      <c r="AJ450" s="221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8"/>
      <c r="E451" s="2218"/>
      <c r="F451" s="2218"/>
      <c r="G451" s="2218"/>
      <c r="H451" s="2218"/>
      <c r="I451" s="2218"/>
      <c r="J451" s="2218"/>
      <c r="K451" s="2218"/>
      <c r="L451" s="2218"/>
      <c r="M451" s="2218"/>
      <c r="N451" s="2218"/>
      <c r="O451" s="2218"/>
      <c r="P451" s="2218"/>
      <c r="Q451" s="2218"/>
      <c r="R451" s="2218"/>
      <c r="S451" s="2218"/>
      <c r="T451" s="2218"/>
      <c r="U451" s="2218"/>
      <c r="V451" s="2218"/>
      <c r="W451" s="2218"/>
      <c r="X451" s="2218"/>
      <c r="Y451" s="2218"/>
      <c r="Z451" s="2218"/>
      <c r="AA451" s="2218"/>
      <c r="AB451" s="2218"/>
      <c r="AC451" s="2218"/>
      <c r="AD451" s="2218"/>
      <c r="AE451" s="2218"/>
      <c r="AF451" s="2218"/>
      <c r="AG451" s="2218"/>
      <c r="AH451" s="2218"/>
      <c r="AI451" s="2218"/>
      <c r="AJ451" s="221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598631.63366336632</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598631.63366336632</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545872.32673267322</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4" t="s">
        <v>731</v>
      </c>
      <c r="E464" s="2102"/>
      <c r="F464" s="2102"/>
      <c r="G464" s="2102"/>
      <c r="H464" s="2102"/>
      <c r="I464" s="2102"/>
      <c r="J464" s="2102"/>
      <c r="K464" s="2102"/>
      <c r="L464" s="2102"/>
      <c r="M464" s="2102"/>
      <c r="N464" s="2102"/>
      <c r="O464" s="2102"/>
      <c r="P464" s="2102"/>
      <c r="Q464" s="2102"/>
      <c r="R464" s="2102"/>
      <c r="S464" s="2102"/>
      <c r="T464" s="2102"/>
      <c r="U464" s="2102"/>
      <c r="V464" s="2103"/>
      <c r="W464" s="2219">
        <v>25</v>
      </c>
      <c r="X464" s="2099"/>
      <c r="Y464" s="210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4" t="s">
        <v>732</v>
      </c>
      <c r="E465" s="2102"/>
      <c r="F465" s="2102"/>
      <c r="G465" s="2102"/>
      <c r="H465" s="2102"/>
      <c r="I465" s="2102"/>
      <c r="J465" s="2102"/>
      <c r="K465" s="2102"/>
      <c r="L465" s="2102"/>
      <c r="M465" s="2102"/>
      <c r="N465" s="2102"/>
      <c r="O465" s="2102"/>
      <c r="P465" s="2102"/>
      <c r="Q465" s="2102"/>
      <c r="R465" s="2102"/>
      <c r="S465" s="2102"/>
      <c r="T465" s="2102"/>
      <c r="U465" s="2102"/>
      <c r="V465" s="2103"/>
      <c r="W465" s="2098" t="s">
        <v>626</v>
      </c>
      <c r="X465" s="2099"/>
      <c r="Y465" s="21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4" t="s">
        <v>733</v>
      </c>
      <c r="E466" s="2102"/>
      <c r="F466" s="2102"/>
      <c r="G466" s="2102"/>
      <c r="H466" s="2102"/>
      <c r="I466" s="2102"/>
      <c r="J466" s="2102"/>
      <c r="K466" s="2102"/>
      <c r="L466" s="2102"/>
      <c r="M466" s="2102"/>
      <c r="N466" s="2102"/>
      <c r="O466" s="2102"/>
      <c r="P466" s="2102"/>
      <c r="Q466" s="2102"/>
      <c r="R466" s="2102"/>
      <c r="S466" s="2102"/>
      <c r="T466" s="2102"/>
      <c r="U466" s="2102"/>
      <c r="V466" s="2103"/>
      <c r="W466" s="2098" t="s">
        <v>626</v>
      </c>
      <c r="X466" s="2099"/>
      <c r="Y466" s="21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4" t="s">
        <v>734</v>
      </c>
      <c r="E467" s="2102"/>
      <c r="F467" s="2102"/>
      <c r="G467" s="2102"/>
      <c r="H467" s="2102"/>
      <c r="I467" s="2102"/>
      <c r="J467" s="2102"/>
      <c r="K467" s="2102"/>
      <c r="L467" s="2102"/>
      <c r="M467" s="2102"/>
      <c r="N467" s="2102"/>
      <c r="O467" s="2102"/>
      <c r="P467" s="2102"/>
      <c r="Q467" s="2102"/>
      <c r="R467" s="2102"/>
      <c r="S467" s="2102"/>
      <c r="T467" s="2102"/>
      <c r="U467" s="2102"/>
      <c r="V467" s="2103"/>
      <c r="W467" s="2098" t="s">
        <v>626</v>
      </c>
      <c r="X467" s="2099"/>
      <c r="Y467" s="21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4" t="s">
        <v>946</v>
      </c>
      <c r="E468" s="2102"/>
      <c r="F468" s="2102"/>
      <c r="G468" s="2102"/>
      <c r="H468" s="2102"/>
      <c r="I468" s="2102"/>
      <c r="J468" s="2102"/>
      <c r="K468" s="2102"/>
      <c r="L468" s="2102"/>
      <c r="M468" s="2102"/>
      <c r="N468" s="2102"/>
      <c r="O468" s="2102"/>
      <c r="P468" s="2102"/>
      <c r="Q468" s="2102"/>
      <c r="R468" s="2102"/>
      <c r="S468" s="2102"/>
      <c r="T468" s="2102"/>
      <c r="U468" s="2102"/>
      <c r="V468" s="2103"/>
      <c r="W468" s="2098" t="s">
        <v>626</v>
      </c>
      <c r="X468" s="2099"/>
      <c r="Y468" s="21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4" t="s">
        <v>735</v>
      </c>
      <c r="E469" s="2102"/>
      <c r="F469" s="2102"/>
      <c r="G469" s="2102"/>
      <c r="H469" s="2102"/>
      <c r="I469" s="2102"/>
      <c r="J469" s="2102"/>
      <c r="K469" s="2102"/>
      <c r="L469" s="2102"/>
      <c r="M469" s="2102"/>
      <c r="N469" s="2102"/>
      <c r="O469" s="2102"/>
      <c r="P469" s="2102"/>
      <c r="Q469" s="2102"/>
      <c r="R469" s="2102"/>
      <c r="S469" s="2102"/>
      <c r="T469" s="2102"/>
      <c r="U469" s="2102"/>
      <c r="V469" s="2103"/>
      <c r="W469" s="2098" t="s">
        <v>626</v>
      </c>
      <c r="X469" s="2099"/>
      <c r="Y469" s="21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4" t="s">
        <v>1119</v>
      </c>
      <c r="E470" s="2102"/>
      <c r="F470" s="2102"/>
      <c r="G470" s="2102"/>
      <c r="H470" s="2102"/>
      <c r="I470" s="2102"/>
      <c r="J470" s="2102"/>
      <c r="K470" s="2102"/>
      <c r="L470" s="2102"/>
      <c r="M470" s="2102"/>
      <c r="N470" s="2102"/>
      <c r="O470" s="2102"/>
      <c r="P470" s="2102"/>
      <c r="Q470" s="2102"/>
      <c r="R470" s="2102"/>
      <c r="S470" s="2102"/>
      <c r="T470" s="2102"/>
      <c r="U470" s="2102"/>
      <c r="V470" s="2103"/>
      <c r="W470" s="2098" t="s">
        <v>626</v>
      </c>
      <c r="X470" s="2099"/>
      <c r="Y470" s="21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1" t="s">
        <v>2008</v>
      </c>
      <c r="E471" s="2102"/>
      <c r="F471" s="2102"/>
      <c r="G471" s="2102"/>
      <c r="H471" s="2102"/>
      <c r="I471" s="2102"/>
      <c r="J471" s="2102"/>
      <c r="K471" s="2102"/>
      <c r="L471" s="2102"/>
      <c r="M471" s="2102"/>
      <c r="N471" s="2102"/>
      <c r="O471" s="2102"/>
      <c r="P471" s="2102"/>
      <c r="Q471" s="2102"/>
      <c r="R471" s="2102"/>
      <c r="S471" s="2102"/>
      <c r="T471" s="2102"/>
      <c r="U471" s="2102"/>
      <c r="V471" s="2103"/>
      <c r="W471" s="2098" t="s">
        <v>626</v>
      </c>
      <c r="X471" s="2099"/>
      <c r="Y471" s="21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095"/>
      <c r="H472" s="2096"/>
      <c r="I472" s="2096"/>
      <c r="J472" s="2096"/>
      <c r="K472" s="2096"/>
      <c r="L472" s="2096"/>
      <c r="M472" s="2096"/>
      <c r="N472" s="2096"/>
      <c r="O472" s="2096"/>
      <c r="P472" s="2096"/>
      <c r="Q472" s="2096"/>
      <c r="R472" s="2096"/>
      <c r="S472" s="2096"/>
      <c r="T472" s="2096"/>
      <c r="U472" s="2096"/>
      <c r="V472" s="2097"/>
      <c r="W472" s="2098" t="s">
        <v>626</v>
      </c>
      <c r="X472" s="2099"/>
      <c r="Y472" s="21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7" t="s">
        <v>869</v>
      </c>
      <c r="B478" s="2087"/>
      <c r="C478" s="2087"/>
      <c r="D478" s="2087"/>
      <c r="E478" s="2087"/>
      <c r="F478" s="2087"/>
      <c r="G478" s="2087"/>
      <c r="H478" s="2087"/>
      <c r="I478" s="2087"/>
      <c r="J478" s="2087"/>
      <c r="K478" s="2087"/>
      <c r="L478" s="2087"/>
      <c r="M478" s="2087"/>
      <c r="N478" s="2087"/>
      <c r="O478" s="2087"/>
      <c r="P478" s="2087"/>
      <c r="Q478" s="2087"/>
      <c r="R478" s="2087"/>
      <c r="S478" s="2087"/>
      <c r="T478" s="2087"/>
      <c r="U478" s="2087"/>
      <c r="V478" s="2087"/>
      <c r="W478" s="2087"/>
      <c r="X478" s="2087"/>
      <c r="Y478" s="2087"/>
      <c r="Z478" s="2087"/>
      <c r="AA478" s="2087"/>
      <c r="AB478" s="2087"/>
      <c r="AC478" s="2087"/>
      <c r="AD478" s="2087"/>
      <c r="AE478" s="2087"/>
      <c r="AF478" s="2087"/>
      <c r="AG478" s="2087"/>
      <c r="AH478" s="2087"/>
      <c r="AI478" s="2087"/>
      <c r="AJ478" s="2087"/>
      <c r="AK478" s="2087"/>
      <c r="AL478" s="208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8"/>
      <c r="B479" s="2088"/>
      <c r="C479" s="2088"/>
      <c r="D479" s="2088"/>
      <c r="E479" s="2088"/>
      <c r="F479" s="2088"/>
      <c r="G479" s="2088"/>
      <c r="H479" s="2088"/>
      <c r="I479" s="2088"/>
      <c r="J479" s="2088"/>
      <c r="K479" s="2088"/>
      <c r="L479" s="2088"/>
      <c r="M479" s="2088"/>
      <c r="N479" s="2088"/>
      <c r="O479" s="2088"/>
      <c r="P479" s="2088"/>
      <c r="Q479" s="2088"/>
      <c r="R479" s="2088"/>
      <c r="S479" s="2088"/>
      <c r="T479" s="2088"/>
      <c r="U479" s="2088"/>
      <c r="V479" s="2088"/>
      <c r="W479" s="2088"/>
      <c r="X479" s="2088"/>
      <c r="Y479" s="2088"/>
      <c r="Z479" s="2088"/>
      <c r="AA479" s="2088"/>
      <c r="AB479" s="2088"/>
      <c r="AC479" s="2088"/>
      <c r="AD479" s="2088"/>
      <c r="AE479" s="2088"/>
      <c r="AF479" s="2088"/>
      <c r="AG479" s="2088"/>
      <c r="AH479" s="2088"/>
      <c r="AI479" s="2088"/>
      <c r="AJ479" s="2088"/>
      <c r="AK479" s="2088"/>
      <c r="AL479" s="208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12" t="s">
        <v>870</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202" t="s">
        <v>36</v>
      </c>
      <c r="U484" s="2202"/>
      <c r="V484" s="2202"/>
      <c r="W484" s="2202"/>
      <c r="X484" s="2202"/>
      <c r="Y484" s="2202" t="s">
        <v>37</v>
      </c>
      <c r="Z484" s="2202"/>
      <c r="AA484" s="2202"/>
      <c r="AB484" s="2202"/>
      <c r="AC484" s="2202"/>
      <c r="AD484" s="2202" t="s">
        <v>348</v>
      </c>
      <c r="AE484" s="2202"/>
      <c r="AF484" s="2202"/>
      <c r="AG484" s="2202"/>
      <c r="AH484" s="220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202"/>
      <c r="U485" s="2202"/>
      <c r="V485" s="2202"/>
      <c r="W485" s="2202"/>
      <c r="X485" s="2202"/>
      <c r="Y485" s="2202"/>
      <c r="Z485" s="2202"/>
      <c r="AA485" s="2202"/>
      <c r="AB485" s="2202"/>
      <c r="AC485" s="2202"/>
      <c r="AD485" s="2202"/>
      <c r="AE485" s="2202"/>
      <c r="AF485" s="2202"/>
      <c r="AG485" s="2202"/>
      <c r="AH485" s="220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t="s">
        <v>2609</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3">
        <v>0</v>
      </c>
      <c r="U487" s="2033"/>
      <c r="V487" s="2033"/>
      <c r="W487" s="2033"/>
      <c r="X487" s="2033"/>
      <c r="Y487" s="2033">
        <v>0</v>
      </c>
      <c r="Z487" s="2033"/>
      <c r="AA487" s="2033"/>
      <c r="AB487" s="2033"/>
      <c r="AC487" s="2033"/>
      <c r="AD487" s="2033">
        <v>43648</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t="s">
        <v>2609</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t="s">
        <v>2609</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t="s">
        <v>2609</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v>44218</v>
      </c>
      <c r="AE491" s="2033"/>
      <c r="AF491" s="2033"/>
      <c r="AG491" s="2033"/>
      <c r="AH491" s="203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3">
        <v>0</v>
      </c>
      <c r="U492" s="2033"/>
      <c r="V492" s="2033"/>
      <c r="W492" s="2033"/>
      <c r="X492" s="2033"/>
      <c r="Y492" s="2033">
        <v>0</v>
      </c>
      <c r="Z492" s="2033"/>
      <c r="AA492" s="2033"/>
      <c r="AB492" s="2033"/>
      <c r="AC492" s="2033"/>
      <c r="AD492" s="2033" t="s">
        <v>2609</v>
      </c>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33" t="s">
        <v>2609</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t="s">
        <v>2609</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3">
        <v>0</v>
      </c>
      <c r="U495" s="2033"/>
      <c r="V495" s="2033"/>
      <c r="W495" s="2033"/>
      <c r="X495" s="2033"/>
      <c r="Y495" s="2033">
        <v>0</v>
      </c>
      <c r="Z495" s="2033"/>
      <c r="AA495" s="2033"/>
      <c r="AB495" s="2033"/>
      <c r="AC495" s="2033"/>
      <c r="AD495" s="2033" t="s">
        <v>2609</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3" t="s">
        <v>414</v>
      </c>
      <c r="R497" s="2154"/>
      <c r="S497" s="2154"/>
      <c r="T497" s="2154"/>
      <c r="U497" s="2154"/>
      <c r="V497" s="2154"/>
      <c r="W497" s="2154"/>
      <c r="X497" s="2154"/>
      <c r="Y497" s="2154"/>
      <c r="Z497" s="2154"/>
      <c r="AA497" s="2154"/>
      <c r="AB497" s="2154"/>
      <c r="AC497" s="2154"/>
      <c r="AD497" s="2154"/>
      <c r="AE497" s="2154"/>
      <c r="AF497" s="2154"/>
      <c r="AG497" s="2154"/>
      <c r="AH497" s="2154"/>
      <c r="AI497" s="2154"/>
      <c r="AJ497" s="2154"/>
      <c r="AK497" s="21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59" t="s">
        <v>2611</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59" t="s">
        <v>2612</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5" t="str">
        <f>Q499</f>
        <v>88 DU/Acre</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3" t="s">
        <v>418</v>
      </c>
      <c r="C501" s="2204"/>
      <c r="D501" s="2204"/>
      <c r="E501" s="2204"/>
      <c r="F501" s="2204"/>
      <c r="G501" s="2204"/>
      <c r="H501" s="2204"/>
      <c r="I501" s="2204"/>
      <c r="J501" s="2204"/>
      <c r="K501" s="2204"/>
      <c r="L501" s="2204"/>
      <c r="M501" s="2204"/>
      <c r="N501" s="2204"/>
      <c r="O501" s="2204"/>
      <c r="P501" s="2205"/>
      <c r="Q501" s="2174" t="s">
        <v>706</v>
      </c>
      <c r="R501" s="2175"/>
      <c r="S501" s="2413" t="s">
        <v>171</v>
      </c>
      <c r="T501" s="2414"/>
      <c r="U501" s="2414"/>
      <c r="V501" s="2414"/>
      <c r="W501" s="2414"/>
      <c r="X501" s="2414"/>
      <c r="Y501" s="2414"/>
      <c r="Z501" s="2414"/>
      <c r="AA501" s="2414"/>
      <c r="AB501" s="2414"/>
      <c r="AC501" s="2414"/>
      <c r="AD501" s="2414"/>
      <c r="AE501" s="2414"/>
      <c r="AF501" s="2414"/>
      <c r="AG501" s="2414"/>
      <c r="AH501" s="2414"/>
      <c r="AI501" s="2414"/>
      <c r="AJ501" s="2414"/>
      <c r="AK501" s="241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6"/>
      <c r="C502" s="2207"/>
      <c r="D502" s="2207"/>
      <c r="E502" s="2207"/>
      <c r="F502" s="2207"/>
      <c r="G502" s="2207"/>
      <c r="H502" s="2207"/>
      <c r="I502" s="2207"/>
      <c r="J502" s="2207"/>
      <c r="K502" s="2207"/>
      <c r="L502" s="2207"/>
      <c r="M502" s="2207"/>
      <c r="N502" s="2207"/>
      <c r="O502" s="2207"/>
      <c r="P502" s="2208"/>
      <c r="Q502" s="2176"/>
      <c r="R502" s="2177"/>
      <c r="S502" s="2416"/>
      <c r="T502" s="2417"/>
      <c r="U502" s="2417"/>
      <c r="V502" s="2417"/>
      <c r="W502" s="2417"/>
      <c r="X502" s="2417"/>
      <c r="Y502" s="2417"/>
      <c r="Z502" s="2417"/>
      <c r="AA502" s="2417"/>
      <c r="AB502" s="2417"/>
      <c r="AC502" s="2417"/>
      <c r="AD502" s="2417"/>
      <c r="AE502" s="2417"/>
      <c r="AF502" s="2417"/>
      <c r="AG502" s="2417"/>
      <c r="AH502" s="2417"/>
      <c r="AI502" s="2417"/>
      <c r="AJ502" s="2417"/>
      <c r="AK502" s="241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2028</v>
      </c>
      <c r="C503" s="1490"/>
      <c r="D503" s="1490"/>
      <c r="E503" s="1490"/>
      <c r="F503" s="1490"/>
      <c r="G503" s="1490"/>
      <c r="H503" s="1490"/>
      <c r="I503" s="1490"/>
      <c r="J503" s="1490"/>
      <c r="K503" s="1490"/>
      <c r="L503" s="1490"/>
      <c r="M503" s="1490"/>
      <c r="N503" s="1490"/>
      <c r="O503" s="1490"/>
      <c r="P503" s="1490"/>
      <c r="Q503" s="2082" t="s">
        <v>706</v>
      </c>
      <c r="R503" s="2083"/>
      <c r="S503" s="2083"/>
      <c r="T503" s="2083"/>
      <c r="U503" s="2083"/>
      <c r="V503" s="2083"/>
      <c r="W503" s="2083"/>
      <c r="X503" s="2083"/>
      <c r="Y503" s="2083"/>
      <c r="Z503" s="2083"/>
      <c r="AA503" s="2083"/>
      <c r="AB503" s="2083"/>
      <c r="AC503" s="2083"/>
      <c r="AD503" s="2083"/>
      <c r="AE503" s="2083"/>
      <c r="AF503" s="2083"/>
      <c r="AG503" s="2083"/>
      <c r="AH503" s="2083"/>
      <c r="AI503" s="2083"/>
      <c r="AJ503" s="2083"/>
      <c r="AK503" s="208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59" t="s">
        <v>2613</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59" t="s">
        <v>2609</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5">
        <v>67</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2026</v>
      </c>
      <c r="C507" s="77"/>
      <c r="D507" s="77"/>
      <c r="E507" s="77"/>
      <c r="F507" s="77"/>
      <c r="G507" s="77"/>
      <c r="H507" s="77"/>
      <c r="I507" s="77"/>
      <c r="J507" s="77"/>
      <c r="K507" s="77"/>
      <c r="L507" s="77"/>
      <c r="M507" s="2136">
        <v>67</v>
      </c>
      <c r="N507" s="2137"/>
      <c r="O507" s="2137"/>
      <c r="P507" s="2138"/>
      <c r="Q507" s="1520" t="s">
        <v>2027</v>
      </c>
      <c r="R507" s="1521"/>
      <c r="S507" s="1521"/>
      <c r="T507" s="1521"/>
      <c r="U507" s="1521"/>
      <c r="V507" s="1521"/>
      <c r="W507" s="1521"/>
      <c r="X507" s="1521"/>
      <c r="Y507" s="1521"/>
      <c r="Z507" s="1521"/>
      <c r="AA507" s="1521"/>
      <c r="AB507" s="1521"/>
      <c r="AC507" s="1521"/>
      <c r="AD507" s="1521"/>
      <c r="AE507" s="1521"/>
      <c r="AF507" s="1521"/>
      <c r="AG507" s="1521"/>
      <c r="AH507" s="2136"/>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3" t="s">
        <v>422</v>
      </c>
      <c r="AD511" s="2154"/>
      <c r="AE511" s="2154"/>
      <c r="AF511" s="2154"/>
      <c r="AG511" s="2154"/>
      <c r="AH511" s="2154"/>
      <c r="AI511" s="2154"/>
      <c r="AJ511" s="2154"/>
      <c r="AK511" s="21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423</v>
      </c>
      <c r="AD512" s="2113"/>
      <c r="AE512" s="2113"/>
      <c r="AF512" s="2113"/>
      <c r="AG512" s="82" t="s">
        <v>424</v>
      </c>
      <c r="AH512" s="2113" t="s">
        <v>425</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67">
        <v>7</v>
      </c>
      <c r="AD513" s="2168"/>
      <c r="AE513" s="2168"/>
      <c r="AF513" s="2168"/>
      <c r="AG513" s="75" t="s">
        <v>424</v>
      </c>
      <c r="AH513" s="2062">
        <v>2019</v>
      </c>
      <c r="AI513" s="2062"/>
      <c r="AJ513" s="2062"/>
      <c r="AK513" s="20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67">
        <v>1</v>
      </c>
      <c r="AD514" s="2168"/>
      <c r="AE514" s="2168"/>
      <c r="AF514" s="2168"/>
      <c r="AG514" s="65" t="s">
        <v>424</v>
      </c>
      <c r="AH514" s="2062">
        <v>2018</v>
      </c>
      <c r="AI514" s="2062"/>
      <c r="AJ514" s="2062"/>
      <c r="AK514" s="20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67" t="s">
        <v>626</v>
      </c>
      <c r="AD515" s="2168"/>
      <c r="AE515" s="2168"/>
      <c r="AF515" s="2168"/>
      <c r="AG515" s="75" t="s">
        <v>424</v>
      </c>
      <c r="AH515" s="2062"/>
      <c r="AI515" s="2062"/>
      <c r="AJ515" s="2062"/>
      <c r="AK515" s="20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67" t="s">
        <v>626</v>
      </c>
      <c r="AD516" s="2168"/>
      <c r="AE516" s="2168"/>
      <c r="AF516" s="2168"/>
      <c r="AG516" s="75" t="s">
        <v>424</v>
      </c>
      <c r="AH516" s="2062"/>
      <c r="AI516" s="2062"/>
      <c r="AJ516" s="2062"/>
      <c r="AK516" s="20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67" t="s">
        <v>626</v>
      </c>
      <c r="AD517" s="2168"/>
      <c r="AE517" s="2168"/>
      <c r="AF517" s="2168"/>
      <c r="AG517" s="75" t="s">
        <v>424</v>
      </c>
      <c r="AH517" s="2062"/>
      <c r="AI517" s="2062"/>
      <c r="AJ517" s="2062"/>
      <c r="AK517" s="20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67" t="s">
        <v>626</v>
      </c>
      <c r="AD518" s="2168"/>
      <c r="AE518" s="2168"/>
      <c r="AF518" s="2168"/>
      <c r="AG518" s="75" t="s">
        <v>424</v>
      </c>
      <c r="AH518" s="2062"/>
      <c r="AI518" s="2062"/>
      <c r="AJ518" s="2062"/>
      <c r="AK518" s="20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9">
        <v>7</v>
      </c>
      <c r="AD519" s="2050"/>
      <c r="AE519" s="2050"/>
      <c r="AF519" s="2050"/>
      <c r="AG519" s="75" t="s">
        <v>424</v>
      </c>
      <c r="AH519" s="2062">
        <v>2021</v>
      </c>
      <c r="AI519" s="2062"/>
      <c r="AJ519" s="2062"/>
      <c r="AK519" s="20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9"/>
      <c r="C520" s="2030"/>
      <c r="D520" s="2030"/>
      <c r="E520" s="2030"/>
      <c r="F520" s="2030"/>
      <c r="G520" s="2030"/>
      <c r="H520" s="2031"/>
      <c r="I520" s="1523" t="s">
        <v>175</v>
      </c>
      <c r="J520" s="80"/>
      <c r="K520" s="80"/>
      <c r="L520" s="2163" t="s">
        <v>343</v>
      </c>
      <c r="M520" s="2108"/>
      <c r="N520" s="2108"/>
      <c r="O520" s="2108"/>
      <c r="P520" s="2108"/>
      <c r="Q520" s="2108"/>
      <c r="R520" s="2108"/>
      <c r="S520" s="2108"/>
      <c r="T520" s="2108"/>
      <c r="U520" s="2108"/>
      <c r="V520" s="2108"/>
      <c r="W520" s="2108"/>
      <c r="X520" s="2108"/>
      <c r="Y520" s="2108"/>
      <c r="Z520" s="2108"/>
      <c r="AA520" s="2108"/>
      <c r="AB520" s="2164"/>
      <c r="AC520" s="2167" t="s">
        <v>626</v>
      </c>
      <c r="AD520" s="2168"/>
      <c r="AE520" s="2168"/>
      <c r="AF520" s="2168"/>
      <c r="AG520" s="1494" t="s">
        <v>424</v>
      </c>
      <c r="AH520" s="2062"/>
      <c r="AI520" s="2062"/>
      <c r="AJ520" s="2062"/>
      <c r="AK520" s="20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2032</v>
      </c>
      <c r="J521" s="25"/>
      <c r="K521" s="25"/>
      <c r="L521" s="25"/>
      <c r="M521" s="25"/>
      <c r="N521" s="25"/>
      <c r="O521" s="25"/>
      <c r="P521" s="25"/>
      <c r="Q521" s="25"/>
      <c r="R521" s="25"/>
      <c r="S521" s="25"/>
      <c r="T521" s="25"/>
      <c r="U521" s="25"/>
      <c r="V521" s="25"/>
      <c r="W521" s="25"/>
      <c r="X521" s="25"/>
      <c r="Y521" s="25"/>
      <c r="AC521" s="2058" t="s">
        <v>1384</v>
      </c>
      <c r="AD521" s="2058"/>
      <c r="AE521" s="2058"/>
      <c r="AF521" s="2058"/>
      <c r="AG521" s="1786"/>
      <c r="AH521" s="2047"/>
      <c r="AI521" s="2047"/>
      <c r="AJ521" s="2047"/>
      <c r="AK521" s="20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2029</v>
      </c>
      <c r="J522" s="25"/>
      <c r="K522" s="25"/>
      <c r="L522" s="25"/>
      <c r="M522" s="25"/>
      <c r="N522" s="25"/>
      <c r="O522" s="25"/>
      <c r="P522" s="25"/>
      <c r="Q522" s="25"/>
      <c r="R522" s="25"/>
      <c r="S522" s="25"/>
      <c r="T522" s="25"/>
      <c r="U522" s="25"/>
      <c r="V522" s="25"/>
      <c r="W522" s="25"/>
      <c r="X522" s="25"/>
      <c r="Y522" s="25"/>
      <c r="AC522" s="2049"/>
      <c r="AD522" s="2050"/>
      <c r="AE522" s="2050"/>
      <c r="AF522" s="2051"/>
      <c r="AG522" s="1786"/>
      <c r="AH522" s="2047"/>
      <c r="AI522" s="2047"/>
      <c r="AJ522" s="2047"/>
      <c r="AK522" s="20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2030</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2031</v>
      </c>
      <c r="J524" s="80"/>
      <c r="K524" s="80"/>
      <c r="L524" s="80"/>
      <c r="M524" s="80"/>
      <c r="N524" s="80"/>
      <c r="O524" s="80"/>
      <c r="P524" s="80"/>
      <c r="Q524" s="80"/>
      <c r="R524" s="80"/>
      <c r="S524" s="80"/>
      <c r="T524" s="80"/>
      <c r="U524" s="80"/>
      <c r="V524" s="80"/>
      <c r="W524" s="80"/>
      <c r="X524" s="80"/>
      <c r="Y524" s="80"/>
      <c r="Z524" s="80"/>
      <c r="AA524" s="80"/>
      <c r="AB524" s="80"/>
      <c r="AC524" s="2052"/>
      <c r="AD524" s="2053"/>
      <c r="AE524" s="2053"/>
      <c r="AF524" s="2054"/>
      <c r="AG524" s="1787"/>
      <c r="AH524" s="2055"/>
      <c r="AI524" s="2055"/>
      <c r="AJ524" s="2055"/>
      <c r="AK524" s="20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6" t="s">
        <v>423</v>
      </c>
      <c r="AD525" s="2157"/>
      <c r="AE525" s="2157"/>
      <c r="AF525" s="2157"/>
      <c r="AG525" s="1787" t="s">
        <v>424</v>
      </c>
      <c r="AH525" s="2157" t="s">
        <v>425</v>
      </c>
      <c r="AI525" s="2157"/>
      <c r="AJ525" s="2157"/>
      <c r="AK525" s="215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67">
        <v>4</v>
      </c>
      <c r="AD526" s="2168"/>
      <c r="AE526" s="2168"/>
      <c r="AF526" s="2168"/>
      <c r="AG526" s="75" t="s">
        <v>424</v>
      </c>
      <c r="AH526" s="2062">
        <v>2021</v>
      </c>
      <c r="AI526" s="2062"/>
      <c r="AJ526" s="2062"/>
      <c r="AK526" s="20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67">
        <v>4</v>
      </c>
      <c r="AD527" s="2168"/>
      <c r="AE527" s="2168"/>
      <c r="AF527" s="2168"/>
      <c r="AG527" s="75" t="s">
        <v>424</v>
      </c>
      <c r="AH527" s="2062">
        <v>2021</v>
      </c>
      <c r="AI527" s="2062"/>
      <c r="AJ527" s="2062"/>
      <c r="AK527" s="20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67">
        <v>10</v>
      </c>
      <c r="AD528" s="2168"/>
      <c r="AE528" s="2168"/>
      <c r="AF528" s="2168"/>
      <c r="AG528" s="65" t="s">
        <v>424</v>
      </c>
      <c r="AH528" s="2062">
        <v>2021</v>
      </c>
      <c r="AI528" s="2062"/>
      <c r="AJ528" s="2062"/>
      <c r="AK528" s="20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9">
        <v>4</v>
      </c>
      <c r="AD529" s="2050"/>
      <c r="AE529" s="2050"/>
      <c r="AF529" s="2050"/>
      <c r="AG529" s="196" t="s">
        <v>424</v>
      </c>
      <c r="AH529" s="2062">
        <v>2021</v>
      </c>
      <c r="AI529" s="2062"/>
      <c r="AJ529" s="2062"/>
      <c r="AK529" s="20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67">
        <v>4</v>
      </c>
      <c r="AD530" s="2168"/>
      <c r="AE530" s="2168"/>
      <c r="AF530" s="2168"/>
      <c r="AG530" s="75" t="s">
        <v>424</v>
      </c>
      <c r="AH530" s="2062">
        <v>2021</v>
      </c>
      <c r="AI530" s="2062"/>
      <c r="AJ530" s="2062"/>
      <c r="AK530" s="20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6"/>
      <c r="C531" s="2187"/>
      <c r="D531" s="2187"/>
      <c r="E531" s="2187"/>
      <c r="F531" s="2187"/>
      <c r="G531" s="2187"/>
      <c r="H531" s="2188"/>
      <c r="I531" s="80" t="s">
        <v>438</v>
      </c>
      <c r="J531" s="80"/>
      <c r="K531" s="80"/>
      <c r="L531" s="80"/>
      <c r="M531" s="80"/>
      <c r="N531" s="80"/>
      <c r="O531" s="80"/>
      <c r="P531" s="80"/>
      <c r="Q531" s="80"/>
      <c r="R531" s="80"/>
      <c r="S531" s="80"/>
      <c r="T531" s="80"/>
      <c r="U531" s="80"/>
      <c r="V531" s="80"/>
      <c r="W531" s="80"/>
      <c r="X531" s="80"/>
      <c r="Y531" s="80"/>
      <c r="Z531" s="80"/>
      <c r="AA531" s="80"/>
      <c r="AB531" s="80"/>
      <c r="AC531" s="2167">
        <v>12</v>
      </c>
      <c r="AD531" s="2168"/>
      <c r="AE531" s="2168"/>
      <c r="AF531" s="2168"/>
      <c r="AG531" s="65" t="s">
        <v>424</v>
      </c>
      <c r="AH531" s="2062">
        <v>2022</v>
      </c>
      <c r="AI531" s="2062"/>
      <c r="AJ531" s="2062"/>
      <c r="AK531" s="20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6" t="s">
        <v>440</v>
      </c>
      <c r="C532" s="2027"/>
      <c r="D532" s="2027"/>
      <c r="E532" s="2027"/>
      <c r="F532" s="2027"/>
      <c r="G532" s="2027"/>
      <c r="H532" s="2028"/>
      <c r="I532" s="71" t="s">
        <v>441</v>
      </c>
      <c r="J532" s="72"/>
      <c r="K532" s="72"/>
      <c r="L532" s="72"/>
      <c r="M532" s="72"/>
      <c r="N532" s="72"/>
      <c r="O532" s="2043" t="s">
        <v>2614</v>
      </c>
      <c r="P532" s="2045"/>
      <c r="Q532" s="2045"/>
      <c r="R532" s="2045"/>
      <c r="S532" s="2045"/>
      <c r="T532" s="2045"/>
      <c r="U532" s="2045"/>
      <c r="V532" s="2045"/>
      <c r="W532" s="2045"/>
      <c r="X532" s="2045"/>
      <c r="Y532" s="2045"/>
      <c r="Z532" s="2045"/>
      <c r="AA532" s="2045"/>
      <c r="AB532" s="94"/>
      <c r="AC532" s="2049" t="s">
        <v>626</v>
      </c>
      <c r="AD532" s="2050"/>
      <c r="AE532" s="2050"/>
      <c r="AF532" s="2050"/>
      <c r="AG532" s="196" t="s">
        <v>424</v>
      </c>
      <c r="AH532" s="2062"/>
      <c r="AI532" s="2062"/>
      <c r="AJ532" s="2062"/>
      <c r="AK532" s="20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67">
        <v>12</v>
      </c>
      <c r="AD533" s="2168"/>
      <c r="AE533" s="2168"/>
      <c r="AF533" s="2168"/>
      <c r="AG533" s="75" t="s">
        <v>424</v>
      </c>
      <c r="AH533" s="2062">
        <v>2018</v>
      </c>
      <c r="AI533" s="2062"/>
      <c r="AJ533" s="2062"/>
      <c r="AK533" s="20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67">
        <v>4</v>
      </c>
      <c r="AD534" s="2168"/>
      <c r="AE534" s="2168"/>
      <c r="AF534" s="2168"/>
      <c r="AG534" s="65" t="s">
        <v>424</v>
      </c>
      <c r="AH534" s="2062">
        <v>2019</v>
      </c>
      <c r="AI534" s="2062"/>
      <c r="AJ534" s="2062"/>
      <c r="AK534" s="20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9"/>
      <c r="C535" s="2030"/>
      <c r="D535" s="2030"/>
      <c r="E535" s="2030"/>
      <c r="F535" s="2030"/>
      <c r="G535" s="2030"/>
      <c r="H535" s="2031"/>
      <c r="I535" s="72" t="s">
        <v>444</v>
      </c>
      <c r="J535" s="72"/>
      <c r="K535" s="72"/>
      <c r="L535" s="72"/>
      <c r="M535" s="72"/>
      <c r="N535" s="72"/>
      <c r="O535" s="2042" t="s">
        <v>2615</v>
      </c>
      <c r="P535" s="2041"/>
      <c r="Q535" s="2041"/>
      <c r="R535" s="2041"/>
      <c r="S535" s="2041"/>
      <c r="T535" s="2041"/>
      <c r="U535" s="2041"/>
      <c r="V535" s="2041"/>
      <c r="W535" s="2041"/>
      <c r="X535" s="2041"/>
      <c r="Y535" s="2041"/>
      <c r="Z535" s="2041"/>
      <c r="AA535" s="2041"/>
      <c r="AC535" s="2167" t="s">
        <v>626</v>
      </c>
      <c r="AD535" s="2168"/>
      <c r="AE535" s="2168"/>
      <c r="AF535" s="2168"/>
      <c r="AG535" s="75" t="s">
        <v>424</v>
      </c>
      <c r="AH535" s="2062"/>
      <c r="AI535" s="2062"/>
      <c r="AJ535" s="2062"/>
      <c r="AK535" s="20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67">
        <v>3</v>
      </c>
      <c r="AD536" s="2168"/>
      <c r="AE536" s="2168"/>
      <c r="AF536" s="2168"/>
      <c r="AG536" s="75" t="s">
        <v>424</v>
      </c>
      <c r="AH536" s="2062">
        <v>2020</v>
      </c>
      <c r="AI536" s="2062"/>
      <c r="AJ536" s="2062"/>
      <c r="AK536" s="20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67">
        <v>6</v>
      </c>
      <c r="AD537" s="2168"/>
      <c r="AE537" s="2168"/>
      <c r="AF537" s="2168"/>
      <c r="AG537" s="65" t="s">
        <v>424</v>
      </c>
      <c r="AH537" s="2062">
        <v>2020</v>
      </c>
      <c r="AI537" s="2062"/>
      <c r="AJ537" s="2062"/>
      <c r="AK537" s="20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9"/>
      <c r="C538" s="2030"/>
      <c r="D538" s="2030"/>
      <c r="E538" s="2030"/>
      <c r="F538" s="2030"/>
      <c r="G538" s="2030"/>
      <c r="H538" s="2031"/>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167" t="s">
        <v>626</v>
      </c>
      <c r="AD538" s="2168"/>
      <c r="AE538" s="2168"/>
      <c r="AF538" s="2168"/>
      <c r="AG538" s="75" t="s">
        <v>424</v>
      </c>
      <c r="AH538" s="2062"/>
      <c r="AI538" s="2062"/>
      <c r="AJ538" s="2062"/>
      <c r="AK538" s="20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67" t="s">
        <v>626</v>
      </c>
      <c r="AD539" s="2168"/>
      <c r="AE539" s="2168"/>
      <c r="AF539" s="2168"/>
      <c r="AG539" s="75" t="s">
        <v>424</v>
      </c>
      <c r="AH539" s="2062"/>
      <c r="AI539" s="2062"/>
      <c r="AJ539" s="2062"/>
      <c r="AK539" s="20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67" t="s">
        <v>626</v>
      </c>
      <c r="AD540" s="2168"/>
      <c r="AE540" s="2168"/>
      <c r="AF540" s="2168"/>
      <c r="AG540" s="65" t="s">
        <v>424</v>
      </c>
      <c r="AH540" s="2062"/>
      <c r="AI540" s="2062"/>
      <c r="AJ540" s="2062"/>
      <c r="AK540" s="20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9"/>
      <c r="C541" s="2030"/>
      <c r="D541" s="2030"/>
      <c r="E541" s="2030"/>
      <c r="F541" s="2030"/>
      <c r="G541" s="2030"/>
      <c r="H541" s="2031"/>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167" t="s">
        <v>626</v>
      </c>
      <c r="AD541" s="2168"/>
      <c r="AE541" s="2168"/>
      <c r="AF541" s="2168"/>
      <c r="AG541" s="75" t="s">
        <v>424</v>
      </c>
      <c r="AH541" s="2062"/>
      <c r="AI541" s="2062"/>
      <c r="AJ541" s="2062"/>
      <c r="AK541" s="20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67" t="s">
        <v>626</v>
      </c>
      <c r="AD542" s="2168"/>
      <c r="AE542" s="2168"/>
      <c r="AF542" s="2168"/>
      <c r="AG542" s="75" t="s">
        <v>424</v>
      </c>
      <c r="AH542" s="2062"/>
      <c r="AI542" s="2062"/>
      <c r="AJ542" s="2062"/>
      <c r="AK542" s="20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67" t="s">
        <v>626</v>
      </c>
      <c r="AD543" s="2168"/>
      <c r="AE543" s="2168"/>
      <c r="AF543" s="2168"/>
      <c r="AG543" s="65" t="s">
        <v>424</v>
      </c>
      <c r="AH543" s="2062"/>
      <c r="AI543" s="2062"/>
      <c r="AJ543" s="2062"/>
      <c r="AK543" s="20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9"/>
      <c r="C544" s="2030"/>
      <c r="D544" s="2030"/>
      <c r="E544" s="2030"/>
      <c r="F544" s="2030"/>
      <c r="G544" s="2030"/>
      <c r="H544" s="2031"/>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167" t="s">
        <v>626</v>
      </c>
      <c r="AD544" s="2168"/>
      <c r="AE544" s="2168"/>
      <c r="AF544" s="2168"/>
      <c r="AG544" s="75" t="s">
        <v>424</v>
      </c>
      <c r="AH544" s="2062"/>
      <c r="AI544" s="2062"/>
      <c r="AJ544" s="2062"/>
      <c r="AK544" s="20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67" t="s">
        <v>626</v>
      </c>
      <c r="AD545" s="2168"/>
      <c r="AE545" s="2168"/>
      <c r="AF545" s="2168"/>
      <c r="AG545" s="65" t="s">
        <v>424</v>
      </c>
      <c r="AH545" s="2062"/>
      <c r="AI545" s="2062"/>
      <c r="AJ545" s="2062"/>
      <c r="AK545" s="20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67" t="s">
        <v>626</v>
      </c>
      <c r="AD546" s="2168"/>
      <c r="AE546" s="2168"/>
      <c r="AF546" s="2168"/>
      <c r="AG546" s="75" t="s">
        <v>424</v>
      </c>
      <c r="AH546" s="2062"/>
      <c r="AI546" s="2062"/>
      <c r="AJ546" s="2062"/>
      <c r="AK546" s="20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9"/>
      <c r="C547" s="2030"/>
      <c r="D547" s="2030"/>
      <c r="E547" s="2030"/>
      <c r="F547" s="2030"/>
      <c r="G547" s="2030"/>
      <c r="H547" s="2031"/>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167" t="s">
        <v>626</v>
      </c>
      <c r="AD547" s="2168"/>
      <c r="AE547" s="2168"/>
      <c r="AF547" s="2168"/>
      <c r="AG547" s="65" t="s">
        <v>424</v>
      </c>
      <c r="AH547" s="2062"/>
      <c r="AI547" s="2062"/>
      <c r="AJ547" s="2062"/>
      <c r="AK547" s="20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67" t="s">
        <v>626</v>
      </c>
      <c r="AD548" s="2168"/>
      <c r="AE548" s="2168"/>
      <c r="AF548" s="2168"/>
      <c r="AG548" s="75" t="s">
        <v>424</v>
      </c>
      <c r="AH548" s="2062"/>
      <c r="AI548" s="2062"/>
      <c r="AJ548" s="2062"/>
      <c r="AK548" s="20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67" t="s">
        <v>626</v>
      </c>
      <c r="AD549" s="2168"/>
      <c r="AE549" s="2168"/>
      <c r="AF549" s="2168"/>
      <c r="AG549" s="65" t="s">
        <v>424</v>
      </c>
      <c r="AH549" s="2062"/>
      <c r="AI549" s="2062"/>
      <c r="AJ549" s="2062"/>
      <c r="AK549" s="20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9"/>
      <c r="C550" s="2030"/>
      <c r="D550" s="2030"/>
      <c r="E550" s="2030"/>
      <c r="F550" s="2030"/>
      <c r="G550" s="2030"/>
      <c r="H550" s="2031"/>
      <c r="I550" s="72" t="s">
        <v>595</v>
      </c>
      <c r="J550" s="72"/>
      <c r="K550" s="72"/>
      <c r="L550" s="72"/>
      <c r="M550" s="72"/>
      <c r="N550" s="72"/>
      <c r="O550" s="72"/>
      <c r="P550" s="72"/>
      <c r="Q550" s="72"/>
      <c r="R550" s="72"/>
      <c r="S550" s="72"/>
      <c r="T550" s="72"/>
      <c r="U550" s="72"/>
      <c r="V550" s="72"/>
      <c r="W550" s="72"/>
      <c r="X550" s="25"/>
      <c r="Y550" s="25"/>
      <c r="AC550" s="2167">
        <v>10</v>
      </c>
      <c r="AD550" s="2168"/>
      <c r="AE550" s="2168"/>
      <c r="AF550" s="2168"/>
      <c r="AG550" s="65" t="s">
        <v>424</v>
      </c>
      <c r="AH550" s="2062">
        <v>2021</v>
      </c>
      <c r="AI550" s="2062"/>
      <c r="AJ550" s="2062"/>
      <c r="AK550" s="20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9"/>
      <c r="C551" s="2030"/>
      <c r="D551" s="2030"/>
      <c r="E551" s="2030"/>
      <c r="F551" s="2030"/>
      <c r="G551" s="2030"/>
      <c r="H551" s="2031"/>
      <c r="I551" s="25" t="s">
        <v>596</v>
      </c>
      <c r="J551" s="25"/>
      <c r="K551" s="25"/>
      <c r="L551" s="25"/>
      <c r="M551" s="25"/>
      <c r="N551" s="25"/>
      <c r="O551" s="25"/>
      <c r="P551" s="25"/>
      <c r="Q551" s="25"/>
      <c r="R551" s="25"/>
      <c r="S551" s="25"/>
      <c r="T551" s="25"/>
      <c r="U551" s="25"/>
      <c r="V551" s="25"/>
      <c r="W551" s="25"/>
      <c r="X551" s="25"/>
      <c r="Y551" s="25"/>
      <c r="AC551" s="2167">
        <v>10</v>
      </c>
      <c r="AD551" s="2168"/>
      <c r="AE551" s="2168"/>
      <c r="AF551" s="2168"/>
      <c r="AG551" s="75" t="s">
        <v>424</v>
      </c>
      <c r="AH551" s="2062">
        <v>2021</v>
      </c>
      <c r="AI551" s="2062"/>
      <c r="AJ551" s="2062"/>
      <c r="AK551" s="20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9"/>
      <c r="C552" s="2030"/>
      <c r="D552" s="2030"/>
      <c r="E552" s="2030"/>
      <c r="F552" s="2030"/>
      <c r="G552" s="2030"/>
      <c r="H552" s="2031"/>
      <c r="I552" s="25" t="s">
        <v>597</v>
      </c>
      <c r="J552" s="25"/>
      <c r="K552" s="25"/>
      <c r="L552" s="25"/>
      <c r="M552" s="25"/>
      <c r="N552" s="25"/>
      <c r="O552" s="25"/>
      <c r="P552" s="25"/>
      <c r="Q552" s="25"/>
      <c r="R552" s="25"/>
      <c r="S552" s="25"/>
      <c r="T552" s="25"/>
      <c r="U552" s="25"/>
      <c r="V552" s="25"/>
      <c r="W552" s="25"/>
      <c r="X552" s="25"/>
      <c r="Y552" s="25"/>
      <c r="AC552" s="2167">
        <v>12</v>
      </c>
      <c r="AD552" s="2168"/>
      <c r="AE552" s="2168"/>
      <c r="AF552" s="2168"/>
      <c r="AG552" s="65" t="s">
        <v>424</v>
      </c>
      <c r="AH552" s="2062">
        <v>2022</v>
      </c>
      <c r="AI552" s="2062"/>
      <c r="AJ552" s="2062"/>
      <c r="AK552" s="20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9"/>
      <c r="C553" s="2030"/>
      <c r="D553" s="2030"/>
      <c r="E553" s="2030"/>
      <c r="F553" s="2030"/>
      <c r="G553" s="2030"/>
      <c r="H553" s="2031"/>
      <c r="I553" s="25" t="s">
        <v>598</v>
      </c>
      <c r="J553" s="25"/>
      <c r="K553" s="25"/>
      <c r="L553" s="25"/>
      <c r="M553" s="25"/>
      <c r="N553" s="25"/>
      <c r="O553" s="25"/>
      <c r="P553" s="25"/>
      <c r="Q553" s="25"/>
      <c r="R553" s="25"/>
      <c r="S553" s="25"/>
      <c r="T553" s="25"/>
      <c r="U553" s="25"/>
      <c r="V553" s="25"/>
      <c r="W553" s="25"/>
      <c r="X553" s="25"/>
      <c r="Y553" s="25"/>
      <c r="AC553" s="2167">
        <v>12</v>
      </c>
      <c r="AD553" s="2168"/>
      <c r="AE553" s="2168"/>
      <c r="AF553" s="2168"/>
      <c r="AG553" s="65" t="s">
        <v>424</v>
      </c>
      <c r="AH553" s="2062">
        <v>2022</v>
      </c>
      <c r="AI553" s="2062"/>
      <c r="AJ553" s="2062"/>
      <c r="AK553" s="20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6"/>
      <c r="C554" s="2187"/>
      <c r="D554" s="2187"/>
      <c r="E554" s="2187"/>
      <c r="F554" s="2187"/>
      <c r="G554" s="2187"/>
      <c r="H554" s="2188"/>
      <c r="I554" s="80" t="s">
        <v>482</v>
      </c>
      <c r="J554" s="80"/>
      <c r="K554" s="80"/>
      <c r="L554" s="80"/>
      <c r="M554" s="80"/>
      <c r="N554" s="80"/>
      <c r="O554" s="80"/>
      <c r="P554" s="80"/>
      <c r="Q554" s="80"/>
      <c r="R554" s="80"/>
      <c r="S554" s="80"/>
      <c r="T554" s="80"/>
      <c r="U554" s="80"/>
      <c r="V554" s="80"/>
      <c r="W554" s="80"/>
      <c r="X554" s="80"/>
      <c r="Y554" s="80"/>
      <c r="Z554" s="80"/>
      <c r="AA554" s="80"/>
      <c r="AB554" s="80"/>
      <c r="AC554" s="2167">
        <v>3</v>
      </c>
      <c r="AD554" s="2168"/>
      <c r="AE554" s="2168"/>
      <c r="AF554" s="2168"/>
      <c r="AG554" s="65" t="s">
        <v>424</v>
      </c>
      <c r="AH554" s="2062">
        <v>2023</v>
      </c>
      <c r="AI554" s="2062"/>
      <c r="AJ554" s="2062"/>
      <c r="AK554" s="20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576</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1" t="s">
        <v>484</v>
      </c>
      <c r="C563" s="2184"/>
      <c r="D563" s="2184"/>
      <c r="E563" s="2184"/>
      <c r="F563" s="2184"/>
      <c r="G563" s="2184"/>
      <c r="H563" s="2184"/>
      <c r="I563" s="2184"/>
      <c r="J563" s="2184"/>
      <c r="K563" s="2184"/>
      <c r="L563" s="2184"/>
      <c r="M563" s="2184"/>
      <c r="N563" s="2184"/>
      <c r="O563" s="2184"/>
      <c r="P563" s="2185"/>
      <c r="Q563" s="2181" t="s">
        <v>2379</v>
      </c>
      <c r="R563" s="2182"/>
      <c r="S563" s="2183"/>
      <c r="T563" s="2181" t="s">
        <v>2377</v>
      </c>
      <c r="U563" s="2182"/>
      <c r="V563" s="2183"/>
      <c r="W563" s="2181" t="s">
        <v>485</v>
      </c>
      <c r="X563" s="2182"/>
      <c r="Y563" s="2183"/>
      <c r="Z563" s="2181" t="s">
        <v>2378</v>
      </c>
      <c r="AA563" s="2182"/>
      <c r="AB563" s="2182"/>
      <c r="AC563" s="2182"/>
      <c r="AD563" s="2182"/>
      <c r="AE563" s="2181" t="s">
        <v>2151</v>
      </c>
      <c r="AF563" s="2182"/>
      <c r="AG563" s="2182"/>
      <c r="AH563" s="2183"/>
      <c r="AI563" s="2181" t="s">
        <v>2152</v>
      </c>
      <c r="AJ563" s="2182"/>
      <c r="AK563" s="2182"/>
      <c r="AL563" s="2183"/>
      <c r="AM563" s="2181" t="s">
        <v>486</v>
      </c>
      <c r="AN563" s="2182"/>
      <c r="AO563" s="2182"/>
      <c r="AP563" s="2182"/>
      <c r="AQ563" s="2182"/>
      <c r="AR563" s="2182"/>
      <c r="AS563" s="218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3" t="s">
        <v>2651</v>
      </c>
      <c r="D564" s="2043"/>
      <c r="E564" s="2043"/>
      <c r="F564" s="2043"/>
      <c r="G564" s="2043"/>
      <c r="H564" s="2043"/>
      <c r="I564" s="2043"/>
      <c r="J564" s="2043"/>
      <c r="K564" s="2043"/>
      <c r="L564" s="2043"/>
      <c r="M564" s="2043"/>
      <c r="N564" s="2043"/>
      <c r="O564" s="2043"/>
      <c r="P564" s="2169"/>
      <c r="Q564" s="2136">
        <v>18</v>
      </c>
      <c r="R564" s="2137"/>
      <c r="S564" s="2138"/>
      <c r="T564" s="2136">
        <v>18</v>
      </c>
      <c r="U564" s="2137"/>
      <c r="V564" s="2138"/>
      <c r="W564" s="2171">
        <v>0.04</v>
      </c>
      <c r="X564" s="2172"/>
      <c r="Y564" s="2173"/>
      <c r="Z564" s="2057" t="s">
        <v>2616</v>
      </c>
      <c r="AA564" s="2057"/>
      <c r="AB564" s="2057"/>
      <c r="AC564" s="2057"/>
      <c r="AD564" s="2057"/>
      <c r="AE564" s="2037">
        <v>1</v>
      </c>
      <c r="AF564" s="2038"/>
      <c r="AG564" s="2038"/>
      <c r="AH564" s="2039"/>
      <c r="AI564" s="2059"/>
      <c r="AJ564" s="2060"/>
      <c r="AK564" s="2060"/>
      <c r="AL564" s="2061"/>
      <c r="AM564" s="2034">
        <f>46175540-AM565</f>
        <v>29839215</v>
      </c>
      <c r="AN564" s="2035"/>
      <c r="AO564" s="2035"/>
      <c r="AP564" s="2035"/>
      <c r="AQ564" s="2035"/>
      <c r="AR564" s="2035"/>
      <c r="AS564" s="203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3" t="s">
        <v>2652</v>
      </c>
      <c r="D565" s="2043"/>
      <c r="E565" s="2043"/>
      <c r="F565" s="2043"/>
      <c r="G565" s="2043"/>
      <c r="H565" s="2043"/>
      <c r="I565" s="2043"/>
      <c r="J565" s="2043"/>
      <c r="K565" s="2043"/>
      <c r="L565" s="2043"/>
      <c r="M565" s="2043"/>
      <c r="N565" s="2043"/>
      <c r="O565" s="2043"/>
      <c r="P565" s="2169"/>
      <c r="Q565" s="2136">
        <v>18</v>
      </c>
      <c r="R565" s="2137"/>
      <c r="S565" s="2138"/>
      <c r="T565" s="2136">
        <v>18</v>
      </c>
      <c r="U565" s="2137"/>
      <c r="V565" s="2138"/>
      <c r="W565" s="2171">
        <f>W564</f>
        <v>0.04</v>
      </c>
      <c r="X565" s="2172"/>
      <c r="Y565" s="2173"/>
      <c r="Z565" s="2057" t="s">
        <v>2616</v>
      </c>
      <c r="AA565" s="2057"/>
      <c r="AB565" s="2057"/>
      <c r="AC565" s="2057"/>
      <c r="AD565" s="2057"/>
      <c r="AE565" s="2037">
        <f>AE564</f>
        <v>1</v>
      </c>
      <c r="AF565" s="2038"/>
      <c r="AG565" s="2038"/>
      <c r="AH565" s="2039"/>
      <c r="AI565" s="2059"/>
      <c r="AJ565" s="2060"/>
      <c r="AK565" s="2060"/>
      <c r="AL565" s="2061"/>
      <c r="AM565" s="2034">
        <v>16336325</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3" t="s">
        <v>2617</v>
      </c>
      <c r="D566" s="2043"/>
      <c r="E566" s="2043"/>
      <c r="F566" s="2043"/>
      <c r="G566" s="2043"/>
      <c r="H566" s="2043"/>
      <c r="I566" s="2043"/>
      <c r="J566" s="2043"/>
      <c r="K566" s="2043"/>
      <c r="L566" s="2043"/>
      <c r="M566" s="2043"/>
      <c r="N566" s="2043"/>
      <c r="O566" s="2043"/>
      <c r="P566" s="2169"/>
      <c r="Q566" s="2160" t="s">
        <v>2609</v>
      </c>
      <c r="R566" s="2161"/>
      <c r="S566" s="2162"/>
      <c r="T566" s="2160" t="s">
        <v>2609</v>
      </c>
      <c r="U566" s="2161"/>
      <c r="V566" s="2162"/>
      <c r="W566" s="2171" t="s">
        <v>2609</v>
      </c>
      <c r="X566" s="2172"/>
      <c r="Y566" s="2173"/>
      <c r="Z566" s="2165" t="s">
        <v>1384</v>
      </c>
      <c r="AA566" s="2057"/>
      <c r="AB566" s="2057"/>
      <c r="AC566" s="2057"/>
      <c r="AD566" s="2166"/>
      <c r="AE566" s="2037">
        <v>2</v>
      </c>
      <c r="AF566" s="2038"/>
      <c r="AG566" s="2038"/>
      <c r="AH566" s="2039"/>
      <c r="AI566" s="2059"/>
      <c r="AJ566" s="2060"/>
      <c r="AK566" s="2060"/>
      <c r="AL566" s="2061"/>
      <c r="AM566" s="2034">
        <v>5124733</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3" t="s">
        <v>2618</v>
      </c>
      <c r="D567" s="2043"/>
      <c r="E567" s="2043"/>
      <c r="F567" s="2043"/>
      <c r="G567" s="2043"/>
      <c r="H567" s="2043"/>
      <c r="I567" s="2043"/>
      <c r="J567" s="2043"/>
      <c r="K567" s="2043"/>
      <c r="L567" s="2043"/>
      <c r="M567" s="2043"/>
      <c r="N567" s="2043"/>
      <c r="O567" s="2043"/>
      <c r="P567" s="2169"/>
      <c r="Q567" s="2160" t="s">
        <v>2609</v>
      </c>
      <c r="R567" s="2179"/>
      <c r="S567" s="2180"/>
      <c r="T567" s="2160" t="s">
        <v>2609</v>
      </c>
      <c r="U567" s="2179"/>
      <c r="V567" s="2180"/>
      <c r="W567" s="2171" t="s">
        <v>2609</v>
      </c>
      <c r="X567" s="2172"/>
      <c r="Y567" s="2173"/>
      <c r="Z567" s="2057" t="s">
        <v>1384</v>
      </c>
      <c r="AA567" s="2057"/>
      <c r="AB567" s="2057"/>
      <c r="AC567" s="2057"/>
      <c r="AD567" s="2057"/>
      <c r="AE567" s="2037"/>
      <c r="AF567" s="2038"/>
      <c r="AG567" s="2038"/>
      <c r="AH567" s="2039"/>
      <c r="AI567" s="2059"/>
      <c r="AJ567" s="2060"/>
      <c r="AK567" s="2060"/>
      <c r="AL567" s="2061"/>
      <c r="AM567" s="2034">
        <f>'Sources and Uses Budget'!C105-SUM(Application!AM564:AS566)</f>
        <v>9161522</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3"/>
      <c r="D568" s="2043"/>
      <c r="E568" s="2043"/>
      <c r="F568" s="2043"/>
      <c r="G568" s="2043"/>
      <c r="H568" s="2043"/>
      <c r="I568" s="2043"/>
      <c r="J568" s="2043"/>
      <c r="K568" s="2043"/>
      <c r="L568" s="2043"/>
      <c r="M568" s="2043"/>
      <c r="N568" s="2043"/>
      <c r="O568" s="2043"/>
      <c r="P568" s="2169"/>
      <c r="Q568" s="2178"/>
      <c r="R568" s="2179"/>
      <c r="S568" s="2180"/>
      <c r="T568" s="2178"/>
      <c r="U568" s="2179"/>
      <c r="V568" s="2180"/>
      <c r="W568" s="2171"/>
      <c r="X568" s="2172"/>
      <c r="Y568" s="2173"/>
      <c r="Z568" s="2057" t="s">
        <v>1384</v>
      </c>
      <c r="AA568" s="2057"/>
      <c r="AB568" s="2057"/>
      <c r="AC568" s="2057"/>
      <c r="AD568" s="2057"/>
      <c r="AE568" s="2037"/>
      <c r="AF568" s="2038"/>
      <c r="AG568" s="2038"/>
      <c r="AH568" s="2039"/>
      <c r="AI568" s="2059"/>
      <c r="AJ568" s="2060"/>
      <c r="AK568" s="2060"/>
      <c r="AL568" s="2061"/>
      <c r="AM568" s="2034"/>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3"/>
      <c r="D569" s="2043"/>
      <c r="E569" s="2043"/>
      <c r="F569" s="2043"/>
      <c r="G569" s="2043"/>
      <c r="H569" s="2043"/>
      <c r="I569" s="2043"/>
      <c r="J569" s="2043"/>
      <c r="K569" s="2043"/>
      <c r="L569" s="2043"/>
      <c r="M569" s="2043"/>
      <c r="N569" s="2043"/>
      <c r="O569" s="2043"/>
      <c r="P569" s="2169"/>
      <c r="Q569" s="2178"/>
      <c r="R569" s="2179"/>
      <c r="S569" s="2180"/>
      <c r="T569" s="2178"/>
      <c r="U569" s="2179"/>
      <c r="V569" s="2180"/>
      <c r="W569" s="2171"/>
      <c r="X569" s="2172"/>
      <c r="Y569" s="2173"/>
      <c r="Z569" s="2057" t="s">
        <v>1384</v>
      </c>
      <c r="AA569" s="2057"/>
      <c r="AB569" s="2057"/>
      <c r="AC569" s="2057"/>
      <c r="AD569" s="2057"/>
      <c r="AE569" s="2037"/>
      <c r="AF569" s="2038"/>
      <c r="AG569" s="2038"/>
      <c r="AH569" s="2039"/>
      <c r="AI569" s="2059"/>
      <c r="AJ569" s="2060"/>
      <c r="AK569" s="2060"/>
      <c r="AL569" s="2061"/>
      <c r="AM569" s="2034"/>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3"/>
      <c r="D570" s="2043"/>
      <c r="E570" s="2043"/>
      <c r="F570" s="2043"/>
      <c r="G570" s="2043"/>
      <c r="H570" s="2043"/>
      <c r="I570" s="2043"/>
      <c r="J570" s="2043"/>
      <c r="K570" s="2043"/>
      <c r="L570" s="2043"/>
      <c r="M570" s="2043"/>
      <c r="N570" s="2043"/>
      <c r="O570" s="2043"/>
      <c r="P570" s="2169"/>
      <c r="Q570" s="2178"/>
      <c r="R570" s="2179"/>
      <c r="S570" s="2180"/>
      <c r="T570" s="2178"/>
      <c r="U570" s="2179"/>
      <c r="V570" s="2180"/>
      <c r="W570" s="2171"/>
      <c r="X570" s="2172"/>
      <c r="Y570" s="2173"/>
      <c r="Z570" s="2057" t="s">
        <v>1384</v>
      </c>
      <c r="AA570" s="2057"/>
      <c r="AB570" s="2057"/>
      <c r="AC570" s="2057"/>
      <c r="AD570" s="2057"/>
      <c r="AE570" s="2037"/>
      <c r="AF570" s="2038"/>
      <c r="AG570" s="2038"/>
      <c r="AH570" s="2039"/>
      <c r="AI570" s="2059"/>
      <c r="AJ570" s="2060"/>
      <c r="AK570" s="2060"/>
      <c r="AL570" s="2061"/>
      <c r="AM570" s="2034"/>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3"/>
      <c r="D571" s="2043"/>
      <c r="E571" s="2043"/>
      <c r="F571" s="2043"/>
      <c r="G571" s="2043"/>
      <c r="H571" s="2043"/>
      <c r="I571" s="2043"/>
      <c r="J571" s="2043"/>
      <c r="K571" s="2043"/>
      <c r="L571" s="2043"/>
      <c r="M571" s="2043"/>
      <c r="N571" s="2043"/>
      <c r="O571" s="2043"/>
      <c r="P571" s="2169"/>
      <c r="Q571" s="2178"/>
      <c r="R571" s="2179"/>
      <c r="S571" s="2180"/>
      <c r="T571" s="2178"/>
      <c r="U571" s="2179"/>
      <c r="V571" s="2180"/>
      <c r="W571" s="2171"/>
      <c r="X571" s="2172"/>
      <c r="Y571" s="2173"/>
      <c r="Z571" s="2057" t="s">
        <v>1384</v>
      </c>
      <c r="AA571" s="2057"/>
      <c r="AB571" s="2057"/>
      <c r="AC571" s="2057"/>
      <c r="AD571" s="2057"/>
      <c r="AE571" s="2037"/>
      <c r="AF571" s="2038"/>
      <c r="AG571" s="2038"/>
      <c r="AH571" s="2039"/>
      <c r="AI571" s="2059"/>
      <c r="AJ571" s="2060"/>
      <c r="AK571" s="2060"/>
      <c r="AL571" s="2061"/>
      <c r="AM571" s="2034"/>
      <c r="AN571" s="2035"/>
      <c r="AO571" s="2035"/>
      <c r="AP571" s="2035"/>
      <c r="AQ571" s="2035"/>
      <c r="AR571" s="2035"/>
      <c r="AS571" s="203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3"/>
      <c r="D572" s="2043"/>
      <c r="E572" s="2043"/>
      <c r="F572" s="2043"/>
      <c r="G572" s="2043"/>
      <c r="H572" s="2043"/>
      <c r="I572" s="2043"/>
      <c r="J572" s="2043"/>
      <c r="K572" s="2043"/>
      <c r="L572" s="2043"/>
      <c r="M572" s="2043"/>
      <c r="N572" s="2043"/>
      <c r="O572" s="2043"/>
      <c r="P572" s="2169"/>
      <c r="Q572" s="2178"/>
      <c r="R572" s="2179"/>
      <c r="S572" s="2180"/>
      <c r="T572" s="2178"/>
      <c r="U572" s="2179"/>
      <c r="V572" s="2180"/>
      <c r="W572" s="2171"/>
      <c r="X572" s="2172"/>
      <c r="Y572" s="2173"/>
      <c r="Z572" s="2057" t="s">
        <v>1384</v>
      </c>
      <c r="AA572" s="2057"/>
      <c r="AB572" s="2057"/>
      <c r="AC572" s="2057"/>
      <c r="AD572" s="2057"/>
      <c r="AE572" s="2037"/>
      <c r="AF572" s="2038"/>
      <c r="AG572" s="2038"/>
      <c r="AH572" s="2039"/>
      <c r="AI572" s="2059"/>
      <c r="AJ572" s="2060"/>
      <c r="AK572" s="2060"/>
      <c r="AL572" s="2061"/>
      <c r="AM572" s="2034"/>
      <c r="AN572" s="2035"/>
      <c r="AO572" s="2035"/>
      <c r="AP572" s="2035"/>
      <c r="AQ572" s="2035"/>
      <c r="AR572" s="2035"/>
      <c r="AS572" s="203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3"/>
      <c r="D573" s="2043"/>
      <c r="E573" s="2043"/>
      <c r="F573" s="2043"/>
      <c r="G573" s="2043"/>
      <c r="H573" s="2043"/>
      <c r="I573" s="2043"/>
      <c r="J573" s="2043"/>
      <c r="K573" s="2043"/>
      <c r="L573" s="2043"/>
      <c r="M573" s="2043"/>
      <c r="N573" s="2043"/>
      <c r="O573" s="2043"/>
      <c r="P573" s="2169"/>
      <c r="Q573" s="2178"/>
      <c r="R573" s="2179"/>
      <c r="S573" s="2180"/>
      <c r="T573" s="2178"/>
      <c r="U573" s="2179"/>
      <c r="V573" s="2180"/>
      <c r="W573" s="2171"/>
      <c r="X573" s="2172"/>
      <c r="Y573" s="2173"/>
      <c r="Z573" s="2057" t="s">
        <v>1384</v>
      </c>
      <c r="AA573" s="2057"/>
      <c r="AB573" s="2057"/>
      <c r="AC573" s="2057"/>
      <c r="AD573" s="2057"/>
      <c r="AE573" s="2037"/>
      <c r="AF573" s="2038"/>
      <c r="AG573" s="2038"/>
      <c r="AH573" s="2039"/>
      <c r="AI573" s="2059"/>
      <c r="AJ573" s="2060"/>
      <c r="AK573" s="2060"/>
      <c r="AL573" s="2061"/>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3"/>
      <c r="D574" s="2043"/>
      <c r="E574" s="2043"/>
      <c r="F574" s="2043"/>
      <c r="G574" s="2043"/>
      <c r="H574" s="2043"/>
      <c r="I574" s="2043"/>
      <c r="J574" s="2043"/>
      <c r="K574" s="2043"/>
      <c r="L574" s="2043"/>
      <c r="M574" s="2043"/>
      <c r="N574" s="2043"/>
      <c r="O574" s="2043"/>
      <c r="P574" s="2169"/>
      <c r="Q574" s="2178"/>
      <c r="R574" s="2179"/>
      <c r="S574" s="2180"/>
      <c r="T574" s="2178"/>
      <c r="U574" s="2179"/>
      <c r="V574" s="2180"/>
      <c r="W574" s="2171"/>
      <c r="X574" s="2172"/>
      <c r="Y574" s="2173"/>
      <c r="Z574" s="2057" t="s">
        <v>1384</v>
      </c>
      <c r="AA574" s="2057"/>
      <c r="AB574" s="2057"/>
      <c r="AC574" s="2057"/>
      <c r="AD574" s="2057"/>
      <c r="AE574" s="2037"/>
      <c r="AF574" s="2038"/>
      <c r="AG574" s="2038"/>
      <c r="AH574" s="2039"/>
      <c r="AI574" s="2059"/>
      <c r="AJ574" s="2060"/>
      <c r="AK574" s="2060"/>
      <c r="AL574" s="2061"/>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3"/>
      <c r="D575" s="2043"/>
      <c r="E575" s="2043"/>
      <c r="F575" s="2043"/>
      <c r="G575" s="2043"/>
      <c r="H575" s="2043"/>
      <c r="I575" s="2043"/>
      <c r="J575" s="2043"/>
      <c r="K575" s="2043"/>
      <c r="L575" s="2043"/>
      <c r="M575" s="2043"/>
      <c r="N575" s="2043"/>
      <c r="O575" s="2043"/>
      <c r="P575" s="2169"/>
      <c r="Q575" s="2178"/>
      <c r="R575" s="2179"/>
      <c r="S575" s="2180"/>
      <c r="T575" s="2178"/>
      <c r="U575" s="2179"/>
      <c r="V575" s="2180"/>
      <c r="W575" s="2171"/>
      <c r="X575" s="2172"/>
      <c r="Y575" s="2173"/>
      <c r="Z575" s="2057" t="s">
        <v>1384</v>
      </c>
      <c r="AA575" s="2057"/>
      <c r="AB575" s="2057"/>
      <c r="AC575" s="2057"/>
      <c r="AD575" s="2057"/>
      <c r="AE575" s="2037"/>
      <c r="AF575" s="2038"/>
      <c r="AG575" s="2038"/>
      <c r="AH575" s="2039"/>
      <c r="AI575" s="2059"/>
      <c r="AJ575" s="2060"/>
      <c r="AK575" s="2060"/>
      <c r="AL575" s="2061"/>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1">
        <f>SUM(AM564:AS575)</f>
        <v>60461795</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4" t="str">
        <f>C564</f>
        <v>Citi Construction Loan - Tax Exempt</v>
      </c>
      <c r="H578" s="2044"/>
      <c r="I578" s="2044"/>
      <c r="J578" s="2044"/>
      <c r="K578" s="2044"/>
      <c r="L578" s="2044"/>
      <c r="M578" s="2044"/>
      <c r="N578" s="2044"/>
      <c r="O578" s="2044"/>
      <c r="P578" s="2044"/>
      <c r="Q578" s="2044"/>
      <c r="R578" s="2044"/>
      <c r="S578" s="14"/>
      <c r="T578" s="87" t="s">
        <v>118</v>
      </c>
      <c r="U578" s="12" t="s">
        <v>496</v>
      </c>
      <c r="Z578" s="2044" t="str">
        <f>C565</f>
        <v>Citi Construction Loan - Taxable Tail</v>
      </c>
      <c r="AA578" s="2044"/>
      <c r="AB578" s="2044"/>
      <c r="AC578" s="2044"/>
      <c r="AD578" s="2044"/>
      <c r="AE578" s="2044"/>
      <c r="AF578" s="2044"/>
      <c r="AG578" s="2044"/>
      <c r="AH578" s="2044"/>
      <c r="AI578" s="2044"/>
      <c r="AJ578" s="2044"/>
      <c r="AK578" s="20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2655</v>
      </c>
      <c r="H579" s="2041"/>
      <c r="I579" s="2041"/>
      <c r="J579" s="2041"/>
      <c r="K579" s="2041"/>
      <c r="L579" s="2041"/>
      <c r="M579" s="2041"/>
      <c r="N579" s="2041"/>
      <c r="O579" s="2041"/>
      <c r="P579" s="2041"/>
      <c r="Q579" s="2041"/>
      <c r="R579" s="2041"/>
      <c r="S579" s="14"/>
      <c r="T579" s="35"/>
      <c r="U579" s="12" t="s">
        <v>90</v>
      </c>
      <c r="Z579" s="2041" t="str">
        <f>G579</f>
        <v>325 E Hillcrest Dr, Suite 160</v>
      </c>
      <c r="AA579" s="2041"/>
      <c r="AB579" s="2041"/>
      <c r="AC579" s="2041"/>
      <c r="AD579" s="2041"/>
      <c r="AE579" s="2041"/>
      <c r="AF579" s="2041"/>
      <c r="AG579" s="2041"/>
      <c r="AH579" s="2041"/>
      <c r="AI579" s="2041"/>
      <c r="AJ579" s="2041"/>
      <c r="AK579" s="204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2" t="s">
        <v>2656</v>
      </c>
      <c r="H580" s="2041"/>
      <c r="I580" s="2041"/>
      <c r="J580" s="2041"/>
      <c r="K580" s="2041"/>
      <c r="L580" s="2041"/>
      <c r="M580" s="2041"/>
      <c r="N580" s="2041"/>
      <c r="O580" s="2041"/>
      <c r="P580" s="2041"/>
      <c r="Q580" s="2041"/>
      <c r="R580" s="2041"/>
      <c r="S580" s="88"/>
      <c r="T580" s="35"/>
      <c r="U580" s="12" t="s">
        <v>615</v>
      </c>
      <c r="Z580" s="2045" t="str">
        <f>G580</f>
        <v>Thousand Oaks, CA 91360</v>
      </c>
      <c r="AA580" s="2045"/>
      <c r="AB580" s="2045"/>
      <c r="AC580" s="2045"/>
      <c r="AD580" s="2045"/>
      <c r="AE580" s="2045"/>
      <c r="AF580" s="2045"/>
      <c r="AG580" s="2045"/>
      <c r="AH580" s="2045"/>
      <c r="AI580" s="2045"/>
      <c r="AJ580" s="2045"/>
      <c r="AK580" s="204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2653</v>
      </c>
      <c r="H581" s="2041"/>
      <c r="I581" s="2041"/>
      <c r="J581" s="2041"/>
      <c r="K581" s="2041"/>
      <c r="L581" s="2041"/>
      <c r="M581" s="2041"/>
      <c r="N581" s="2041"/>
      <c r="O581" s="2041"/>
      <c r="P581" s="2041"/>
      <c r="Q581" s="2041"/>
      <c r="R581" s="2041"/>
      <c r="S581" s="14"/>
      <c r="T581" s="35"/>
      <c r="U581" s="12" t="s">
        <v>17</v>
      </c>
      <c r="Z581" s="2045" t="str">
        <f>G581</f>
        <v>Matt Knipprath</v>
      </c>
      <c r="AA581" s="2045"/>
      <c r="AB581" s="2045"/>
      <c r="AC581" s="2045"/>
      <c r="AD581" s="2045"/>
      <c r="AE581" s="2045"/>
      <c r="AF581" s="2045"/>
      <c r="AG581" s="2045"/>
      <c r="AH581" s="2045"/>
      <c r="AI581" s="2045"/>
      <c r="AJ581" s="2045"/>
      <c r="AK581" s="204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0" t="s">
        <v>2654</v>
      </c>
      <c r="H582" s="2170"/>
      <c r="I582" s="2170"/>
      <c r="J582" s="2170"/>
      <c r="K582" s="2170"/>
      <c r="L582" s="2170"/>
      <c r="O582" s="137" t="s">
        <v>212</v>
      </c>
      <c r="P582" s="2032"/>
      <c r="Q582" s="2032"/>
      <c r="R582" s="2032"/>
      <c r="S582" s="16"/>
      <c r="T582" s="35"/>
      <c r="U582" s="12" t="s">
        <v>325</v>
      </c>
      <c r="Z582" s="2170" t="s">
        <v>2654</v>
      </c>
      <c r="AA582" s="2170"/>
      <c r="AB582" s="2170"/>
      <c r="AC582" s="2170"/>
      <c r="AD582" s="2170"/>
      <c r="AE582" s="2170"/>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tr">
        <f>G578</f>
        <v>Citi Construction Loan - Tax Exempt</v>
      </c>
      <c r="I583" s="2041"/>
      <c r="J583" s="2041"/>
      <c r="K583" s="2041"/>
      <c r="L583" s="2041"/>
      <c r="M583" s="2041"/>
      <c r="N583" s="2041"/>
      <c r="O583" s="2041"/>
      <c r="P583" s="2041"/>
      <c r="Q583" s="2041"/>
      <c r="R583" s="2041"/>
      <c r="S583" s="14"/>
      <c r="T583" s="35"/>
      <c r="U583" s="12" t="s">
        <v>18</v>
      </c>
      <c r="AA583" s="2041" t="str">
        <f>Z578</f>
        <v>Citi Construction Loan - Taxable Tail</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1385</v>
      </c>
      <c r="C584" s="718"/>
      <c r="D584" s="718"/>
      <c r="E584" s="718"/>
      <c r="F584" s="718"/>
      <c r="G584" s="718"/>
      <c r="H584" s="14"/>
      <c r="I584" s="14"/>
      <c r="J584" s="14"/>
      <c r="K584" s="14"/>
      <c r="L584" s="14"/>
      <c r="M584" s="2196"/>
      <c r="N584" s="2196"/>
      <c r="O584" s="2196"/>
      <c r="P584" s="2196"/>
      <c r="Q584" s="2196"/>
      <c r="R584" s="2196"/>
      <c r="S584" s="14"/>
      <c r="T584" s="35"/>
      <c r="U584" s="508" t="s">
        <v>1385</v>
      </c>
      <c r="V584" s="718"/>
      <c r="W584" s="718"/>
      <c r="X584" s="718"/>
      <c r="Y584" s="718"/>
      <c r="Z584" s="718"/>
      <c r="AA584" s="14"/>
      <c r="AB584" s="14"/>
      <c r="AC584" s="14"/>
      <c r="AD584" s="14"/>
      <c r="AE584" s="14"/>
      <c r="AF584" s="2196"/>
      <c r="AG584" s="2196"/>
      <c r="AH584" s="2196"/>
      <c r="AI584" s="2196"/>
      <c r="AJ584" s="2196"/>
      <c r="AK584" s="2196"/>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578</v>
      </c>
      <c r="O585" s="2040"/>
      <c r="T585" s="35"/>
      <c r="U585" s="12" t="s">
        <v>20</v>
      </c>
      <c r="AG585" s="2040" t="s">
        <v>578</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4" t="str">
        <f>C566</f>
        <v>CREA Tax Credit Proceeds</v>
      </c>
      <c r="H587" s="2044"/>
      <c r="I587" s="2044"/>
      <c r="J587" s="2044"/>
      <c r="K587" s="2044"/>
      <c r="L587" s="2044"/>
      <c r="M587" s="2044"/>
      <c r="N587" s="2044"/>
      <c r="O587" s="2044"/>
      <c r="P587" s="2044"/>
      <c r="Q587" s="2044"/>
      <c r="R587" s="2044"/>
      <c r="T587" s="87" t="s">
        <v>616</v>
      </c>
      <c r="U587" s="12" t="s">
        <v>496</v>
      </c>
      <c r="Z587" s="2044" t="str">
        <f>C567</f>
        <v>Deferred Fees &amp; Costs</v>
      </c>
      <c r="AA587" s="2044"/>
      <c r="AB587" s="2044"/>
      <c r="AC587" s="2044"/>
      <c r="AD587" s="2044"/>
      <c r="AE587" s="2044"/>
      <c r="AF587" s="2044"/>
      <c r="AG587" s="2044"/>
      <c r="AH587" s="2044"/>
      <c r="AI587" s="2044"/>
      <c r="AJ587" s="2044"/>
      <c r="AK587" s="20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2619</v>
      </c>
      <c r="H588" s="2041"/>
      <c r="I588" s="2041"/>
      <c r="J588" s="2041"/>
      <c r="K588" s="2041"/>
      <c r="L588" s="2041"/>
      <c r="M588" s="2041"/>
      <c r="N588" s="2041"/>
      <c r="O588" s="2041"/>
      <c r="P588" s="2041"/>
      <c r="Q588" s="2041"/>
      <c r="R588" s="2041"/>
      <c r="T588" s="35"/>
      <c r="U588" s="12" t="s">
        <v>90</v>
      </c>
      <c r="Z588" s="2043" t="s">
        <v>2535</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3" t="s">
        <v>2582</v>
      </c>
      <c r="H589" s="2045"/>
      <c r="I589" s="2045"/>
      <c r="J589" s="2045"/>
      <c r="K589" s="2045"/>
      <c r="L589" s="2045"/>
      <c r="M589" s="2045"/>
      <c r="N589" s="2045"/>
      <c r="O589" s="2045"/>
      <c r="P589" s="2045"/>
      <c r="Q589" s="2045"/>
      <c r="R589" s="2045"/>
      <c r="T589" s="35"/>
      <c r="U589" s="12" t="s">
        <v>615</v>
      </c>
      <c r="Z589" s="2043" t="s">
        <v>2552</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2583</v>
      </c>
      <c r="H590" s="2045"/>
      <c r="I590" s="2045"/>
      <c r="J590" s="2045"/>
      <c r="K590" s="2045"/>
      <c r="L590" s="2045"/>
      <c r="M590" s="2045"/>
      <c r="N590" s="2045"/>
      <c r="O590" s="2045"/>
      <c r="P590" s="2045"/>
      <c r="Q590" s="2045"/>
      <c r="R590" s="2045"/>
      <c r="T590" s="35"/>
      <c r="U590" s="12" t="s">
        <v>17</v>
      </c>
      <c r="Z590" s="2043" t="s">
        <v>2538</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0" t="s">
        <v>2584</v>
      </c>
      <c r="H591" s="2170"/>
      <c r="I591" s="2170"/>
      <c r="J591" s="2170"/>
      <c r="K591" s="2170"/>
      <c r="L591" s="2170"/>
      <c r="O591" s="137" t="s">
        <v>212</v>
      </c>
      <c r="P591" s="2032"/>
      <c r="Q591" s="2032"/>
      <c r="R591" s="2032"/>
      <c r="T591" s="35"/>
      <c r="U591" s="12" t="s">
        <v>325</v>
      </c>
      <c r="Z591" s="2170" t="s">
        <v>2557</v>
      </c>
      <c r="AA591" s="2170"/>
      <c r="AB591" s="2170"/>
      <c r="AC591" s="2170"/>
      <c r="AD591" s="2170"/>
      <c r="AE591" s="2170"/>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tr">
        <f>G587</f>
        <v>CREA Tax Credit Proceeds</v>
      </c>
      <c r="I592" s="2041"/>
      <c r="J592" s="2041"/>
      <c r="K592" s="2041"/>
      <c r="L592" s="2041"/>
      <c r="M592" s="2041"/>
      <c r="N592" s="2041"/>
      <c r="O592" s="2041"/>
      <c r="P592" s="2041"/>
      <c r="Q592" s="2041"/>
      <c r="R592" s="2041"/>
      <c r="T592" s="35"/>
      <c r="U592" s="12" t="s">
        <v>18</v>
      </c>
      <c r="AA592" s="2041" t="str">
        <f>Z587</f>
        <v>Deferred Fees &amp; Costs</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578</v>
      </c>
      <c r="O593" s="2040"/>
      <c r="T593" s="35"/>
      <c r="U593" s="12" t="s">
        <v>20</v>
      </c>
      <c r="AG593" s="2040" t="s">
        <v>578</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4">
        <f>C568</f>
        <v>0</v>
      </c>
      <c r="H595" s="2044"/>
      <c r="I595" s="2044"/>
      <c r="J595" s="2044"/>
      <c r="K595" s="2044"/>
      <c r="L595" s="2044"/>
      <c r="M595" s="2044"/>
      <c r="N595" s="2044"/>
      <c r="O595" s="2044"/>
      <c r="P595" s="2044"/>
      <c r="Q595" s="2044"/>
      <c r="R595" s="2044"/>
      <c r="T595" s="87" t="s">
        <v>619</v>
      </c>
      <c r="U595" s="12" t="s">
        <v>496</v>
      </c>
      <c r="Z595" s="2044">
        <f>C569</f>
        <v>0</v>
      </c>
      <c r="AA595" s="2044"/>
      <c r="AB595" s="2044"/>
      <c r="AC595" s="2044"/>
      <c r="AD595" s="2044"/>
      <c r="AE595" s="2044"/>
      <c r="AF595" s="2044"/>
      <c r="AG595" s="2044"/>
      <c r="AH595" s="2044"/>
      <c r="AI595" s="2044"/>
      <c r="AJ595" s="2044"/>
      <c r="AK595" s="20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c r="H596" s="2041"/>
      <c r="I596" s="2041"/>
      <c r="J596" s="2041"/>
      <c r="K596" s="2041"/>
      <c r="L596" s="2041"/>
      <c r="M596" s="2041"/>
      <c r="N596" s="2041"/>
      <c r="O596" s="2041"/>
      <c r="P596" s="2041"/>
      <c r="Q596" s="2041"/>
      <c r="R596" s="2041"/>
      <c r="T596" s="35"/>
      <c r="U596" s="12" t="s">
        <v>90</v>
      </c>
      <c r="Z596" s="2041"/>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1"/>
      <c r="H597" s="2041"/>
      <c r="I597" s="2041"/>
      <c r="J597" s="2041"/>
      <c r="K597" s="2041"/>
      <c r="L597" s="2041"/>
      <c r="M597" s="2041"/>
      <c r="N597" s="2041"/>
      <c r="O597" s="2041"/>
      <c r="P597" s="2041"/>
      <c r="Q597" s="2041"/>
      <c r="R597" s="2041"/>
      <c r="T597" s="35"/>
      <c r="U597" s="12" t="s">
        <v>615</v>
      </c>
      <c r="Z597" s="2045"/>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c r="H598" s="2041"/>
      <c r="I598" s="2041"/>
      <c r="J598" s="2041"/>
      <c r="K598" s="2041"/>
      <c r="L598" s="2041"/>
      <c r="M598" s="2041"/>
      <c r="N598" s="2041"/>
      <c r="O598" s="2041"/>
      <c r="P598" s="2041"/>
      <c r="Q598" s="2041"/>
      <c r="R598" s="2041"/>
      <c r="T598" s="35"/>
      <c r="U598" s="12" t="s">
        <v>17</v>
      </c>
      <c r="Z598" s="2045"/>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7"/>
      <c r="H599" s="2067"/>
      <c r="I599" s="2067"/>
      <c r="J599" s="2067"/>
      <c r="K599" s="2067"/>
      <c r="L599" s="2067"/>
      <c r="O599" s="137" t="s">
        <v>212</v>
      </c>
      <c r="P599" s="2032"/>
      <c r="Q599" s="2032"/>
      <c r="R599" s="2032"/>
      <c r="T599" s="35"/>
      <c r="U599" s="12" t="s">
        <v>325</v>
      </c>
      <c r="Z599" s="2067"/>
      <c r="AA599" s="2067"/>
      <c r="AB599" s="2067"/>
      <c r="AC599" s="2067"/>
      <c r="AD599" s="2067"/>
      <c r="AE599" s="2067"/>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0" t="s">
        <v>706</v>
      </c>
      <c r="O601" s="2040"/>
      <c r="T601" s="35"/>
      <c r="U601" s="12" t="s">
        <v>20</v>
      </c>
      <c r="AG601" s="2040" t="s">
        <v>706</v>
      </c>
      <c r="AH601" s="204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4">
        <f>C570</f>
        <v>0</v>
      </c>
      <c r="H603" s="2044"/>
      <c r="I603" s="2044"/>
      <c r="J603" s="2044"/>
      <c r="K603" s="2044"/>
      <c r="L603" s="2044"/>
      <c r="M603" s="2044"/>
      <c r="N603" s="2044"/>
      <c r="O603" s="2044"/>
      <c r="P603" s="2044"/>
      <c r="Q603" s="2044"/>
      <c r="R603" s="2044"/>
      <c r="T603" s="87" t="s">
        <v>488</v>
      </c>
      <c r="U603" s="12" t="s">
        <v>496</v>
      </c>
      <c r="Z603" s="2044">
        <f>C571</f>
        <v>0</v>
      </c>
      <c r="AA603" s="2044"/>
      <c r="AB603" s="2044"/>
      <c r="AC603" s="2044"/>
      <c r="AD603" s="2044"/>
      <c r="AE603" s="2044"/>
      <c r="AF603" s="2044"/>
      <c r="AG603" s="2044"/>
      <c r="AH603" s="2044"/>
      <c r="AI603" s="2044"/>
      <c r="AJ603" s="2044"/>
      <c r="AK603" s="20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1"/>
      <c r="H605" s="2041"/>
      <c r="I605" s="2041"/>
      <c r="J605" s="2041"/>
      <c r="K605" s="2041"/>
      <c r="L605" s="2041"/>
      <c r="M605" s="2041"/>
      <c r="N605" s="2041"/>
      <c r="O605" s="2041"/>
      <c r="P605" s="2041"/>
      <c r="Q605" s="2041"/>
      <c r="R605" s="2041"/>
      <c r="T605" s="35"/>
      <c r="U605" s="12" t="s">
        <v>615</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2"/>
      <c r="Q607" s="2032"/>
      <c r="R607" s="2032"/>
      <c r="S607" s="12"/>
      <c r="T607" s="35"/>
      <c r="U607" s="12" t="s">
        <v>325</v>
      </c>
      <c r="V607" s="12"/>
      <c r="W607" s="12"/>
      <c r="X607" s="12"/>
      <c r="Y607" s="12"/>
      <c r="Z607" s="2067"/>
      <c r="AA607" s="2067"/>
      <c r="AB607" s="2067"/>
      <c r="AC607" s="2067"/>
      <c r="AD607" s="2067"/>
      <c r="AE607" s="2067"/>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0" t="s">
        <v>706</v>
      </c>
      <c r="O609" s="2040"/>
      <c r="P609" s="12"/>
      <c r="Q609" s="12"/>
      <c r="R609" s="12"/>
      <c r="S609" s="12"/>
      <c r="T609" s="35"/>
      <c r="U609" s="12" t="s">
        <v>20</v>
      </c>
      <c r="V609" s="12"/>
      <c r="W609" s="12"/>
      <c r="X609" s="12"/>
      <c r="Y609" s="12"/>
      <c r="Z609" s="12"/>
      <c r="AA609" s="12"/>
      <c r="AB609" s="12"/>
      <c r="AC609" s="12"/>
      <c r="AD609" s="12"/>
      <c r="AE609" s="12"/>
      <c r="AF609" s="12"/>
      <c r="AG609" s="2040" t="s">
        <v>706</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395" t="s">
        <v>668</v>
      </c>
      <c r="BO609" s="2396"/>
      <c r="BP609" s="2396"/>
      <c r="BQ609" s="2396"/>
      <c r="BR609" s="2397"/>
      <c r="BS609" s="2191" t="s">
        <v>334</v>
      </c>
      <c r="BT609" s="2191"/>
      <c r="BU609" s="2191"/>
      <c r="BV609" s="2191"/>
      <c r="BW609" s="2191"/>
      <c r="BX609" s="2191" t="s">
        <v>168</v>
      </c>
      <c r="BY609" s="2191"/>
      <c r="BZ609" s="2191"/>
      <c r="CA609" s="2191"/>
      <c r="CB609" s="2191"/>
      <c r="CC609" s="2191" t="s">
        <v>169</v>
      </c>
      <c r="CD609" s="2191"/>
      <c r="CE609" s="2191"/>
      <c r="CF609" s="2191"/>
      <c r="CG609" s="2191"/>
      <c r="CH609" s="2191" t="s">
        <v>493</v>
      </c>
      <c r="CI609" s="2191"/>
      <c r="CJ609" s="2191"/>
      <c r="CK609" s="2191"/>
      <c r="CL609" s="2191"/>
      <c r="CM609" s="2191" t="s">
        <v>31</v>
      </c>
      <c r="CN609" s="2191"/>
      <c r="CO609" s="2191"/>
      <c r="CP609" s="2191"/>
      <c r="CQ609" s="2191"/>
      <c r="CR609" s="1803"/>
      <c r="CS609" s="2191" t="s">
        <v>668</v>
      </c>
      <c r="CT609" s="2191"/>
      <c r="CU609" s="2191"/>
      <c r="CV609" s="2191"/>
      <c r="CW609" s="2191"/>
      <c r="CX609" s="2191" t="s">
        <v>334</v>
      </c>
      <c r="CY609" s="2191"/>
      <c r="CZ609" s="2191"/>
      <c r="DA609" s="2191"/>
      <c r="DB609" s="2191"/>
      <c r="DC609" s="2191" t="s">
        <v>168</v>
      </c>
      <c r="DD609" s="2191"/>
      <c r="DE609" s="2191"/>
      <c r="DF609" s="2191"/>
      <c r="DG609" s="2191"/>
      <c r="DH609" s="2191" t="s">
        <v>169</v>
      </c>
      <c r="DI609" s="2191"/>
      <c r="DJ609" s="2191"/>
      <c r="DK609" s="2191"/>
      <c r="DL609" s="2191"/>
      <c r="DM609" s="2191" t="s">
        <v>493</v>
      </c>
      <c r="DN609" s="2191"/>
      <c r="DO609" s="2191"/>
      <c r="DP609" s="2191"/>
      <c r="DQ609" s="2191"/>
      <c r="DR609" s="2191" t="s">
        <v>31</v>
      </c>
      <c r="DS609" s="2191"/>
      <c r="DT609" s="2191"/>
      <c r="DU609" s="2191"/>
      <c r="DV609" s="2191"/>
      <c r="DX609" s="2191" t="s">
        <v>668</v>
      </c>
      <c r="DY609" s="2191"/>
      <c r="DZ609" s="2191"/>
      <c r="EA609" s="2191"/>
      <c r="EB609" s="2191"/>
      <c r="EC609" s="2191" t="s">
        <v>334</v>
      </c>
      <c r="ED609" s="2191"/>
      <c r="EE609" s="2191"/>
      <c r="EF609" s="2191"/>
      <c r="EG609" s="2191"/>
      <c r="EH609" s="2191" t="s">
        <v>168</v>
      </c>
      <c r="EI609" s="2191"/>
      <c r="EJ609" s="2191"/>
      <c r="EK609" s="2191"/>
      <c r="EL609" s="2191"/>
      <c r="EM609" s="2191" t="s">
        <v>169</v>
      </c>
      <c r="EN609" s="2191"/>
      <c r="EO609" s="2191"/>
      <c r="EP609" s="2191"/>
      <c r="EQ609" s="2191"/>
      <c r="ER609" s="2191" t="s">
        <v>493</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0">IF(AND(AH728&lt;=0.5,AH728&gt;=0.36),1,0)</f>
        <v>0</v>
      </c>
      <c r="BF610" s="2022"/>
      <c r="BG610" s="2018">
        <f t="shared" ref="BG610:BG634" si="1">IF(BE610=1,G728,0)</f>
        <v>0</v>
      </c>
      <c r="BH610" s="2020"/>
      <c r="BI610" s="2021">
        <f t="shared" ref="BI610:BI634" si="2">IF(AND(AH728&lt;=0.35,AH728&gt;0),1,0)</f>
        <v>1</v>
      </c>
      <c r="BJ610" s="2022"/>
      <c r="BK610" s="2018">
        <f t="shared" ref="BK610:BK634" si="3">IF(BI610=1,G728,0)</f>
        <v>20</v>
      </c>
      <c r="BL610" s="2020"/>
      <c r="BM610" s="58"/>
      <c r="BN610" s="2015">
        <f t="shared" ref="BN610:BN634" si="4">IF(B728="SRO/Studio",G728,0)</f>
        <v>0</v>
      </c>
      <c r="BO610" s="2016"/>
      <c r="BP610" s="2016"/>
      <c r="BQ610" s="2016"/>
      <c r="BR610" s="2017"/>
      <c r="BS610" s="2014">
        <f t="shared" ref="BS610:BS634" si="5">IF(B728="1 Bedroom",G728,0)</f>
        <v>20</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85">
        <f t="shared" ref="CS610:CS634" si="10">IF(AND(B728="SRO/Studio",AH728&lt;=0.3),G728,0)</f>
        <v>0</v>
      </c>
      <c r="CT610" s="2385"/>
      <c r="CU610" s="2385"/>
      <c r="CV610" s="2385"/>
      <c r="CW610" s="2385"/>
      <c r="CX610" s="2385">
        <f t="shared" ref="CX610:CX634" si="11">IF(AND(B728="1 Bedroom",AH728&lt;=0.3),G728,0)</f>
        <v>20</v>
      </c>
      <c r="CY610" s="2385"/>
      <c r="CZ610" s="2385"/>
      <c r="DA610" s="2385"/>
      <c r="DB610" s="2385"/>
      <c r="DC610" s="2385">
        <f t="shared" ref="DC610:DC634" si="12">IF(AND(B728="2 Bedrooms",AH728&lt;=0.3),G728,0)</f>
        <v>0</v>
      </c>
      <c r="DD610" s="2385"/>
      <c r="DE610" s="2385"/>
      <c r="DF610" s="2385"/>
      <c r="DG610" s="2385"/>
      <c r="DH610" s="2385">
        <f t="shared" ref="DH610:DH634" si="13">IF(AND(B728="3 Bedrooms",AH728&lt;=0.3),G728,0)</f>
        <v>0</v>
      </c>
      <c r="DI610" s="2385"/>
      <c r="DJ610" s="2385"/>
      <c r="DK610" s="2385"/>
      <c r="DL610" s="2385"/>
      <c r="DM610" s="2385">
        <f t="shared" ref="DM610:DM634" si="14">IF(AND(B728="4 Bedrooms",AH728&lt;=0.3),G728,0)</f>
        <v>0</v>
      </c>
      <c r="DN610" s="2385"/>
      <c r="DO610" s="2385"/>
      <c r="DP610" s="2385"/>
      <c r="DQ610" s="2385"/>
      <c r="DR610" s="2385">
        <f t="shared" ref="DR610:DR634" si="15">IF(AND(B728="5 Bedrooms",AH728&lt;=0.3),G728,0)</f>
        <v>0</v>
      </c>
      <c r="DS610" s="2385"/>
      <c r="DT610" s="2385"/>
      <c r="DU610" s="2385"/>
      <c r="DV610" s="2385"/>
      <c r="DX610" s="2021" t="str">
        <f t="shared" ref="DX610:DX634" si="16">IF(BN610&gt;0,O728," ")</f>
        <v xml:space="preserve"> </v>
      </c>
      <c r="DY610" s="2190"/>
      <c r="DZ610" s="2190"/>
      <c r="EA610" s="2190"/>
      <c r="EB610" s="2022"/>
      <c r="EC610" s="2021">
        <f t="shared" ref="EC610:EC634" si="17">IF(BS610&gt;0,O728," ")</f>
        <v>379</v>
      </c>
      <c r="ED610" s="2190"/>
      <c r="EE610" s="2190"/>
      <c r="EF610" s="2190"/>
      <c r="EG610" s="2022"/>
      <c r="EH610" s="2021" t="str">
        <f t="shared" ref="EH610:EH634" si="18">IF(BX610&gt;0,O728," ")</f>
        <v xml:space="preserve"> </v>
      </c>
      <c r="EI610" s="2190"/>
      <c r="EJ610" s="2190"/>
      <c r="EK610" s="2190"/>
      <c r="EL610" s="2022"/>
      <c r="EM610" s="2021" t="str">
        <f t="shared" ref="EM610:EM634" si="19">IF(CC610&gt;0,O728," ")</f>
        <v xml:space="preserve"> </v>
      </c>
      <c r="EN610" s="2190"/>
      <c r="EO610" s="2190"/>
      <c r="EP610" s="2190"/>
      <c r="EQ610" s="2022"/>
      <c r="ER610" s="2021" t="str">
        <f t="shared" ref="ER610:ER634" si="20">IF(CH610&gt;0,O728," ")</f>
        <v xml:space="preserve"> </v>
      </c>
      <c r="ES610" s="2190"/>
      <c r="ET610" s="2190"/>
      <c r="EU610" s="2190"/>
      <c r="EV610" s="2022"/>
      <c r="EW610" s="2021" t="str">
        <f t="shared" ref="EW610:EW634" si="21">IF(CM610&gt;0,O728," ")</f>
        <v xml:space="preserve"> </v>
      </c>
      <c r="EX610" s="2190"/>
      <c r="EY610" s="2190"/>
      <c r="EZ610" s="2190"/>
      <c r="FA610" s="2022"/>
    </row>
    <row r="611" spans="1:157" s="7" customFormat="1" ht="12.75">
      <c r="A611" s="87" t="s">
        <v>494</v>
      </c>
      <c r="B611" s="12" t="s">
        <v>496</v>
      </c>
      <c r="C611" s="12"/>
      <c r="D611" s="12"/>
      <c r="E611" s="12"/>
      <c r="F611" s="12"/>
      <c r="G611" s="2044">
        <f>C572</f>
        <v>0</v>
      </c>
      <c r="H611" s="2044"/>
      <c r="I611" s="2044"/>
      <c r="J611" s="2044"/>
      <c r="K611" s="2044"/>
      <c r="L611" s="2044"/>
      <c r="M611" s="2044"/>
      <c r="N611" s="2044"/>
      <c r="O611" s="2044"/>
      <c r="P611" s="2044"/>
      <c r="Q611" s="2044"/>
      <c r="R611" s="2044"/>
      <c r="S611" s="12"/>
      <c r="T611" s="87" t="s">
        <v>681</v>
      </c>
      <c r="U611" s="12" t="s">
        <v>496</v>
      </c>
      <c r="V611" s="12"/>
      <c r="W611" s="12"/>
      <c r="X611" s="12"/>
      <c r="Y611" s="12"/>
      <c r="Z611" s="2044">
        <f>C573</f>
        <v>0</v>
      </c>
      <c r="AA611" s="2044"/>
      <c r="AB611" s="2044"/>
      <c r="AC611" s="2044"/>
      <c r="AD611" s="2044"/>
      <c r="AE611" s="2044"/>
      <c r="AF611" s="2044"/>
      <c r="AG611" s="2044"/>
      <c r="AH611" s="2044"/>
      <c r="AI611" s="2044"/>
      <c r="AJ611" s="2044"/>
      <c r="AK611" s="2044"/>
      <c r="AL611" s="12"/>
      <c r="AM611" s="39"/>
      <c r="AN611" s="39"/>
      <c r="AO611" s="39"/>
      <c r="AP611" s="39"/>
      <c r="AQ611" s="39"/>
      <c r="AR611" s="39"/>
      <c r="AS611" s="39"/>
      <c r="AT611" s="39"/>
      <c r="AU611" s="39"/>
      <c r="AV611" s="39"/>
      <c r="AW611" s="39"/>
      <c r="AX611" s="39"/>
      <c r="AY611" s="39"/>
      <c r="BA611" s="7" t="s">
        <v>168</v>
      </c>
      <c r="BB611" s="58"/>
      <c r="BC611" s="58"/>
      <c r="BD611" s="58"/>
      <c r="BE611" s="2021">
        <f t="shared" si="0"/>
        <v>0</v>
      </c>
      <c r="BF611" s="2022"/>
      <c r="BG611" s="2018">
        <f t="shared" si="1"/>
        <v>0</v>
      </c>
      <c r="BH611" s="2020"/>
      <c r="BI611" s="2021">
        <f t="shared" si="2"/>
        <v>1</v>
      </c>
      <c r="BJ611" s="2022"/>
      <c r="BK611" s="2018">
        <f t="shared" si="3"/>
        <v>20</v>
      </c>
      <c r="BL611" s="2020"/>
      <c r="BM611" s="58"/>
      <c r="BN611" s="2015">
        <f t="shared" si="4"/>
        <v>0</v>
      </c>
      <c r="BO611" s="2016"/>
      <c r="BP611" s="2016"/>
      <c r="BQ611" s="2016"/>
      <c r="BR611" s="2017"/>
      <c r="BS611" s="2014">
        <f t="shared" si="5"/>
        <v>20</v>
      </c>
      <c r="BT611" s="2014"/>
      <c r="BU611" s="2014"/>
      <c r="BV611" s="2014"/>
      <c r="BW611" s="2014"/>
      <c r="BX611" s="2014">
        <f t="shared" si="6"/>
        <v>0</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85">
        <f t="shared" si="10"/>
        <v>0</v>
      </c>
      <c r="CT611" s="2385"/>
      <c r="CU611" s="2385"/>
      <c r="CV611" s="2385"/>
      <c r="CW611" s="2385"/>
      <c r="CX611" s="2385">
        <f t="shared" si="11"/>
        <v>20</v>
      </c>
      <c r="CY611" s="2385"/>
      <c r="CZ611" s="2385"/>
      <c r="DA611" s="2385"/>
      <c r="DB611" s="2385"/>
      <c r="DC611" s="2385">
        <f t="shared" si="12"/>
        <v>0</v>
      </c>
      <c r="DD611" s="2385"/>
      <c r="DE611" s="2385"/>
      <c r="DF611" s="2385"/>
      <c r="DG611" s="2385"/>
      <c r="DH611" s="2385">
        <f t="shared" si="13"/>
        <v>0</v>
      </c>
      <c r="DI611" s="2385"/>
      <c r="DJ611" s="2385"/>
      <c r="DK611" s="2385"/>
      <c r="DL611" s="2385"/>
      <c r="DM611" s="2385">
        <f t="shared" si="14"/>
        <v>0</v>
      </c>
      <c r="DN611" s="2385"/>
      <c r="DO611" s="2385"/>
      <c r="DP611" s="2385"/>
      <c r="DQ611" s="2385"/>
      <c r="DR611" s="2385">
        <f t="shared" si="15"/>
        <v>0</v>
      </c>
      <c r="DS611" s="2385"/>
      <c r="DT611" s="2385"/>
      <c r="DU611" s="2385"/>
      <c r="DV611" s="2385"/>
      <c r="DX611" s="2021" t="str">
        <f t="shared" si="16"/>
        <v xml:space="preserve"> </v>
      </c>
      <c r="DY611" s="2190"/>
      <c r="DZ611" s="2190"/>
      <c r="EA611" s="2190"/>
      <c r="EB611" s="2022"/>
      <c r="EC611" s="2021">
        <f t="shared" si="17"/>
        <v>607</v>
      </c>
      <c r="ED611" s="2190"/>
      <c r="EE611" s="2190"/>
      <c r="EF611" s="2190"/>
      <c r="EG611" s="2022"/>
      <c r="EH611" s="2021" t="str">
        <f t="shared" si="18"/>
        <v xml:space="preserve"> </v>
      </c>
      <c r="EI611" s="2190"/>
      <c r="EJ611" s="2190"/>
      <c r="EK611" s="2190"/>
      <c r="EL611" s="2022"/>
      <c r="EM611" s="2021" t="str">
        <f t="shared" si="19"/>
        <v xml:space="preserve"> </v>
      </c>
      <c r="EN611" s="2190"/>
      <c r="EO611" s="2190"/>
      <c r="EP611" s="2190"/>
      <c r="EQ611" s="2022"/>
      <c r="ER611" s="2021" t="str">
        <f t="shared" si="20"/>
        <v xml:space="preserve"> </v>
      </c>
      <c r="ES611" s="2190"/>
      <c r="ET611" s="2190"/>
      <c r="EU611" s="2190"/>
      <c r="EV611" s="2022"/>
      <c r="EW611" s="2021" t="str">
        <f t="shared" si="21"/>
        <v xml:space="preserve"> </v>
      </c>
      <c r="EX611" s="2190"/>
      <c r="EY611" s="2190"/>
      <c r="EZ611" s="2190"/>
      <c r="FA611" s="2022"/>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1">
        <f t="shared" si="0"/>
        <v>1</v>
      </c>
      <c r="BF612" s="2022"/>
      <c r="BG612" s="2018">
        <f t="shared" si="1"/>
        <v>10</v>
      </c>
      <c r="BH612" s="2020"/>
      <c r="BI612" s="2021">
        <f t="shared" si="2"/>
        <v>0</v>
      </c>
      <c r="BJ612" s="2022"/>
      <c r="BK612" s="2018">
        <f t="shared" si="3"/>
        <v>0</v>
      </c>
      <c r="BL612" s="2020"/>
      <c r="BM612" s="58"/>
      <c r="BN612" s="2015">
        <f t="shared" si="4"/>
        <v>0</v>
      </c>
      <c r="BO612" s="2016"/>
      <c r="BP612" s="2016"/>
      <c r="BQ612" s="2016"/>
      <c r="BR612" s="2017"/>
      <c r="BS612" s="2014">
        <f t="shared" si="5"/>
        <v>10</v>
      </c>
      <c r="BT612" s="2014"/>
      <c r="BU612" s="2014"/>
      <c r="BV612" s="2014"/>
      <c r="BW612" s="2014"/>
      <c r="BX612" s="2014">
        <f t="shared" si="6"/>
        <v>0</v>
      </c>
      <c r="BY612" s="2014"/>
      <c r="BZ612" s="2014"/>
      <c r="CA612" s="2014"/>
      <c r="CB612" s="2014"/>
      <c r="CC612" s="2014">
        <f t="shared" si="7"/>
        <v>0</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85">
        <f t="shared" si="10"/>
        <v>0</v>
      </c>
      <c r="CT612" s="2385"/>
      <c r="CU612" s="2385"/>
      <c r="CV612" s="2385"/>
      <c r="CW612" s="2385"/>
      <c r="CX612" s="2385">
        <f t="shared" si="11"/>
        <v>0</v>
      </c>
      <c r="CY612" s="2385"/>
      <c r="CZ612" s="2385"/>
      <c r="DA612" s="2385"/>
      <c r="DB612" s="2385"/>
      <c r="DC612" s="2385">
        <f t="shared" si="12"/>
        <v>0</v>
      </c>
      <c r="DD612" s="2385"/>
      <c r="DE612" s="2385"/>
      <c r="DF612" s="2385"/>
      <c r="DG612" s="2385"/>
      <c r="DH612" s="2385">
        <f t="shared" si="13"/>
        <v>0</v>
      </c>
      <c r="DI612" s="2385"/>
      <c r="DJ612" s="2385"/>
      <c r="DK612" s="2385"/>
      <c r="DL612" s="2385"/>
      <c r="DM612" s="2385">
        <f t="shared" si="14"/>
        <v>0</v>
      </c>
      <c r="DN612" s="2385"/>
      <c r="DO612" s="2385"/>
      <c r="DP612" s="2385"/>
      <c r="DQ612" s="2385"/>
      <c r="DR612" s="2385">
        <f t="shared" si="15"/>
        <v>0</v>
      </c>
      <c r="DS612" s="2385"/>
      <c r="DT612" s="2385"/>
      <c r="DU612" s="2385"/>
      <c r="DV612" s="2385"/>
      <c r="DX612" s="2021" t="str">
        <f t="shared" si="16"/>
        <v xml:space="preserve"> </v>
      </c>
      <c r="DY612" s="2190"/>
      <c r="DZ612" s="2190"/>
      <c r="EA612" s="2190"/>
      <c r="EB612" s="2022"/>
      <c r="EC612" s="2021">
        <f t="shared" si="17"/>
        <v>834</v>
      </c>
      <c r="ED612" s="2190"/>
      <c r="EE612" s="2190"/>
      <c r="EF612" s="2190"/>
      <c r="EG612" s="2022"/>
      <c r="EH612" s="2021" t="str">
        <f t="shared" si="18"/>
        <v xml:space="preserve"> </v>
      </c>
      <c r="EI612" s="2190"/>
      <c r="EJ612" s="2190"/>
      <c r="EK612" s="2190"/>
      <c r="EL612" s="2022"/>
      <c r="EM612" s="2021" t="str">
        <f t="shared" si="19"/>
        <v xml:space="preserve"> </v>
      </c>
      <c r="EN612" s="2190"/>
      <c r="EO612" s="2190"/>
      <c r="EP612" s="2190"/>
      <c r="EQ612" s="2022"/>
      <c r="ER612" s="2021" t="str">
        <f t="shared" si="20"/>
        <v xml:space="preserve"> </v>
      </c>
      <c r="ES612" s="2190"/>
      <c r="ET612" s="2190"/>
      <c r="EU612" s="2190"/>
      <c r="EV612" s="2022"/>
      <c r="EW612" s="2021" t="str">
        <f t="shared" si="21"/>
        <v xml:space="preserve"> </v>
      </c>
      <c r="EX612" s="2190"/>
      <c r="EY612" s="2190"/>
      <c r="EZ612" s="2190"/>
      <c r="FA612" s="2022"/>
    </row>
    <row r="613" spans="1:157" ht="12.75">
      <c r="A613" s="35"/>
      <c r="B613" s="12" t="s">
        <v>615</v>
      </c>
      <c r="G613" s="2041"/>
      <c r="H613" s="2041"/>
      <c r="I613" s="2041"/>
      <c r="J613" s="2041"/>
      <c r="K613" s="2041"/>
      <c r="L613" s="2041"/>
      <c r="M613" s="2041"/>
      <c r="N613" s="2041"/>
      <c r="O613" s="2041"/>
      <c r="P613" s="2041"/>
      <c r="Q613" s="2041"/>
      <c r="R613" s="2041"/>
      <c r="T613" s="35"/>
      <c r="U613" s="12" t="s">
        <v>615</v>
      </c>
      <c r="Z613" s="2045"/>
      <c r="AA613" s="2045"/>
      <c r="AB613" s="2045"/>
      <c r="AC613" s="2045"/>
      <c r="AD613" s="2045"/>
      <c r="AE613" s="2045"/>
      <c r="AF613" s="2045"/>
      <c r="AG613" s="2045"/>
      <c r="AH613" s="2045"/>
      <c r="AI613" s="2045"/>
      <c r="AJ613" s="2045"/>
      <c r="AK613" s="2045"/>
      <c r="BA613" s="7" t="s">
        <v>170</v>
      </c>
      <c r="BB613" s="58"/>
      <c r="BC613" s="58"/>
      <c r="BD613" s="58"/>
      <c r="BE613" s="2021">
        <f t="shared" si="0"/>
        <v>1</v>
      </c>
      <c r="BF613" s="2022"/>
      <c r="BG613" s="2018">
        <f t="shared" si="1"/>
        <v>30</v>
      </c>
      <c r="BH613" s="2020"/>
      <c r="BI613" s="2021">
        <f t="shared" si="2"/>
        <v>0</v>
      </c>
      <c r="BJ613" s="2022"/>
      <c r="BK613" s="2018">
        <f t="shared" si="3"/>
        <v>0</v>
      </c>
      <c r="BL613" s="2020"/>
      <c r="BM613" s="58"/>
      <c r="BN613" s="2015">
        <f t="shared" si="4"/>
        <v>0</v>
      </c>
      <c r="BO613" s="2016"/>
      <c r="BP613" s="2016"/>
      <c r="BQ613" s="2016"/>
      <c r="BR613" s="2017"/>
      <c r="BS613" s="2014">
        <f t="shared" si="5"/>
        <v>30</v>
      </c>
      <c r="BT613" s="2014"/>
      <c r="BU613" s="2014"/>
      <c r="BV613" s="2014"/>
      <c r="BW613" s="2014"/>
      <c r="BX613" s="2014">
        <f t="shared" si="6"/>
        <v>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85">
        <f t="shared" si="10"/>
        <v>0</v>
      </c>
      <c r="CT613" s="2385"/>
      <c r="CU613" s="2385"/>
      <c r="CV613" s="2385"/>
      <c r="CW613" s="2385"/>
      <c r="CX613" s="2385">
        <f t="shared" si="11"/>
        <v>0</v>
      </c>
      <c r="CY613" s="2385"/>
      <c r="CZ613" s="2385"/>
      <c r="DA613" s="2385"/>
      <c r="DB613" s="2385"/>
      <c r="DC613" s="2385">
        <f t="shared" si="12"/>
        <v>0</v>
      </c>
      <c r="DD613" s="2385"/>
      <c r="DE613" s="2385"/>
      <c r="DF613" s="2385"/>
      <c r="DG613" s="2385"/>
      <c r="DH613" s="2385">
        <f t="shared" si="13"/>
        <v>0</v>
      </c>
      <c r="DI613" s="2385"/>
      <c r="DJ613" s="2385"/>
      <c r="DK613" s="2385"/>
      <c r="DL613" s="2385"/>
      <c r="DM613" s="2385">
        <f t="shared" si="14"/>
        <v>0</v>
      </c>
      <c r="DN613" s="2385"/>
      <c r="DO613" s="2385"/>
      <c r="DP613" s="2385"/>
      <c r="DQ613" s="2385"/>
      <c r="DR613" s="2385">
        <f t="shared" si="15"/>
        <v>0</v>
      </c>
      <c r="DS613" s="2385"/>
      <c r="DT613" s="2385"/>
      <c r="DU613" s="2385"/>
      <c r="DV613" s="2385"/>
      <c r="DX613" s="2021" t="str">
        <f t="shared" si="16"/>
        <v xml:space="preserve"> </v>
      </c>
      <c r="DY613" s="2190"/>
      <c r="DZ613" s="2190"/>
      <c r="EA613" s="2190"/>
      <c r="EB613" s="2022"/>
      <c r="EC613" s="2021">
        <f t="shared" si="17"/>
        <v>1061</v>
      </c>
      <c r="ED613" s="2190"/>
      <c r="EE613" s="2190"/>
      <c r="EF613" s="2190"/>
      <c r="EG613" s="2022"/>
      <c r="EH613" s="2021" t="str">
        <f t="shared" si="18"/>
        <v xml:space="preserve"> </v>
      </c>
      <c r="EI613" s="2190"/>
      <c r="EJ613" s="2190"/>
      <c r="EK613" s="2190"/>
      <c r="EL613" s="2022"/>
      <c r="EM613" s="2021" t="str">
        <f t="shared" si="19"/>
        <v xml:space="preserve"> </v>
      </c>
      <c r="EN613" s="2190"/>
      <c r="EO613" s="2190"/>
      <c r="EP613" s="2190"/>
      <c r="EQ613" s="2022"/>
      <c r="ER613" s="2021" t="str">
        <f t="shared" si="20"/>
        <v xml:space="preserve"> </v>
      </c>
      <c r="ES613" s="2190"/>
      <c r="ET613" s="2190"/>
      <c r="EU613" s="2190"/>
      <c r="EV613" s="2022"/>
      <c r="EW613" s="2021" t="str">
        <f t="shared" si="21"/>
        <v xml:space="preserve"> </v>
      </c>
      <c r="EX613" s="2190"/>
      <c r="EY613" s="2190"/>
      <c r="EZ613" s="2190"/>
      <c r="FA613" s="2022"/>
    </row>
    <row r="614" spans="1:157" ht="12.75">
      <c r="A614" s="35"/>
      <c r="B614" s="12" t="s">
        <v>17</v>
      </c>
      <c r="G614" s="2041"/>
      <c r="H614" s="2041"/>
      <c r="I614" s="2041"/>
      <c r="J614" s="2041"/>
      <c r="K614" s="2041"/>
      <c r="L614" s="2041"/>
      <c r="M614" s="2041"/>
      <c r="N614" s="2041"/>
      <c r="O614" s="2041"/>
      <c r="P614" s="2041"/>
      <c r="Q614" s="2041"/>
      <c r="R614" s="2041"/>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1">
        <f t="shared" si="0"/>
        <v>0</v>
      </c>
      <c r="BF614" s="2022"/>
      <c r="BG614" s="2018">
        <f t="shared" si="1"/>
        <v>0</v>
      </c>
      <c r="BH614" s="2020"/>
      <c r="BI614" s="2021">
        <f t="shared" si="2"/>
        <v>1</v>
      </c>
      <c r="BJ614" s="2022"/>
      <c r="BK614" s="2018">
        <f t="shared" si="3"/>
        <v>5</v>
      </c>
      <c r="BL614" s="2020"/>
      <c r="BM614" s="58"/>
      <c r="BN614" s="2015">
        <f t="shared" si="4"/>
        <v>0</v>
      </c>
      <c r="BO614" s="2016"/>
      <c r="BP614" s="2016"/>
      <c r="BQ614" s="2016"/>
      <c r="BR614" s="2017"/>
      <c r="BS614" s="2014">
        <f t="shared" si="5"/>
        <v>0</v>
      </c>
      <c r="BT614" s="2014"/>
      <c r="BU614" s="2014"/>
      <c r="BV614" s="2014"/>
      <c r="BW614" s="2014"/>
      <c r="BX614" s="2014">
        <f t="shared" si="6"/>
        <v>5</v>
      </c>
      <c r="BY614" s="2014"/>
      <c r="BZ614" s="2014"/>
      <c r="CA614" s="2014"/>
      <c r="CB614" s="2014"/>
      <c r="CC614" s="2014">
        <f t="shared" si="7"/>
        <v>0</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85">
        <f t="shared" si="10"/>
        <v>0</v>
      </c>
      <c r="CT614" s="2385"/>
      <c r="CU614" s="2385"/>
      <c r="CV614" s="2385"/>
      <c r="CW614" s="2385"/>
      <c r="CX614" s="2385">
        <f t="shared" si="11"/>
        <v>0</v>
      </c>
      <c r="CY614" s="2385"/>
      <c r="CZ614" s="2385"/>
      <c r="DA614" s="2385"/>
      <c r="DB614" s="2385"/>
      <c r="DC614" s="2385">
        <f t="shared" si="12"/>
        <v>5</v>
      </c>
      <c r="DD614" s="2385"/>
      <c r="DE614" s="2385"/>
      <c r="DF614" s="2385"/>
      <c r="DG614" s="2385"/>
      <c r="DH614" s="2385">
        <f t="shared" si="13"/>
        <v>0</v>
      </c>
      <c r="DI614" s="2385"/>
      <c r="DJ614" s="2385"/>
      <c r="DK614" s="2385"/>
      <c r="DL614" s="2385"/>
      <c r="DM614" s="2385">
        <f t="shared" si="14"/>
        <v>0</v>
      </c>
      <c r="DN614" s="2385"/>
      <c r="DO614" s="2385"/>
      <c r="DP614" s="2385"/>
      <c r="DQ614" s="2385"/>
      <c r="DR614" s="2385">
        <f t="shared" si="15"/>
        <v>0</v>
      </c>
      <c r="DS614" s="2385"/>
      <c r="DT614" s="2385"/>
      <c r="DU614" s="2385"/>
      <c r="DV614" s="2385"/>
      <c r="DX614" s="2021" t="str">
        <f t="shared" si="16"/>
        <v xml:space="preserve"> </v>
      </c>
      <c r="DY614" s="2190"/>
      <c r="DZ614" s="2190"/>
      <c r="EA614" s="2190"/>
      <c r="EB614" s="2022"/>
      <c r="EC614" s="2021" t="str">
        <f t="shared" si="17"/>
        <v xml:space="preserve"> </v>
      </c>
      <c r="ED614" s="2190"/>
      <c r="EE614" s="2190"/>
      <c r="EF614" s="2190"/>
      <c r="EG614" s="2022"/>
      <c r="EH614" s="2021">
        <f t="shared" si="18"/>
        <v>448</v>
      </c>
      <c r="EI614" s="2190"/>
      <c r="EJ614" s="2190"/>
      <c r="EK614" s="2190"/>
      <c r="EL614" s="2022"/>
      <c r="EM614" s="2021" t="str">
        <f t="shared" si="19"/>
        <v xml:space="preserve"> </v>
      </c>
      <c r="EN614" s="2190"/>
      <c r="EO614" s="2190"/>
      <c r="EP614" s="2190"/>
      <c r="EQ614" s="2022"/>
      <c r="ER614" s="2021" t="str">
        <f t="shared" si="20"/>
        <v xml:space="preserve"> </v>
      </c>
      <c r="ES614" s="2190"/>
      <c r="ET614" s="2190"/>
      <c r="EU614" s="2190"/>
      <c r="EV614" s="2022"/>
      <c r="EW614" s="2021" t="str">
        <f t="shared" si="21"/>
        <v xml:space="preserve"> </v>
      </c>
      <c r="EX614" s="2190"/>
      <c r="EY614" s="2190"/>
      <c r="EZ614" s="2190"/>
      <c r="FA614" s="2022"/>
    </row>
    <row r="615" spans="1:157" ht="12.75">
      <c r="A615" s="35"/>
      <c r="B615" s="12" t="s">
        <v>325</v>
      </c>
      <c r="G615" s="2067"/>
      <c r="H615" s="2067"/>
      <c r="I615" s="2067"/>
      <c r="J615" s="2067"/>
      <c r="K615" s="2067"/>
      <c r="L615" s="2067"/>
      <c r="O615" s="137" t="s">
        <v>212</v>
      </c>
      <c r="P615" s="2032"/>
      <c r="Q615" s="2032"/>
      <c r="R615" s="2032"/>
      <c r="T615" s="35"/>
      <c r="U615" s="12" t="s">
        <v>325</v>
      </c>
      <c r="Z615" s="2067"/>
      <c r="AA615" s="2067"/>
      <c r="AB615" s="2067"/>
      <c r="AC615" s="2067"/>
      <c r="AD615" s="2067"/>
      <c r="AE615" s="2067"/>
      <c r="AH615" s="137" t="s">
        <v>212</v>
      </c>
      <c r="AI615" s="2032"/>
      <c r="AJ615" s="2032"/>
      <c r="AK615" s="2032"/>
      <c r="AZ615" s="58"/>
      <c r="BA615" s="58"/>
      <c r="BB615" s="58"/>
      <c r="BC615" s="58"/>
      <c r="BD615" s="58"/>
      <c r="BE615" s="2021">
        <f t="shared" si="0"/>
        <v>1</v>
      </c>
      <c r="BF615" s="2022"/>
      <c r="BG615" s="2018">
        <f t="shared" si="1"/>
        <v>15</v>
      </c>
      <c r="BH615" s="2020"/>
      <c r="BI615" s="2021">
        <f t="shared" si="2"/>
        <v>0</v>
      </c>
      <c r="BJ615" s="2022"/>
      <c r="BK615" s="2018">
        <f t="shared" si="3"/>
        <v>0</v>
      </c>
      <c r="BL615" s="2020"/>
      <c r="BM615" s="58"/>
      <c r="BN615" s="2015">
        <f t="shared" si="4"/>
        <v>0</v>
      </c>
      <c r="BO615" s="2016"/>
      <c r="BP615" s="2016"/>
      <c r="BQ615" s="2016"/>
      <c r="BR615" s="2017"/>
      <c r="BS615" s="2014">
        <f t="shared" si="5"/>
        <v>0</v>
      </c>
      <c r="BT615" s="2014"/>
      <c r="BU615" s="2014"/>
      <c r="BV615" s="2014"/>
      <c r="BW615" s="2014"/>
      <c r="BX615" s="2014">
        <f t="shared" si="6"/>
        <v>15</v>
      </c>
      <c r="BY615" s="2014"/>
      <c r="BZ615" s="2014"/>
      <c r="CA615" s="2014"/>
      <c r="CB615" s="2014"/>
      <c r="CC615" s="2014">
        <f t="shared" si="7"/>
        <v>0</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85">
        <f t="shared" si="10"/>
        <v>0</v>
      </c>
      <c r="CT615" s="2385"/>
      <c r="CU615" s="2385"/>
      <c r="CV615" s="2385"/>
      <c r="CW615" s="2385"/>
      <c r="CX615" s="2385">
        <f t="shared" si="11"/>
        <v>0</v>
      </c>
      <c r="CY615" s="2385"/>
      <c r="CZ615" s="2385"/>
      <c r="DA615" s="2385"/>
      <c r="DB615" s="2385"/>
      <c r="DC615" s="2385">
        <f t="shared" si="12"/>
        <v>0</v>
      </c>
      <c r="DD615" s="2385"/>
      <c r="DE615" s="2385"/>
      <c r="DF615" s="2385"/>
      <c r="DG615" s="2385"/>
      <c r="DH615" s="2385">
        <f t="shared" si="13"/>
        <v>0</v>
      </c>
      <c r="DI615" s="2385"/>
      <c r="DJ615" s="2385"/>
      <c r="DK615" s="2385"/>
      <c r="DL615" s="2385"/>
      <c r="DM615" s="2385">
        <f t="shared" si="14"/>
        <v>0</v>
      </c>
      <c r="DN615" s="2385"/>
      <c r="DO615" s="2385"/>
      <c r="DP615" s="2385"/>
      <c r="DQ615" s="2385"/>
      <c r="DR615" s="2385">
        <f t="shared" si="15"/>
        <v>0</v>
      </c>
      <c r="DS615" s="2385"/>
      <c r="DT615" s="2385"/>
      <c r="DU615" s="2385"/>
      <c r="DV615" s="2385"/>
      <c r="DX615" s="2021" t="str">
        <f t="shared" si="16"/>
        <v xml:space="preserve"> </v>
      </c>
      <c r="DY615" s="2190"/>
      <c r="DZ615" s="2190"/>
      <c r="EA615" s="2190"/>
      <c r="EB615" s="2022"/>
      <c r="EC615" s="2021" t="str">
        <f t="shared" si="17"/>
        <v xml:space="preserve"> </v>
      </c>
      <c r="ED615" s="2190"/>
      <c r="EE615" s="2190"/>
      <c r="EF615" s="2190"/>
      <c r="EG615" s="2022"/>
      <c r="EH615" s="2021">
        <f t="shared" si="18"/>
        <v>993</v>
      </c>
      <c r="EI615" s="2190"/>
      <c r="EJ615" s="2190"/>
      <c r="EK615" s="2190"/>
      <c r="EL615" s="2022"/>
      <c r="EM615" s="2021" t="str">
        <f t="shared" si="19"/>
        <v xml:space="preserve"> </v>
      </c>
      <c r="EN615" s="2190"/>
      <c r="EO615" s="2190"/>
      <c r="EP615" s="2190"/>
      <c r="EQ615" s="2022"/>
      <c r="ER615" s="2021" t="str">
        <f t="shared" si="20"/>
        <v xml:space="preserve"> </v>
      </c>
      <c r="ES615" s="2190"/>
      <c r="ET615" s="2190"/>
      <c r="EU615" s="2190"/>
      <c r="EV615" s="2022"/>
      <c r="EW615" s="2021" t="str">
        <f t="shared" si="21"/>
        <v xml:space="preserve"> </v>
      </c>
      <c r="EX615" s="2190"/>
      <c r="EY615" s="2190"/>
      <c r="EZ615" s="2190"/>
      <c r="FA615" s="2022"/>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1">
        <f t="shared" si="0"/>
        <v>0</v>
      </c>
      <c r="BF616" s="2022"/>
      <c r="BG616" s="2018">
        <f t="shared" si="1"/>
        <v>0</v>
      </c>
      <c r="BH616" s="2020"/>
      <c r="BI616" s="2021">
        <f t="shared" si="2"/>
        <v>0</v>
      </c>
      <c r="BJ616" s="2022"/>
      <c r="BK616" s="2018">
        <f t="shared" si="3"/>
        <v>0</v>
      </c>
      <c r="BL616" s="2020"/>
      <c r="BM616" s="58"/>
      <c r="BN616" s="2015">
        <f t="shared" si="4"/>
        <v>0</v>
      </c>
      <c r="BO616" s="2016"/>
      <c r="BP616" s="2016"/>
      <c r="BQ616" s="2016"/>
      <c r="BR616" s="2017"/>
      <c r="BS616" s="2014">
        <f t="shared" si="5"/>
        <v>0</v>
      </c>
      <c r="BT616" s="2014"/>
      <c r="BU616" s="2014"/>
      <c r="BV616" s="2014"/>
      <c r="BW616" s="2014"/>
      <c r="BX616" s="2014">
        <f t="shared" si="6"/>
        <v>0</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85">
        <f t="shared" si="10"/>
        <v>0</v>
      </c>
      <c r="CT616" s="2385"/>
      <c r="CU616" s="2385"/>
      <c r="CV616" s="2385"/>
      <c r="CW616" s="2385"/>
      <c r="CX616" s="2385">
        <f t="shared" si="11"/>
        <v>0</v>
      </c>
      <c r="CY616" s="2385"/>
      <c r="CZ616" s="2385"/>
      <c r="DA616" s="2385"/>
      <c r="DB616" s="2385"/>
      <c r="DC616" s="2385">
        <f t="shared" si="12"/>
        <v>0</v>
      </c>
      <c r="DD616" s="2385"/>
      <c r="DE616" s="2385"/>
      <c r="DF616" s="2385"/>
      <c r="DG616" s="2385"/>
      <c r="DH616" s="2385">
        <f t="shared" si="13"/>
        <v>0</v>
      </c>
      <c r="DI616" s="2385"/>
      <c r="DJ616" s="2385"/>
      <c r="DK616" s="2385"/>
      <c r="DL616" s="2385"/>
      <c r="DM616" s="2385">
        <f t="shared" si="14"/>
        <v>0</v>
      </c>
      <c r="DN616" s="2385"/>
      <c r="DO616" s="2385"/>
      <c r="DP616" s="2385"/>
      <c r="DQ616" s="2385"/>
      <c r="DR616" s="2385">
        <f t="shared" si="15"/>
        <v>0</v>
      </c>
      <c r="DS616" s="2385"/>
      <c r="DT616" s="2385"/>
      <c r="DU616" s="2385"/>
      <c r="DV616" s="2385"/>
      <c r="DX616" s="2021" t="str">
        <f t="shared" si="16"/>
        <v xml:space="preserve"> </v>
      </c>
      <c r="DY616" s="2190"/>
      <c r="DZ616" s="2190"/>
      <c r="EA616" s="2190"/>
      <c r="EB616" s="2022"/>
      <c r="EC616" s="2021" t="str">
        <f t="shared" si="17"/>
        <v xml:space="preserve"> </v>
      </c>
      <c r="ED616" s="2190"/>
      <c r="EE616" s="2190"/>
      <c r="EF616" s="2190"/>
      <c r="EG616" s="2022"/>
      <c r="EH616" s="2021" t="str">
        <f t="shared" si="18"/>
        <v xml:space="preserve"> </v>
      </c>
      <c r="EI616" s="2190"/>
      <c r="EJ616" s="2190"/>
      <c r="EK616" s="2190"/>
      <c r="EL616" s="2022"/>
      <c r="EM616" s="2021" t="str">
        <f t="shared" si="19"/>
        <v xml:space="preserve"> </v>
      </c>
      <c r="EN616" s="2190"/>
      <c r="EO616" s="2190"/>
      <c r="EP616" s="2190"/>
      <c r="EQ616" s="2022"/>
      <c r="ER616" s="2021" t="str">
        <f t="shared" si="20"/>
        <v xml:space="preserve"> </v>
      </c>
      <c r="ES616" s="2190"/>
      <c r="ET616" s="2190"/>
      <c r="EU616" s="2190"/>
      <c r="EV616" s="2022"/>
      <c r="EW616" s="2021" t="str">
        <f t="shared" si="21"/>
        <v xml:space="preserve"> </v>
      </c>
      <c r="EX616" s="2190"/>
      <c r="EY616" s="2190"/>
      <c r="EZ616" s="2190"/>
      <c r="FA616" s="2022"/>
    </row>
    <row r="617" spans="1:157" ht="12.75">
      <c r="A617" s="35"/>
      <c r="B617" s="12" t="s">
        <v>20</v>
      </c>
      <c r="N617" s="2040" t="s">
        <v>706</v>
      </c>
      <c r="O617" s="2040"/>
      <c r="T617" s="35"/>
      <c r="U617" s="12" t="s">
        <v>20</v>
      </c>
      <c r="AG617" s="2040" t="s">
        <v>706</v>
      </c>
      <c r="AH617" s="2040"/>
      <c r="AZ617" s="58"/>
      <c r="BA617" s="58"/>
      <c r="BB617" s="58"/>
      <c r="BC617" s="58"/>
      <c r="BD617" s="58"/>
      <c r="BE617" s="2021">
        <f t="shared" si="0"/>
        <v>0</v>
      </c>
      <c r="BF617" s="2022"/>
      <c r="BG617" s="2018">
        <f t="shared" si="1"/>
        <v>0</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0</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85">
        <f t="shared" si="10"/>
        <v>0</v>
      </c>
      <c r="CT617" s="2385"/>
      <c r="CU617" s="2385"/>
      <c r="CV617" s="2385"/>
      <c r="CW617" s="2385"/>
      <c r="CX617" s="2385">
        <f t="shared" si="11"/>
        <v>0</v>
      </c>
      <c r="CY617" s="2385"/>
      <c r="CZ617" s="2385"/>
      <c r="DA617" s="2385"/>
      <c r="DB617" s="2385"/>
      <c r="DC617" s="2385">
        <f t="shared" si="12"/>
        <v>0</v>
      </c>
      <c r="DD617" s="2385"/>
      <c r="DE617" s="2385"/>
      <c r="DF617" s="2385"/>
      <c r="DG617" s="2385"/>
      <c r="DH617" s="2385">
        <f t="shared" si="13"/>
        <v>0</v>
      </c>
      <c r="DI617" s="2385"/>
      <c r="DJ617" s="2385"/>
      <c r="DK617" s="2385"/>
      <c r="DL617" s="2385"/>
      <c r="DM617" s="2385">
        <f t="shared" si="14"/>
        <v>0</v>
      </c>
      <c r="DN617" s="2385"/>
      <c r="DO617" s="2385"/>
      <c r="DP617" s="2385"/>
      <c r="DQ617" s="2385"/>
      <c r="DR617" s="2385">
        <f t="shared" si="15"/>
        <v>0</v>
      </c>
      <c r="DS617" s="2385"/>
      <c r="DT617" s="2385"/>
      <c r="DU617" s="2385"/>
      <c r="DV617" s="2385"/>
      <c r="DX617" s="2021" t="str">
        <f t="shared" si="16"/>
        <v xml:space="preserve"> </v>
      </c>
      <c r="DY617" s="2190"/>
      <c r="DZ617" s="2190"/>
      <c r="EA617" s="2190"/>
      <c r="EB617" s="2022"/>
      <c r="EC617" s="2021" t="str">
        <f t="shared" si="17"/>
        <v xml:space="preserve"> </v>
      </c>
      <c r="ED617" s="2190"/>
      <c r="EE617" s="2190"/>
      <c r="EF617" s="2190"/>
      <c r="EG617" s="2022"/>
      <c r="EH617" s="2021" t="str">
        <f t="shared" si="18"/>
        <v xml:space="preserve"> </v>
      </c>
      <c r="EI617" s="2190"/>
      <c r="EJ617" s="2190"/>
      <c r="EK617" s="2190"/>
      <c r="EL617" s="2022"/>
      <c r="EM617" s="2021" t="str">
        <f t="shared" si="19"/>
        <v xml:space="preserve"> </v>
      </c>
      <c r="EN617" s="2190"/>
      <c r="EO617" s="2190"/>
      <c r="EP617" s="2190"/>
      <c r="EQ617" s="2022"/>
      <c r="ER617" s="2021" t="str">
        <f t="shared" si="20"/>
        <v xml:space="preserve"> </v>
      </c>
      <c r="ES617" s="2190"/>
      <c r="ET617" s="2190"/>
      <c r="EU617" s="2190"/>
      <c r="EV617" s="2022"/>
      <c r="EW617" s="2021" t="str">
        <f t="shared" si="21"/>
        <v xml:space="preserve"> </v>
      </c>
      <c r="EX617" s="2190"/>
      <c r="EY617" s="2190"/>
      <c r="EZ617" s="2190"/>
      <c r="FA617" s="202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8">
        <f t="shared" si="1"/>
        <v>0</v>
      </c>
      <c r="BH618" s="2020"/>
      <c r="BI618" s="2021">
        <f t="shared" si="2"/>
        <v>0</v>
      </c>
      <c r="BJ618" s="2022"/>
      <c r="BK618" s="2018">
        <f t="shared" si="3"/>
        <v>0</v>
      </c>
      <c r="BL618" s="2020"/>
      <c r="BM618" s="58"/>
      <c r="BN618" s="2015">
        <f t="shared" si="4"/>
        <v>0</v>
      </c>
      <c r="BO618" s="2016"/>
      <c r="BP618" s="2016"/>
      <c r="BQ618" s="2016"/>
      <c r="BR618" s="2017"/>
      <c r="BS618" s="2014">
        <f t="shared" si="5"/>
        <v>0</v>
      </c>
      <c r="BT618" s="2014"/>
      <c r="BU618" s="2014"/>
      <c r="BV618" s="2014"/>
      <c r="BW618" s="2014"/>
      <c r="BX618" s="2014">
        <f t="shared" si="6"/>
        <v>0</v>
      </c>
      <c r="BY618" s="2014"/>
      <c r="BZ618" s="2014"/>
      <c r="CA618" s="2014"/>
      <c r="CB618" s="2014"/>
      <c r="CC618" s="2014">
        <f t="shared" si="7"/>
        <v>0</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85">
        <f t="shared" si="10"/>
        <v>0</v>
      </c>
      <c r="CT618" s="2385"/>
      <c r="CU618" s="2385"/>
      <c r="CV618" s="2385"/>
      <c r="CW618" s="2385"/>
      <c r="CX618" s="2385">
        <f t="shared" si="11"/>
        <v>0</v>
      </c>
      <c r="CY618" s="2385"/>
      <c r="CZ618" s="2385"/>
      <c r="DA618" s="2385"/>
      <c r="DB618" s="2385"/>
      <c r="DC618" s="2385">
        <f t="shared" si="12"/>
        <v>0</v>
      </c>
      <c r="DD618" s="2385"/>
      <c r="DE618" s="2385"/>
      <c r="DF618" s="2385"/>
      <c r="DG618" s="2385"/>
      <c r="DH618" s="2385">
        <f t="shared" si="13"/>
        <v>0</v>
      </c>
      <c r="DI618" s="2385"/>
      <c r="DJ618" s="2385"/>
      <c r="DK618" s="2385"/>
      <c r="DL618" s="2385"/>
      <c r="DM618" s="2385">
        <f t="shared" si="14"/>
        <v>0</v>
      </c>
      <c r="DN618" s="2385"/>
      <c r="DO618" s="2385"/>
      <c r="DP618" s="2385"/>
      <c r="DQ618" s="2385"/>
      <c r="DR618" s="2385">
        <f t="shared" si="15"/>
        <v>0</v>
      </c>
      <c r="DS618" s="2385"/>
      <c r="DT618" s="2385"/>
      <c r="DU618" s="2385"/>
      <c r="DV618" s="2385"/>
      <c r="DX618" s="2021" t="str">
        <f t="shared" si="16"/>
        <v xml:space="preserve"> </v>
      </c>
      <c r="DY618" s="2190"/>
      <c r="DZ618" s="2190"/>
      <c r="EA618" s="2190"/>
      <c r="EB618" s="2022"/>
      <c r="EC618" s="2021" t="str">
        <f t="shared" si="17"/>
        <v xml:space="preserve"> </v>
      </c>
      <c r="ED618" s="2190"/>
      <c r="EE618" s="2190"/>
      <c r="EF618" s="2190"/>
      <c r="EG618" s="2022"/>
      <c r="EH618" s="2021" t="str">
        <f t="shared" si="18"/>
        <v xml:space="preserve"> </v>
      </c>
      <c r="EI618" s="2190"/>
      <c r="EJ618" s="2190"/>
      <c r="EK618" s="2190"/>
      <c r="EL618" s="2022"/>
      <c r="EM618" s="2021" t="str">
        <f t="shared" si="19"/>
        <v xml:space="preserve"> </v>
      </c>
      <c r="EN618" s="2190"/>
      <c r="EO618" s="2190"/>
      <c r="EP618" s="2190"/>
      <c r="EQ618" s="2022"/>
      <c r="ER618" s="2021" t="str">
        <f t="shared" si="20"/>
        <v xml:space="preserve"> </v>
      </c>
      <c r="ES618" s="2190"/>
      <c r="ET618" s="2190"/>
      <c r="EU618" s="2190"/>
      <c r="EV618" s="2022"/>
      <c r="EW618" s="2021" t="str">
        <f t="shared" si="21"/>
        <v xml:space="preserve"> </v>
      </c>
      <c r="EX618" s="2190"/>
      <c r="EY618" s="2190"/>
      <c r="EZ618" s="2190"/>
      <c r="FA618" s="2022"/>
    </row>
    <row r="619" spans="1:157" s="7" customFormat="1" ht="12.75">
      <c r="A619" s="87" t="s">
        <v>372</v>
      </c>
      <c r="B619" s="12" t="s">
        <v>496</v>
      </c>
      <c r="C619" s="12"/>
      <c r="D619" s="12"/>
      <c r="E619" s="12"/>
      <c r="F619" s="12"/>
      <c r="G619" s="2044">
        <f>C574</f>
        <v>0</v>
      </c>
      <c r="H619" s="2044"/>
      <c r="I619" s="2044"/>
      <c r="J619" s="2044"/>
      <c r="K619" s="2044"/>
      <c r="L619" s="2044"/>
      <c r="M619" s="2044"/>
      <c r="N619" s="2044"/>
      <c r="O619" s="2044"/>
      <c r="P619" s="2044"/>
      <c r="Q619" s="2044"/>
      <c r="R619" s="2044"/>
      <c r="S619" s="12"/>
      <c r="T619" s="87" t="s">
        <v>373</v>
      </c>
      <c r="U619" s="12" t="s">
        <v>496</v>
      </c>
      <c r="V619" s="12"/>
      <c r="W619" s="12"/>
      <c r="X619" s="12"/>
      <c r="Y619" s="12"/>
      <c r="Z619" s="2044">
        <f>C575</f>
        <v>0</v>
      </c>
      <c r="AA619" s="2044"/>
      <c r="AB619" s="2044"/>
      <c r="AC619" s="2044"/>
      <c r="AD619" s="2044"/>
      <c r="AE619" s="2044"/>
      <c r="AF619" s="2044"/>
      <c r="AG619" s="2044"/>
      <c r="AH619" s="2044"/>
      <c r="AI619" s="2044"/>
      <c r="AJ619" s="2044"/>
      <c r="AK619" s="2044"/>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8">
        <f t="shared" si="1"/>
        <v>0</v>
      </c>
      <c r="BH619" s="2020"/>
      <c r="BI619" s="2021">
        <f t="shared" si="2"/>
        <v>0</v>
      </c>
      <c r="BJ619" s="2022"/>
      <c r="BK619" s="2018">
        <f t="shared" si="3"/>
        <v>0</v>
      </c>
      <c r="BL619" s="2020"/>
      <c r="BM619" s="58"/>
      <c r="BN619" s="2015">
        <f t="shared" si="4"/>
        <v>0</v>
      </c>
      <c r="BO619" s="2016"/>
      <c r="BP619" s="2016"/>
      <c r="BQ619" s="2016"/>
      <c r="BR619" s="2017"/>
      <c r="BS619" s="2014">
        <f t="shared" si="5"/>
        <v>0</v>
      </c>
      <c r="BT619" s="2014"/>
      <c r="BU619" s="2014"/>
      <c r="BV619" s="2014"/>
      <c r="BW619" s="2014"/>
      <c r="BX619" s="2014">
        <f t="shared" si="6"/>
        <v>0</v>
      </c>
      <c r="BY619" s="2014"/>
      <c r="BZ619" s="2014"/>
      <c r="CA619" s="2014"/>
      <c r="CB619" s="2014"/>
      <c r="CC619" s="2014">
        <f t="shared" si="7"/>
        <v>0</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85">
        <f t="shared" si="10"/>
        <v>0</v>
      </c>
      <c r="CT619" s="2385"/>
      <c r="CU619" s="2385"/>
      <c r="CV619" s="2385"/>
      <c r="CW619" s="2385"/>
      <c r="CX619" s="2385">
        <f t="shared" si="11"/>
        <v>0</v>
      </c>
      <c r="CY619" s="2385"/>
      <c r="CZ619" s="2385"/>
      <c r="DA619" s="2385"/>
      <c r="DB619" s="2385"/>
      <c r="DC619" s="2385">
        <f t="shared" si="12"/>
        <v>0</v>
      </c>
      <c r="DD619" s="2385"/>
      <c r="DE619" s="2385"/>
      <c r="DF619" s="2385"/>
      <c r="DG619" s="2385"/>
      <c r="DH619" s="2385">
        <f t="shared" si="13"/>
        <v>0</v>
      </c>
      <c r="DI619" s="2385"/>
      <c r="DJ619" s="2385"/>
      <c r="DK619" s="2385"/>
      <c r="DL619" s="2385"/>
      <c r="DM619" s="2385">
        <f t="shared" si="14"/>
        <v>0</v>
      </c>
      <c r="DN619" s="2385"/>
      <c r="DO619" s="2385"/>
      <c r="DP619" s="2385"/>
      <c r="DQ619" s="2385"/>
      <c r="DR619" s="2385">
        <f t="shared" si="15"/>
        <v>0</v>
      </c>
      <c r="DS619" s="2385"/>
      <c r="DT619" s="2385"/>
      <c r="DU619" s="2385"/>
      <c r="DV619" s="2385"/>
      <c r="DX619" s="2021" t="str">
        <f t="shared" si="16"/>
        <v xml:space="preserve"> </v>
      </c>
      <c r="DY619" s="2190"/>
      <c r="DZ619" s="2190"/>
      <c r="EA619" s="2190"/>
      <c r="EB619" s="2022"/>
      <c r="EC619" s="2021" t="str">
        <f t="shared" si="17"/>
        <v xml:space="preserve"> </v>
      </c>
      <c r="ED619" s="2190"/>
      <c r="EE619" s="2190"/>
      <c r="EF619" s="2190"/>
      <c r="EG619" s="2022"/>
      <c r="EH619" s="2021" t="str">
        <f t="shared" si="18"/>
        <v xml:space="preserve"> </v>
      </c>
      <c r="EI619" s="2190"/>
      <c r="EJ619" s="2190"/>
      <c r="EK619" s="2190"/>
      <c r="EL619" s="2022"/>
      <c r="EM619" s="2021" t="str">
        <f t="shared" si="19"/>
        <v xml:space="preserve"> </v>
      </c>
      <c r="EN619" s="2190"/>
      <c r="EO619" s="2190"/>
      <c r="EP619" s="2190"/>
      <c r="EQ619" s="2022"/>
      <c r="ER619" s="2021" t="str">
        <f t="shared" si="20"/>
        <v xml:space="preserve"> </v>
      </c>
      <c r="ES619" s="2190"/>
      <c r="ET619" s="2190"/>
      <c r="EU619" s="2190"/>
      <c r="EV619" s="2022"/>
      <c r="EW619" s="2021" t="str">
        <f t="shared" si="21"/>
        <v xml:space="preserve"> </v>
      </c>
      <c r="EX619" s="2190"/>
      <c r="EY619" s="2190"/>
      <c r="EZ619" s="2190"/>
      <c r="FA619" s="2022"/>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0</v>
      </c>
      <c r="BY620" s="2014"/>
      <c r="BZ620" s="2014"/>
      <c r="CA620" s="2014"/>
      <c r="CB620" s="2014"/>
      <c r="CC620" s="2014">
        <f t="shared" si="7"/>
        <v>0</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85">
        <f t="shared" si="10"/>
        <v>0</v>
      </c>
      <c r="CT620" s="2385"/>
      <c r="CU620" s="2385"/>
      <c r="CV620" s="2385"/>
      <c r="CW620" s="2385"/>
      <c r="CX620" s="2385">
        <f t="shared" si="11"/>
        <v>0</v>
      </c>
      <c r="CY620" s="2385"/>
      <c r="CZ620" s="2385"/>
      <c r="DA620" s="2385"/>
      <c r="DB620" s="2385"/>
      <c r="DC620" s="2385">
        <f t="shared" si="12"/>
        <v>0</v>
      </c>
      <c r="DD620" s="2385"/>
      <c r="DE620" s="2385"/>
      <c r="DF620" s="2385"/>
      <c r="DG620" s="2385"/>
      <c r="DH620" s="2385">
        <f t="shared" si="13"/>
        <v>0</v>
      </c>
      <c r="DI620" s="2385"/>
      <c r="DJ620" s="2385"/>
      <c r="DK620" s="2385"/>
      <c r="DL620" s="2385"/>
      <c r="DM620" s="2385">
        <f t="shared" si="14"/>
        <v>0</v>
      </c>
      <c r="DN620" s="2385"/>
      <c r="DO620" s="2385"/>
      <c r="DP620" s="2385"/>
      <c r="DQ620" s="2385"/>
      <c r="DR620" s="2385">
        <f t="shared" si="15"/>
        <v>0</v>
      </c>
      <c r="DS620" s="2385"/>
      <c r="DT620" s="2385"/>
      <c r="DU620" s="2385"/>
      <c r="DV620" s="2385"/>
      <c r="DX620" s="2021" t="str">
        <f t="shared" si="16"/>
        <v xml:space="preserve"> </v>
      </c>
      <c r="DY620" s="2190"/>
      <c r="DZ620" s="2190"/>
      <c r="EA620" s="2190"/>
      <c r="EB620" s="2022"/>
      <c r="EC620" s="2021" t="str">
        <f t="shared" si="17"/>
        <v xml:space="preserve"> </v>
      </c>
      <c r="ED620" s="2190"/>
      <c r="EE620" s="2190"/>
      <c r="EF620" s="2190"/>
      <c r="EG620" s="2022"/>
      <c r="EH620" s="2021" t="str">
        <f t="shared" si="18"/>
        <v xml:space="preserve"> </v>
      </c>
      <c r="EI620" s="2190"/>
      <c r="EJ620" s="2190"/>
      <c r="EK620" s="2190"/>
      <c r="EL620" s="2022"/>
      <c r="EM620" s="2021" t="str">
        <f t="shared" si="19"/>
        <v xml:space="preserve"> </v>
      </c>
      <c r="EN620" s="2190"/>
      <c r="EO620" s="2190"/>
      <c r="EP620" s="2190"/>
      <c r="EQ620" s="2022"/>
      <c r="ER620" s="2021" t="str">
        <f t="shared" si="20"/>
        <v xml:space="preserve"> </v>
      </c>
      <c r="ES620" s="2190"/>
      <c r="ET620" s="2190"/>
      <c r="EU620" s="2190"/>
      <c r="EV620" s="2022"/>
      <c r="EW620" s="2021" t="str">
        <f t="shared" si="21"/>
        <v xml:space="preserve"> </v>
      </c>
      <c r="EX620" s="2190"/>
      <c r="EY620" s="2190"/>
      <c r="EZ620" s="2190"/>
      <c r="FA620" s="2022"/>
    </row>
    <row r="621" spans="1:157" ht="12.75">
      <c r="B621" s="12" t="s">
        <v>615</v>
      </c>
      <c r="G621" s="2041"/>
      <c r="H621" s="2041"/>
      <c r="I621" s="2041"/>
      <c r="J621" s="2041"/>
      <c r="K621" s="2041"/>
      <c r="L621" s="2041"/>
      <c r="M621" s="2041"/>
      <c r="N621" s="2041"/>
      <c r="O621" s="2041"/>
      <c r="P621" s="2041"/>
      <c r="Q621" s="2041"/>
      <c r="R621" s="2041"/>
      <c r="U621" s="12" t="s">
        <v>615</v>
      </c>
      <c r="Z621" s="2045"/>
      <c r="AA621" s="2045"/>
      <c r="AB621" s="2045"/>
      <c r="AC621" s="2045"/>
      <c r="AD621" s="2045"/>
      <c r="AE621" s="2045"/>
      <c r="AF621" s="2045"/>
      <c r="AG621" s="2045"/>
      <c r="AH621" s="2045"/>
      <c r="AI621" s="2045"/>
      <c r="AJ621" s="2045"/>
      <c r="AK621" s="2045"/>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0</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85">
        <f t="shared" si="10"/>
        <v>0</v>
      </c>
      <c r="CT621" s="2385"/>
      <c r="CU621" s="2385"/>
      <c r="CV621" s="2385"/>
      <c r="CW621" s="2385"/>
      <c r="CX621" s="2385">
        <f t="shared" si="11"/>
        <v>0</v>
      </c>
      <c r="CY621" s="2385"/>
      <c r="CZ621" s="2385"/>
      <c r="DA621" s="2385"/>
      <c r="DB621" s="2385"/>
      <c r="DC621" s="2385">
        <f t="shared" si="12"/>
        <v>0</v>
      </c>
      <c r="DD621" s="2385"/>
      <c r="DE621" s="2385"/>
      <c r="DF621" s="2385"/>
      <c r="DG621" s="2385"/>
      <c r="DH621" s="2385">
        <f t="shared" si="13"/>
        <v>0</v>
      </c>
      <c r="DI621" s="2385"/>
      <c r="DJ621" s="2385"/>
      <c r="DK621" s="2385"/>
      <c r="DL621" s="2385"/>
      <c r="DM621" s="2385">
        <f t="shared" si="14"/>
        <v>0</v>
      </c>
      <c r="DN621" s="2385"/>
      <c r="DO621" s="2385"/>
      <c r="DP621" s="2385"/>
      <c r="DQ621" s="2385"/>
      <c r="DR621" s="2385">
        <f t="shared" si="15"/>
        <v>0</v>
      </c>
      <c r="DS621" s="2385"/>
      <c r="DT621" s="2385"/>
      <c r="DU621" s="2385"/>
      <c r="DV621" s="2385"/>
      <c r="DX621" s="2021" t="str">
        <f t="shared" si="16"/>
        <v xml:space="preserve"> </v>
      </c>
      <c r="DY621" s="2190"/>
      <c r="DZ621" s="2190"/>
      <c r="EA621" s="2190"/>
      <c r="EB621" s="2022"/>
      <c r="EC621" s="2021" t="str">
        <f t="shared" si="17"/>
        <v xml:space="preserve"> </v>
      </c>
      <c r="ED621" s="2190"/>
      <c r="EE621" s="2190"/>
      <c r="EF621" s="2190"/>
      <c r="EG621" s="2022"/>
      <c r="EH621" s="2021" t="str">
        <f t="shared" si="18"/>
        <v xml:space="preserve"> </v>
      </c>
      <c r="EI621" s="2190"/>
      <c r="EJ621" s="2190"/>
      <c r="EK621" s="2190"/>
      <c r="EL621" s="2022"/>
      <c r="EM621" s="2021" t="str">
        <f t="shared" si="19"/>
        <v xml:space="preserve"> </v>
      </c>
      <c r="EN621" s="2190"/>
      <c r="EO621" s="2190"/>
      <c r="EP621" s="2190"/>
      <c r="EQ621" s="2022"/>
      <c r="ER621" s="2021" t="str">
        <f t="shared" si="20"/>
        <v xml:space="preserve"> </v>
      </c>
      <c r="ES621" s="2190"/>
      <c r="ET621" s="2190"/>
      <c r="EU621" s="2190"/>
      <c r="EV621" s="2022"/>
      <c r="EW621" s="2021" t="str">
        <f t="shared" si="21"/>
        <v xml:space="preserve"> </v>
      </c>
      <c r="EX621" s="2190"/>
      <c r="EY621" s="2190"/>
      <c r="EZ621" s="2190"/>
      <c r="FA621" s="2022"/>
    </row>
    <row r="622" spans="1:157" ht="12.75">
      <c r="B622" s="12" t="s">
        <v>17</v>
      </c>
      <c r="G622" s="2041"/>
      <c r="H622" s="2041"/>
      <c r="I622" s="2041"/>
      <c r="J622" s="2041"/>
      <c r="K622" s="2041"/>
      <c r="L622" s="2041"/>
      <c r="M622" s="2041"/>
      <c r="N622" s="2041"/>
      <c r="O622" s="2041"/>
      <c r="P622" s="2041"/>
      <c r="Q622" s="2041"/>
      <c r="R622" s="2041"/>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85">
        <f t="shared" si="10"/>
        <v>0</v>
      </c>
      <c r="CT622" s="2385"/>
      <c r="CU622" s="2385"/>
      <c r="CV622" s="2385"/>
      <c r="CW622" s="2385"/>
      <c r="CX622" s="2385">
        <f t="shared" si="11"/>
        <v>0</v>
      </c>
      <c r="CY622" s="2385"/>
      <c r="CZ622" s="2385"/>
      <c r="DA622" s="2385"/>
      <c r="DB622" s="2385"/>
      <c r="DC622" s="2385">
        <f t="shared" si="12"/>
        <v>0</v>
      </c>
      <c r="DD622" s="2385"/>
      <c r="DE622" s="2385"/>
      <c r="DF622" s="2385"/>
      <c r="DG622" s="2385"/>
      <c r="DH622" s="2385">
        <f t="shared" si="13"/>
        <v>0</v>
      </c>
      <c r="DI622" s="2385"/>
      <c r="DJ622" s="2385"/>
      <c r="DK622" s="2385"/>
      <c r="DL622" s="2385"/>
      <c r="DM622" s="2385">
        <f t="shared" si="14"/>
        <v>0</v>
      </c>
      <c r="DN622" s="2385"/>
      <c r="DO622" s="2385"/>
      <c r="DP622" s="2385"/>
      <c r="DQ622" s="2385"/>
      <c r="DR622" s="2385">
        <f t="shared" si="15"/>
        <v>0</v>
      </c>
      <c r="DS622" s="2385"/>
      <c r="DT622" s="2385"/>
      <c r="DU622" s="2385"/>
      <c r="DV622" s="2385"/>
      <c r="DX622" s="2021" t="str">
        <f t="shared" si="16"/>
        <v xml:space="preserve"> </v>
      </c>
      <c r="DY622" s="2190"/>
      <c r="DZ622" s="2190"/>
      <c r="EA622" s="2190"/>
      <c r="EB622" s="2022"/>
      <c r="EC622" s="2021" t="str">
        <f t="shared" si="17"/>
        <v xml:space="preserve"> </v>
      </c>
      <c r="ED622" s="2190"/>
      <c r="EE622" s="2190"/>
      <c r="EF622" s="2190"/>
      <c r="EG622" s="2022"/>
      <c r="EH622" s="2021" t="str">
        <f t="shared" si="18"/>
        <v xml:space="preserve"> </v>
      </c>
      <c r="EI622" s="2190"/>
      <c r="EJ622" s="2190"/>
      <c r="EK622" s="2190"/>
      <c r="EL622" s="2022"/>
      <c r="EM622" s="2021" t="str">
        <f t="shared" si="19"/>
        <v xml:space="preserve"> </v>
      </c>
      <c r="EN622" s="2190"/>
      <c r="EO622" s="2190"/>
      <c r="EP622" s="2190"/>
      <c r="EQ622" s="2022"/>
      <c r="ER622" s="2021" t="str">
        <f t="shared" si="20"/>
        <v xml:space="preserve"> </v>
      </c>
      <c r="ES622" s="2190"/>
      <c r="ET622" s="2190"/>
      <c r="EU622" s="2190"/>
      <c r="EV622" s="2022"/>
      <c r="EW622" s="2021" t="str">
        <f t="shared" si="21"/>
        <v xml:space="preserve"> </v>
      </c>
      <c r="EX622" s="2190"/>
      <c r="EY622" s="2190"/>
      <c r="EZ622" s="2190"/>
      <c r="FA622" s="2022"/>
    </row>
    <row r="623" spans="1:157" ht="12.75">
      <c r="B623" s="12" t="s">
        <v>325</v>
      </c>
      <c r="G623" s="2067"/>
      <c r="H623" s="2067"/>
      <c r="I623" s="2067"/>
      <c r="J623" s="2067"/>
      <c r="K623" s="2067"/>
      <c r="L623" s="2067"/>
      <c r="O623" s="137" t="s">
        <v>212</v>
      </c>
      <c r="P623" s="2032"/>
      <c r="Q623" s="2032"/>
      <c r="R623" s="2032"/>
      <c r="U623" s="12" t="s">
        <v>325</v>
      </c>
      <c r="Z623" s="2067"/>
      <c r="AA623" s="2067"/>
      <c r="AB623" s="2067"/>
      <c r="AC623" s="2067"/>
      <c r="AD623" s="2067"/>
      <c r="AE623" s="2067"/>
      <c r="AH623" s="137" t="s">
        <v>212</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85">
        <f t="shared" si="10"/>
        <v>0</v>
      </c>
      <c r="CT623" s="2385"/>
      <c r="CU623" s="2385"/>
      <c r="CV623" s="2385"/>
      <c r="CW623" s="2385"/>
      <c r="CX623" s="2385">
        <f t="shared" si="11"/>
        <v>0</v>
      </c>
      <c r="CY623" s="2385"/>
      <c r="CZ623" s="2385"/>
      <c r="DA623" s="2385"/>
      <c r="DB623" s="2385"/>
      <c r="DC623" s="2385">
        <f t="shared" si="12"/>
        <v>0</v>
      </c>
      <c r="DD623" s="2385"/>
      <c r="DE623" s="2385"/>
      <c r="DF623" s="2385"/>
      <c r="DG623" s="2385"/>
      <c r="DH623" s="2385">
        <f t="shared" si="13"/>
        <v>0</v>
      </c>
      <c r="DI623" s="2385"/>
      <c r="DJ623" s="2385"/>
      <c r="DK623" s="2385"/>
      <c r="DL623" s="2385"/>
      <c r="DM623" s="2385">
        <f t="shared" si="14"/>
        <v>0</v>
      </c>
      <c r="DN623" s="2385"/>
      <c r="DO623" s="2385"/>
      <c r="DP623" s="2385"/>
      <c r="DQ623" s="2385"/>
      <c r="DR623" s="2385">
        <f t="shared" si="15"/>
        <v>0</v>
      </c>
      <c r="DS623" s="2385"/>
      <c r="DT623" s="2385"/>
      <c r="DU623" s="2385"/>
      <c r="DV623" s="2385"/>
      <c r="DX623" s="2021" t="str">
        <f t="shared" si="16"/>
        <v xml:space="preserve"> </v>
      </c>
      <c r="DY623" s="2190"/>
      <c r="DZ623" s="2190"/>
      <c r="EA623" s="2190"/>
      <c r="EB623" s="2022"/>
      <c r="EC623" s="2021" t="str">
        <f t="shared" si="17"/>
        <v xml:space="preserve"> </v>
      </c>
      <c r="ED623" s="2190"/>
      <c r="EE623" s="2190"/>
      <c r="EF623" s="2190"/>
      <c r="EG623" s="2022"/>
      <c r="EH623" s="2021" t="str">
        <f t="shared" si="18"/>
        <v xml:space="preserve"> </v>
      </c>
      <c r="EI623" s="2190"/>
      <c r="EJ623" s="2190"/>
      <c r="EK623" s="2190"/>
      <c r="EL623" s="2022"/>
      <c r="EM623" s="2021" t="str">
        <f t="shared" si="19"/>
        <v xml:space="preserve"> </v>
      </c>
      <c r="EN623" s="2190"/>
      <c r="EO623" s="2190"/>
      <c r="EP623" s="2190"/>
      <c r="EQ623" s="2022"/>
      <c r="ER623" s="2021" t="str">
        <f t="shared" si="20"/>
        <v xml:space="preserve"> </v>
      </c>
      <c r="ES623" s="2190"/>
      <c r="ET623" s="2190"/>
      <c r="EU623" s="2190"/>
      <c r="EV623" s="2022"/>
      <c r="EW623" s="2021" t="str">
        <f t="shared" si="21"/>
        <v xml:space="preserve"> </v>
      </c>
      <c r="EX623" s="2190"/>
      <c r="EY623" s="2190"/>
      <c r="EZ623" s="2190"/>
      <c r="FA623" s="2022"/>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85">
        <f t="shared" si="10"/>
        <v>0</v>
      </c>
      <c r="CT624" s="2385"/>
      <c r="CU624" s="2385"/>
      <c r="CV624" s="2385"/>
      <c r="CW624" s="2385"/>
      <c r="CX624" s="2385">
        <f t="shared" si="11"/>
        <v>0</v>
      </c>
      <c r="CY624" s="2385"/>
      <c r="CZ624" s="2385"/>
      <c r="DA624" s="2385"/>
      <c r="DB624" s="2385"/>
      <c r="DC624" s="2385">
        <f t="shared" si="12"/>
        <v>0</v>
      </c>
      <c r="DD624" s="2385"/>
      <c r="DE624" s="2385"/>
      <c r="DF624" s="2385"/>
      <c r="DG624" s="2385"/>
      <c r="DH624" s="2385">
        <f t="shared" si="13"/>
        <v>0</v>
      </c>
      <c r="DI624" s="2385"/>
      <c r="DJ624" s="2385"/>
      <c r="DK624" s="2385"/>
      <c r="DL624" s="2385"/>
      <c r="DM624" s="2385">
        <f t="shared" si="14"/>
        <v>0</v>
      </c>
      <c r="DN624" s="2385"/>
      <c r="DO624" s="2385"/>
      <c r="DP624" s="2385"/>
      <c r="DQ624" s="2385"/>
      <c r="DR624" s="2385">
        <f t="shared" si="15"/>
        <v>0</v>
      </c>
      <c r="DS624" s="2385"/>
      <c r="DT624" s="2385"/>
      <c r="DU624" s="2385"/>
      <c r="DV624" s="2385"/>
      <c r="DX624" s="2021" t="str">
        <f t="shared" si="16"/>
        <v xml:space="preserve"> </v>
      </c>
      <c r="DY624" s="2190"/>
      <c r="DZ624" s="2190"/>
      <c r="EA624" s="2190"/>
      <c r="EB624" s="2022"/>
      <c r="EC624" s="2021" t="str">
        <f t="shared" si="17"/>
        <v xml:space="preserve"> </v>
      </c>
      <c r="ED624" s="2190"/>
      <c r="EE624" s="2190"/>
      <c r="EF624" s="2190"/>
      <c r="EG624" s="2022"/>
      <c r="EH624" s="2021" t="str">
        <f t="shared" si="18"/>
        <v xml:space="preserve"> </v>
      </c>
      <c r="EI624" s="2190"/>
      <c r="EJ624" s="2190"/>
      <c r="EK624" s="2190"/>
      <c r="EL624" s="2022"/>
      <c r="EM624" s="2021" t="str">
        <f t="shared" si="19"/>
        <v xml:space="preserve"> </v>
      </c>
      <c r="EN624" s="2190"/>
      <c r="EO624" s="2190"/>
      <c r="EP624" s="2190"/>
      <c r="EQ624" s="2022"/>
      <c r="ER624" s="2021" t="str">
        <f t="shared" si="20"/>
        <v xml:space="preserve"> </v>
      </c>
      <c r="ES624" s="2190"/>
      <c r="ET624" s="2190"/>
      <c r="EU624" s="2190"/>
      <c r="EV624" s="2022"/>
      <c r="EW624" s="2021" t="str">
        <f t="shared" si="21"/>
        <v xml:space="preserve"> </v>
      </c>
      <c r="EX624" s="2190"/>
      <c r="EY624" s="2190"/>
      <c r="EZ624" s="2190"/>
      <c r="FA624" s="2022"/>
    </row>
    <row r="625" spans="1:157" ht="12.75">
      <c r="B625" s="12" t="s">
        <v>20</v>
      </c>
      <c r="N625" s="2040" t="s">
        <v>706</v>
      </c>
      <c r="O625" s="2040"/>
      <c r="U625" s="12" t="s">
        <v>20</v>
      </c>
      <c r="AG625" s="2040" t="s">
        <v>706</v>
      </c>
      <c r="AH625" s="2040"/>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85">
        <f t="shared" si="10"/>
        <v>0</v>
      </c>
      <c r="CT625" s="2385"/>
      <c r="CU625" s="2385"/>
      <c r="CV625" s="2385"/>
      <c r="CW625" s="2385"/>
      <c r="CX625" s="2385">
        <f t="shared" si="11"/>
        <v>0</v>
      </c>
      <c r="CY625" s="2385"/>
      <c r="CZ625" s="2385"/>
      <c r="DA625" s="2385"/>
      <c r="DB625" s="2385"/>
      <c r="DC625" s="2385">
        <f t="shared" si="12"/>
        <v>0</v>
      </c>
      <c r="DD625" s="2385"/>
      <c r="DE625" s="2385"/>
      <c r="DF625" s="2385"/>
      <c r="DG625" s="2385"/>
      <c r="DH625" s="2385">
        <f t="shared" si="13"/>
        <v>0</v>
      </c>
      <c r="DI625" s="2385"/>
      <c r="DJ625" s="2385"/>
      <c r="DK625" s="2385"/>
      <c r="DL625" s="2385"/>
      <c r="DM625" s="2385">
        <f t="shared" si="14"/>
        <v>0</v>
      </c>
      <c r="DN625" s="2385"/>
      <c r="DO625" s="2385"/>
      <c r="DP625" s="2385"/>
      <c r="DQ625" s="2385"/>
      <c r="DR625" s="2385">
        <f t="shared" si="15"/>
        <v>0</v>
      </c>
      <c r="DS625" s="2385"/>
      <c r="DT625" s="2385"/>
      <c r="DU625" s="2385"/>
      <c r="DV625" s="2385"/>
      <c r="DX625" s="2021" t="str">
        <f t="shared" si="16"/>
        <v xml:space="preserve"> </v>
      </c>
      <c r="DY625" s="2190"/>
      <c r="DZ625" s="2190"/>
      <c r="EA625" s="2190"/>
      <c r="EB625" s="2022"/>
      <c r="EC625" s="2021" t="str">
        <f t="shared" si="17"/>
        <v xml:space="preserve"> </v>
      </c>
      <c r="ED625" s="2190"/>
      <c r="EE625" s="2190"/>
      <c r="EF625" s="2190"/>
      <c r="EG625" s="2022"/>
      <c r="EH625" s="2021" t="str">
        <f t="shared" si="18"/>
        <v xml:space="preserve"> </v>
      </c>
      <c r="EI625" s="2190"/>
      <c r="EJ625" s="2190"/>
      <c r="EK625" s="2190"/>
      <c r="EL625" s="2022"/>
      <c r="EM625" s="2021" t="str">
        <f t="shared" si="19"/>
        <v xml:space="preserve"> </v>
      </c>
      <c r="EN625" s="2190"/>
      <c r="EO625" s="2190"/>
      <c r="EP625" s="2190"/>
      <c r="EQ625" s="2022"/>
      <c r="ER625" s="2021" t="str">
        <f t="shared" si="20"/>
        <v xml:space="preserve"> </v>
      </c>
      <c r="ES625" s="2190"/>
      <c r="ET625" s="2190"/>
      <c r="EU625" s="2190"/>
      <c r="EV625" s="2022"/>
      <c r="EW625" s="2021" t="str">
        <f t="shared" si="21"/>
        <v xml:space="preserve"> </v>
      </c>
      <c r="EX625" s="2190"/>
      <c r="EY625" s="2190"/>
      <c r="EZ625" s="2190"/>
      <c r="FA625" s="2022"/>
    </row>
    <row r="626" spans="1:157" ht="12.75">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85">
        <f t="shared" si="10"/>
        <v>0</v>
      </c>
      <c r="CT626" s="2385"/>
      <c r="CU626" s="2385"/>
      <c r="CV626" s="2385"/>
      <c r="CW626" s="2385"/>
      <c r="CX626" s="2385">
        <f t="shared" si="11"/>
        <v>0</v>
      </c>
      <c r="CY626" s="2385"/>
      <c r="CZ626" s="2385"/>
      <c r="DA626" s="2385"/>
      <c r="DB626" s="2385"/>
      <c r="DC626" s="2385">
        <f t="shared" si="12"/>
        <v>0</v>
      </c>
      <c r="DD626" s="2385"/>
      <c r="DE626" s="2385"/>
      <c r="DF626" s="2385"/>
      <c r="DG626" s="2385"/>
      <c r="DH626" s="2385">
        <f t="shared" si="13"/>
        <v>0</v>
      </c>
      <c r="DI626" s="2385"/>
      <c r="DJ626" s="2385"/>
      <c r="DK626" s="2385"/>
      <c r="DL626" s="2385"/>
      <c r="DM626" s="2385">
        <f t="shared" si="14"/>
        <v>0</v>
      </c>
      <c r="DN626" s="2385"/>
      <c r="DO626" s="2385"/>
      <c r="DP626" s="2385"/>
      <c r="DQ626" s="2385"/>
      <c r="DR626" s="2385">
        <f t="shared" si="15"/>
        <v>0</v>
      </c>
      <c r="DS626" s="2385"/>
      <c r="DT626" s="2385"/>
      <c r="DU626" s="2385"/>
      <c r="DV626" s="2385"/>
      <c r="DX626" s="2021" t="str">
        <f t="shared" si="16"/>
        <v xml:space="preserve"> </v>
      </c>
      <c r="DY626" s="2190"/>
      <c r="DZ626" s="2190"/>
      <c r="EA626" s="2190"/>
      <c r="EB626" s="2022"/>
      <c r="EC626" s="2021" t="str">
        <f t="shared" si="17"/>
        <v xml:space="preserve"> </v>
      </c>
      <c r="ED626" s="2190"/>
      <c r="EE626" s="2190"/>
      <c r="EF626" s="2190"/>
      <c r="EG626" s="2022"/>
      <c r="EH626" s="2021" t="str">
        <f t="shared" si="18"/>
        <v xml:space="preserve"> </v>
      </c>
      <c r="EI626" s="2190"/>
      <c r="EJ626" s="2190"/>
      <c r="EK626" s="2190"/>
      <c r="EL626" s="2022"/>
      <c r="EM626" s="2021" t="str">
        <f t="shared" si="19"/>
        <v xml:space="preserve"> </v>
      </c>
      <c r="EN626" s="2190"/>
      <c r="EO626" s="2190"/>
      <c r="EP626" s="2190"/>
      <c r="EQ626" s="2022"/>
      <c r="ER626" s="2021" t="str">
        <f t="shared" si="20"/>
        <v xml:space="preserve"> </v>
      </c>
      <c r="ES626" s="2190"/>
      <c r="ET626" s="2190"/>
      <c r="EU626" s="2190"/>
      <c r="EV626" s="2022"/>
      <c r="EW626" s="2021" t="str">
        <f t="shared" si="21"/>
        <v xml:space="preserve"> </v>
      </c>
      <c r="EX626" s="2190"/>
      <c r="EY626" s="2190"/>
      <c r="EZ626" s="2190"/>
      <c r="FA626" s="2022"/>
    </row>
    <row r="627" spans="1:157" ht="12.75" customHeight="1">
      <c r="A627" s="1874" t="s">
        <v>577</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85">
        <f t="shared" si="10"/>
        <v>0</v>
      </c>
      <c r="CT627" s="2385"/>
      <c r="CU627" s="2385"/>
      <c r="CV627" s="2385"/>
      <c r="CW627" s="2385"/>
      <c r="CX627" s="2385">
        <f t="shared" si="11"/>
        <v>0</v>
      </c>
      <c r="CY627" s="2385"/>
      <c r="CZ627" s="2385"/>
      <c r="DA627" s="2385"/>
      <c r="DB627" s="2385"/>
      <c r="DC627" s="2385">
        <f t="shared" si="12"/>
        <v>0</v>
      </c>
      <c r="DD627" s="2385"/>
      <c r="DE627" s="2385"/>
      <c r="DF627" s="2385"/>
      <c r="DG627" s="2385"/>
      <c r="DH627" s="2385">
        <f t="shared" si="13"/>
        <v>0</v>
      </c>
      <c r="DI627" s="2385"/>
      <c r="DJ627" s="2385"/>
      <c r="DK627" s="2385"/>
      <c r="DL627" s="2385"/>
      <c r="DM627" s="2385">
        <f t="shared" si="14"/>
        <v>0</v>
      </c>
      <c r="DN627" s="2385"/>
      <c r="DO627" s="2385"/>
      <c r="DP627" s="2385"/>
      <c r="DQ627" s="2385"/>
      <c r="DR627" s="2385">
        <f t="shared" si="15"/>
        <v>0</v>
      </c>
      <c r="DS627" s="2385"/>
      <c r="DT627" s="2385"/>
      <c r="DU627" s="2385"/>
      <c r="DV627" s="2385"/>
      <c r="DX627" s="2021" t="str">
        <f t="shared" si="16"/>
        <v xml:space="preserve"> </v>
      </c>
      <c r="DY627" s="2190"/>
      <c r="DZ627" s="2190"/>
      <c r="EA627" s="2190"/>
      <c r="EB627" s="2022"/>
      <c r="EC627" s="2021" t="str">
        <f t="shared" si="17"/>
        <v xml:space="preserve"> </v>
      </c>
      <c r="ED627" s="2190"/>
      <c r="EE627" s="2190"/>
      <c r="EF627" s="2190"/>
      <c r="EG627" s="2022"/>
      <c r="EH627" s="2021" t="str">
        <f t="shared" si="18"/>
        <v xml:space="preserve"> </v>
      </c>
      <c r="EI627" s="2190"/>
      <c r="EJ627" s="2190"/>
      <c r="EK627" s="2190"/>
      <c r="EL627" s="2022"/>
      <c r="EM627" s="2021" t="str">
        <f t="shared" si="19"/>
        <v xml:space="preserve"> </v>
      </c>
      <c r="EN627" s="2190"/>
      <c r="EO627" s="2190"/>
      <c r="EP627" s="2190"/>
      <c r="EQ627" s="2022"/>
      <c r="ER627" s="2021" t="str">
        <f t="shared" si="20"/>
        <v xml:space="preserve"> </v>
      </c>
      <c r="ES627" s="2190"/>
      <c r="ET627" s="2190"/>
      <c r="EU627" s="2190"/>
      <c r="EV627" s="2022"/>
      <c r="EW627" s="2021" t="str">
        <f t="shared" si="21"/>
        <v xml:space="preserve"> </v>
      </c>
      <c r="EX627" s="2190"/>
      <c r="EY627" s="2190"/>
      <c r="EZ627" s="2190"/>
      <c r="FA627" s="2022"/>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85">
        <f t="shared" si="10"/>
        <v>0</v>
      </c>
      <c r="CT628" s="2385"/>
      <c r="CU628" s="2385"/>
      <c r="CV628" s="2385"/>
      <c r="CW628" s="2385"/>
      <c r="CX628" s="2385">
        <f t="shared" si="11"/>
        <v>0</v>
      </c>
      <c r="CY628" s="2385"/>
      <c r="CZ628" s="2385"/>
      <c r="DA628" s="2385"/>
      <c r="DB628" s="2385"/>
      <c r="DC628" s="2385">
        <f t="shared" si="12"/>
        <v>0</v>
      </c>
      <c r="DD628" s="2385"/>
      <c r="DE628" s="2385"/>
      <c r="DF628" s="2385"/>
      <c r="DG628" s="2385"/>
      <c r="DH628" s="2385">
        <f t="shared" si="13"/>
        <v>0</v>
      </c>
      <c r="DI628" s="2385"/>
      <c r="DJ628" s="2385"/>
      <c r="DK628" s="2385"/>
      <c r="DL628" s="2385"/>
      <c r="DM628" s="2385">
        <f t="shared" si="14"/>
        <v>0</v>
      </c>
      <c r="DN628" s="2385"/>
      <c r="DO628" s="2385"/>
      <c r="DP628" s="2385"/>
      <c r="DQ628" s="2385"/>
      <c r="DR628" s="2385">
        <f t="shared" si="15"/>
        <v>0</v>
      </c>
      <c r="DS628" s="2385"/>
      <c r="DT628" s="2385"/>
      <c r="DU628" s="2385"/>
      <c r="DV628" s="2385"/>
      <c r="DX628" s="2021" t="str">
        <f t="shared" si="16"/>
        <v xml:space="preserve"> </v>
      </c>
      <c r="DY628" s="2190"/>
      <c r="DZ628" s="2190"/>
      <c r="EA628" s="2190"/>
      <c r="EB628" s="2022"/>
      <c r="EC628" s="2021" t="str">
        <f t="shared" si="17"/>
        <v xml:space="preserve"> </v>
      </c>
      <c r="ED628" s="2190"/>
      <c r="EE628" s="2190"/>
      <c r="EF628" s="2190"/>
      <c r="EG628" s="2022"/>
      <c r="EH628" s="2021" t="str">
        <f t="shared" si="18"/>
        <v xml:space="preserve"> </v>
      </c>
      <c r="EI628" s="2190"/>
      <c r="EJ628" s="2190"/>
      <c r="EK628" s="2190"/>
      <c r="EL628" s="2022"/>
      <c r="EM628" s="2021" t="str">
        <f t="shared" si="19"/>
        <v xml:space="preserve"> </v>
      </c>
      <c r="EN628" s="2190"/>
      <c r="EO628" s="2190"/>
      <c r="EP628" s="2190"/>
      <c r="EQ628" s="2022"/>
      <c r="ER628" s="2021" t="str">
        <f t="shared" si="20"/>
        <v xml:space="preserve"> </v>
      </c>
      <c r="ES628" s="2190"/>
      <c r="ET628" s="2190"/>
      <c r="EU628" s="2190"/>
      <c r="EV628" s="2022"/>
      <c r="EW628" s="2021" t="str">
        <f t="shared" si="21"/>
        <v xml:space="preserve"> </v>
      </c>
      <c r="EX628" s="2190"/>
      <c r="EY628" s="2190"/>
      <c r="EZ628" s="2190"/>
      <c r="FA628" s="2022"/>
    </row>
    <row r="629" spans="1:157" ht="12.75">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85">
        <f t="shared" si="10"/>
        <v>0</v>
      </c>
      <c r="CT629" s="2385"/>
      <c r="CU629" s="2385"/>
      <c r="CV629" s="2385"/>
      <c r="CW629" s="2385"/>
      <c r="CX629" s="2385">
        <f t="shared" si="11"/>
        <v>0</v>
      </c>
      <c r="CY629" s="2385"/>
      <c r="CZ629" s="2385"/>
      <c r="DA629" s="2385"/>
      <c r="DB629" s="2385"/>
      <c r="DC629" s="2385">
        <f t="shared" si="12"/>
        <v>0</v>
      </c>
      <c r="DD629" s="2385"/>
      <c r="DE629" s="2385"/>
      <c r="DF629" s="2385"/>
      <c r="DG629" s="2385"/>
      <c r="DH629" s="2385">
        <f t="shared" si="13"/>
        <v>0</v>
      </c>
      <c r="DI629" s="2385"/>
      <c r="DJ629" s="2385"/>
      <c r="DK629" s="2385"/>
      <c r="DL629" s="2385"/>
      <c r="DM629" s="2385">
        <f t="shared" si="14"/>
        <v>0</v>
      </c>
      <c r="DN629" s="2385"/>
      <c r="DO629" s="2385"/>
      <c r="DP629" s="2385"/>
      <c r="DQ629" s="2385"/>
      <c r="DR629" s="2385">
        <f t="shared" si="15"/>
        <v>0</v>
      </c>
      <c r="DS629" s="2385"/>
      <c r="DT629" s="2385"/>
      <c r="DU629" s="2385"/>
      <c r="DV629" s="2385"/>
      <c r="DX629" s="2021" t="str">
        <f t="shared" si="16"/>
        <v xml:space="preserve"> </v>
      </c>
      <c r="DY629" s="2190"/>
      <c r="DZ629" s="2190"/>
      <c r="EA629" s="2190"/>
      <c r="EB629" s="2022"/>
      <c r="EC629" s="2021" t="str">
        <f t="shared" si="17"/>
        <v xml:space="preserve"> </v>
      </c>
      <c r="ED629" s="2190"/>
      <c r="EE629" s="2190"/>
      <c r="EF629" s="2190"/>
      <c r="EG629" s="2022"/>
      <c r="EH629" s="2021" t="str">
        <f t="shared" si="18"/>
        <v xml:space="preserve"> </v>
      </c>
      <c r="EI629" s="2190"/>
      <c r="EJ629" s="2190"/>
      <c r="EK629" s="2190"/>
      <c r="EL629" s="2022"/>
      <c r="EM629" s="2021" t="str">
        <f t="shared" si="19"/>
        <v xml:space="preserve"> </v>
      </c>
      <c r="EN629" s="2190"/>
      <c r="EO629" s="2190"/>
      <c r="EP629" s="2190"/>
      <c r="EQ629" s="2022"/>
      <c r="ER629" s="2021" t="str">
        <f t="shared" si="20"/>
        <v xml:space="preserve"> </v>
      </c>
      <c r="ES629" s="2190"/>
      <c r="ET629" s="2190"/>
      <c r="EU629" s="2190"/>
      <c r="EV629" s="2022"/>
      <c r="EW629" s="2021" t="str">
        <f t="shared" si="21"/>
        <v xml:space="preserve"> </v>
      </c>
      <c r="EX629" s="2190"/>
      <c r="EY629" s="2190"/>
      <c r="EZ629" s="2190"/>
      <c r="FA629" s="2022"/>
    </row>
    <row r="630" spans="1:157" ht="12.75">
      <c r="A630" s="50" t="s">
        <v>328</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85">
        <f t="shared" si="10"/>
        <v>0</v>
      </c>
      <c r="CT630" s="2385"/>
      <c r="CU630" s="2385"/>
      <c r="CV630" s="2385"/>
      <c r="CW630" s="2385"/>
      <c r="CX630" s="2385">
        <f t="shared" si="11"/>
        <v>0</v>
      </c>
      <c r="CY630" s="2385"/>
      <c r="CZ630" s="2385"/>
      <c r="DA630" s="2385"/>
      <c r="DB630" s="2385"/>
      <c r="DC630" s="2385">
        <f t="shared" si="12"/>
        <v>0</v>
      </c>
      <c r="DD630" s="2385"/>
      <c r="DE630" s="2385"/>
      <c r="DF630" s="2385"/>
      <c r="DG630" s="2385"/>
      <c r="DH630" s="2385">
        <f t="shared" si="13"/>
        <v>0</v>
      </c>
      <c r="DI630" s="2385"/>
      <c r="DJ630" s="2385"/>
      <c r="DK630" s="2385"/>
      <c r="DL630" s="2385"/>
      <c r="DM630" s="2385">
        <f t="shared" si="14"/>
        <v>0</v>
      </c>
      <c r="DN630" s="2385"/>
      <c r="DO630" s="2385"/>
      <c r="DP630" s="2385"/>
      <c r="DQ630" s="2385"/>
      <c r="DR630" s="2385">
        <f t="shared" si="15"/>
        <v>0</v>
      </c>
      <c r="DS630" s="2385"/>
      <c r="DT630" s="2385"/>
      <c r="DU630" s="2385"/>
      <c r="DV630" s="2385"/>
      <c r="DX630" s="2021" t="str">
        <f t="shared" si="16"/>
        <v xml:space="preserve"> </v>
      </c>
      <c r="DY630" s="2190"/>
      <c r="DZ630" s="2190"/>
      <c r="EA630" s="2190"/>
      <c r="EB630" s="2022"/>
      <c r="EC630" s="2021" t="str">
        <f t="shared" si="17"/>
        <v xml:space="preserve"> </v>
      </c>
      <c r="ED630" s="2190"/>
      <c r="EE630" s="2190"/>
      <c r="EF630" s="2190"/>
      <c r="EG630" s="2022"/>
      <c r="EH630" s="2021" t="str">
        <f t="shared" si="18"/>
        <v xml:space="preserve"> </v>
      </c>
      <c r="EI630" s="2190"/>
      <c r="EJ630" s="2190"/>
      <c r="EK630" s="2190"/>
      <c r="EL630" s="2022"/>
      <c r="EM630" s="2021" t="str">
        <f t="shared" si="19"/>
        <v xml:space="preserve"> </v>
      </c>
      <c r="EN630" s="2190"/>
      <c r="EO630" s="2190"/>
      <c r="EP630" s="2190"/>
      <c r="EQ630" s="2022"/>
      <c r="ER630" s="2021" t="str">
        <f t="shared" si="20"/>
        <v xml:space="preserve"> </v>
      </c>
      <c r="ES630" s="2190"/>
      <c r="ET630" s="2190"/>
      <c r="EU630" s="2190"/>
      <c r="EV630" s="2022"/>
      <c r="EW630" s="2021" t="str">
        <f t="shared" si="21"/>
        <v xml:space="preserve"> </v>
      </c>
      <c r="EX630" s="2190"/>
      <c r="EY630" s="2190"/>
      <c r="EZ630" s="2190"/>
      <c r="FA630" s="2022"/>
    </row>
    <row r="631" spans="1:157" ht="12.75">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85">
        <f t="shared" si="10"/>
        <v>0</v>
      </c>
      <c r="CT631" s="2385"/>
      <c r="CU631" s="2385"/>
      <c r="CV631" s="2385"/>
      <c r="CW631" s="2385"/>
      <c r="CX631" s="2385">
        <f t="shared" si="11"/>
        <v>0</v>
      </c>
      <c r="CY631" s="2385"/>
      <c r="CZ631" s="2385"/>
      <c r="DA631" s="2385"/>
      <c r="DB631" s="2385"/>
      <c r="DC631" s="2385">
        <f t="shared" si="12"/>
        <v>0</v>
      </c>
      <c r="DD631" s="2385"/>
      <c r="DE631" s="2385"/>
      <c r="DF631" s="2385"/>
      <c r="DG631" s="2385"/>
      <c r="DH631" s="2385">
        <f t="shared" si="13"/>
        <v>0</v>
      </c>
      <c r="DI631" s="2385"/>
      <c r="DJ631" s="2385"/>
      <c r="DK631" s="2385"/>
      <c r="DL631" s="2385"/>
      <c r="DM631" s="2385">
        <f t="shared" si="14"/>
        <v>0</v>
      </c>
      <c r="DN631" s="2385"/>
      <c r="DO631" s="2385"/>
      <c r="DP631" s="2385"/>
      <c r="DQ631" s="2385"/>
      <c r="DR631" s="2385">
        <f t="shared" si="15"/>
        <v>0</v>
      </c>
      <c r="DS631" s="2385"/>
      <c r="DT631" s="2385"/>
      <c r="DU631" s="2385"/>
      <c r="DV631" s="2385"/>
      <c r="DX631" s="2021" t="str">
        <f t="shared" si="16"/>
        <v xml:space="preserve"> </v>
      </c>
      <c r="DY631" s="2190"/>
      <c r="DZ631" s="2190"/>
      <c r="EA631" s="2190"/>
      <c r="EB631" s="2022"/>
      <c r="EC631" s="2021" t="str">
        <f t="shared" si="17"/>
        <v xml:space="preserve"> </v>
      </c>
      <c r="ED631" s="2190"/>
      <c r="EE631" s="2190"/>
      <c r="EF631" s="2190"/>
      <c r="EG631" s="2022"/>
      <c r="EH631" s="2021" t="str">
        <f t="shared" si="18"/>
        <v xml:space="preserve"> </v>
      </c>
      <c r="EI631" s="2190"/>
      <c r="EJ631" s="2190"/>
      <c r="EK631" s="2190"/>
      <c r="EL631" s="2022"/>
      <c r="EM631" s="2021" t="str">
        <f t="shared" si="19"/>
        <v xml:space="preserve"> </v>
      </c>
      <c r="EN631" s="2190"/>
      <c r="EO631" s="2190"/>
      <c r="EP631" s="2190"/>
      <c r="EQ631" s="2022"/>
      <c r="ER631" s="2021" t="str">
        <f t="shared" si="20"/>
        <v xml:space="preserve"> </v>
      </c>
      <c r="ES631" s="2190"/>
      <c r="ET631" s="2190"/>
      <c r="EU631" s="2190"/>
      <c r="EV631" s="2022"/>
      <c r="EW631" s="2021" t="str">
        <f t="shared" si="21"/>
        <v xml:space="preserve"> </v>
      </c>
      <c r="EX631" s="2190"/>
      <c r="EY631" s="2190"/>
      <c r="EZ631" s="2190"/>
      <c r="FA631" s="202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85">
        <f t="shared" si="10"/>
        <v>0</v>
      </c>
      <c r="CT632" s="2385"/>
      <c r="CU632" s="2385"/>
      <c r="CV632" s="2385"/>
      <c r="CW632" s="2385"/>
      <c r="CX632" s="2385">
        <f t="shared" si="11"/>
        <v>0</v>
      </c>
      <c r="CY632" s="2385"/>
      <c r="CZ632" s="2385"/>
      <c r="DA632" s="2385"/>
      <c r="DB632" s="2385"/>
      <c r="DC632" s="2385">
        <f t="shared" si="12"/>
        <v>0</v>
      </c>
      <c r="DD632" s="2385"/>
      <c r="DE632" s="2385"/>
      <c r="DF632" s="2385"/>
      <c r="DG632" s="2385"/>
      <c r="DH632" s="2385">
        <f t="shared" si="13"/>
        <v>0</v>
      </c>
      <c r="DI632" s="2385"/>
      <c r="DJ632" s="2385"/>
      <c r="DK632" s="2385"/>
      <c r="DL632" s="2385"/>
      <c r="DM632" s="2385">
        <f t="shared" si="14"/>
        <v>0</v>
      </c>
      <c r="DN632" s="2385"/>
      <c r="DO632" s="2385"/>
      <c r="DP632" s="2385"/>
      <c r="DQ632" s="2385"/>
      <c r="DR632" s="2385">
        <f t="shared" si="15"/>
        <v>0</v>
      </c>
      <c r="DS632" s="2385"/>
      <c r="DT632" s="2385"/>
      <c r="DU632" s="2385"/>
      <c r="DV632" s="2385"/>
      <c r="DX632" s="2021" t="str">
        <f t="shared" si="16"/>
        <v xml:space="preserve"> </v>
      </c>
      <c r="DY632" s="2190"/>
      <c r="DZ632" s="2190"/>
      <c r="EA632" s="2190"/>
      <c r="EB632" s="2022"/>
      <c r="EC632" s="2021" t="str">
        <f t="shared" si="17"/>
        <v xml:space="preserve"> </v>
      </c>
      <c r="ED632" s="2190"/>
      <c r="EE632" s="2190"/>
      <c r="EF632" s="2190"/>
      <c r="EG632" s="2022"/>
      <c r="EH632" s="2021" t="str">
        <f t="shared" si="18"/>
        <v xml:space="preserve"> </v>
      </c>
      <c r="EI632" s="2190"/>
      <c r="EJ632" s="2190"/>
      <c r="EK632" s="2190"/>
      <c r="EL632" s="2022"/>
      <c r="EM632" s="2021" t="str">
        <f t="shared" si="19"/>
        <v xml:space="preserve"> </v>
      </c>
      <c r="EN632" s="2190"/>
      <c r="EO632" s="2190"/>
      <c r="EP632" s="2190"/>
      <c r="EQ632" s="2022"/>
      <c r="ER632" s="2021" t="str">
        <f t="shared" si="20"/>
        <v xml:space="preserve"> </v>
      </c>
      <c r="ES632" s="2190"/>
      <c r="ET632" s="2190"/>
      <c r="EU632" s="2190"/>
      <c r="EV632" s="2022"/>
      <c r="EW632" s="2021" t="str">
        <f t="shared" si="21"/>
        <v xml:space="preserve"> </v>
      </c>
      <c r="EX632" s="2190"/>
      <c r="EY632" s="2190"/>
      <c r="EZ632" s="2190"/>
      <c r="FA632" s="2022"/>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85">
        <f t="shared" si="10"/>
        <v>0</v>
      </c>
      <c r="CT633" s="2385"/>
      <c r="CU633" s="2385"/>
      <c r="CV633" s="2385"/>
      <c r="CW633" s="2385"/>
      <c r="CX633" s="2385">
        <f t="shared" si="11"/>
        <v>0</v>
      </c>
      <c r="CY633" s="2385"/>
      <c r="CZ633" s="2385"/>
      <c r="DA633" s="2385"/>
      <c r="DB633" s="2385"/>
      <c r="DC633" s="2385">
        <f t="shared" si="12"/>
        <v>0</v>
      </c>
      <c r="DD633" s="2385"/>
      <c r="DE633" s="2385"/>
      <c r="DF633" s="2385"/>
      <c r="DG633" s="2385"/>
      <c r="DH633" s="2385">
        <f t="shared" si="13"/>
        <v>0</v>
      </c>
      <c r="DI633" s="2385"/>
      <c r="DJ633" s="2385"/>
      <c r="DK633" s="2385"/>
      <c r="DL633" s="2385"/>
      <c r="DM633" s="2385">
        <f t="shared" si="14"/>
        <v>0</v>
      </c>
      <c r="DN633" s="2385"/>
      <c r="DO633" s="2385"/>
      <c r="DP633" s="2385"/>
      <c r="DQ633" s="2385"/>
      <c r="DR633" s="2385">
        <f t="shared" si="15"/>
        <v>0</v>
      </c>
      <c r="DS633" s="2385"/>
      <c r="DT633" s="2385"/>
      <c r="DU633" s="2385"/>
      <c r="DV633" s="2385"/>
      <c r="DX633" s="2021" t="str">
        <f t="shared" si="16"/>
        <v xml:space="preserve"> </v>
      </c>
      <c r="DY633" s="2190"/>
      <c r="DZ633" s="2190"/>
      <c r="EA633" s="2190"/>
      <c r="EB633" s="2022"/>
      <c r="EC633" s="2021" t="str">
        <f t="shared" si="17"/>
        <v xml:space="preserve"> </v>
      </c>
      <c r="ED633" s="2190"/>
      <c r="EE633" s="2190"/>
      <c r="EF633" s="2190"/>
      <c r="EG633" s="2022"/>
      <c r="EH633" s="2021" t="str">
        <f t="shared" si="18"/>
        <v xml:space="preserve"> </v>
      </c>
      <c r="EI633" s="2190"/>
      <c r="EJ633" s="2190"/>
      <c r="EK633" s="2190"/>
      <c r="EL633" s="2022"/>
      <c r="EM633" s="2021" t="str">
        <f t="shared" si="19"/>
        <v xml:space="preserve"> </v>
      </c>
      <c r="EN633" s="2190"/>
      <c r="EO633" s="2190"/>
      <c r="EP633" s="2190"/>
      <c r="EQ633" s="2022"/>
      <c r="ER633" s="2021" t="str">
        <f t="shared" si="20"/>
        <v xml:space="preserve"> </v>
      </c>
      <c r="ES633" s="2190"/>
      <c r="ET633" s="2190"/>
      <c r="EU633" s="2190"/>
      <c r="EV633" s="2022"/>
      <c r="EW633" s="2021" t="str">
        <f t="shared" si="21"/>
        <v xml:space="preserve"> </v>
      </c>
      <c r="EX633" s="2190"/>
      <c r="EY633" s="2190"/>
      <c r="EZ633" s="2190"/>
      <c r="FA633" s="2022"/>
    </row>
    <row r="634" spans="1:157" s="1820" customFormat="1" ht="12.75" customHeight="1">
      <c r="B634" s="2516" t="s">
        <v>484</v>
      </c>
      <c r="C634" s="2517"/>
      <c r="D634" s="2517"/>
      <c r="E634" s="2517"/>
      <c r="F634" s="2517"/>
      <c r="G634" s="2517"/>
      <c r="H634" s="2517"/>
      <c r="I634" s="2517"/>
      <c r="J634" s="2517"/>
      <c r="K634" s="2517"/>
      <c r="L634" s="2517"/>
      <c r="M634" s="2517"/>
      <c r="N634" s="2518"/>
      <c r="O634" s="2253" t="s">
        <v>2379</v>
      </c>
      <c r="P634" s="2184"/>
      <c r="Q634" s="2185"/>
      <c r="R634" s="2253" t="s">
        <v>2377</v>
      </c>
      <c r="S634" s="2184"/>
      <c r="T634" s="2185"/>
      <c r="U634" s="2585" t="s">
        <v>485</v>
      </c>
      <c r="V634" s="2585"/>
      <c r="W634" s="2586"/>
      <c r="X634" s="2253" t="s">
        <v>2153</v>
      </c>
      <c r="Y634" s="2184"/>
      <c r="Z634" s="2184"/>
      <c r="AA634" s="2184"/>
      <c r="AB634" s="2185"/>
      <c r="AC634" s="2434" t="s">
        <v>2151</v>
      </c>
      <c r="AD634" s="2435"/>
      <c r="AE634" s="2436"/>
      <c r="AF634" s="2253" t="s">
        <v>2154</v>
      </c>
      <c r="AG634" s="2184"/>
      <c r="AH634" s="2184"/>
      <c r="AI634" s="2184"/>
      <c r="AJ634" s="2185"/>
      <c r="AK634" s="2420" t="s">
        <v>2155</v>
      </c>
      <c r="AL634" s="2421"/>
      <c r="AM634" s="2421"/>
      <c r="AN634" s="2422"/>
      <c r="AO634" s="2263" t="s">
        <v>486</v>
      </c>
      <c r="AP634" s="2263"/>
      <c r="AQ634" s="2263"/>
      <c r="AR634" s="2263"/>
      <c r="AS634" s="2263"/>
      <c r="AT634" s="1821"/>
      <c r="AU634" s="1821"/>
      <c r="AV634" s="1821"/>
      <c r="AW634" s="1821"/>
      <c r="AX634" s="1821"/>
      <c r="AY634" s="1821"/>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85">
        <f t="shared" si="10"/>
        <v>0</v>
      </c>
      <c r="CT634" s="2385"/>
      <c r="CU634" s="2385"/>
      <c r="CV634" s="2385"/>
      <c r="CW634" s="2385"/>
      <c r="CX634" s="2385">
        <f t="shared" si="11"/>
        <v>0</v>
      </c>
      <c r="CY634" s="2385"/>
      <c r="CZ634" s="2385"/>
      <c r="DA634" s="2385"/>
      <c r="DB634" s="2385"/>
      <c r="DC634" s="2385">
        <f t="shared" si="12"/>
        <v>0</v>
      </c>
      <c r="DD634" s="2385"/>
      <c r="DE634" s="2385"/>
      <c r="DF634" s="2385"/>
      <c r="DG634" s="2385"/>
      <c r="DH634" s="2385">
        <f t="shared" si="13"/>
        <v>0</v>
      </c>
      <c r="DI634" s="2385"/>
      <c r="DJ634" s="2385"/>
      <c r="DK634" s="2385"/>
      <c r="DL634" s="2385"/>
      <c r="DM634" s="2385">
        <f t="shared" si="14"/>
        <v>0</v>
      </c>
      <c r="DN634" s="2385"/>
      <c r="DO634" s="2385"/>
      <c r="DP634" s="2385"/>
      <c r="DQ634" s="2385"/>
      <c r="DR634" s="2385">
        <f t="shared" si="15"/>
        <v>0</v>
      </c>
      <c r="DS634" s="2385"/>
      <c r="DT634" s="2385"/>
      <c r="DU634" s="2385"/>
      <c r="DV634" s="2385"/>
      <c r="DX634" s="2021" t="str">
        <f t="shared" si="16"/>
        <v xml:space="preserve"> </v>
      </c>
      <c r="DY634" s="2190"/>
      <c r="DZ634" s="2190"/>
      <c r="EA634" s="2190"/>
      <c r="EB634" s="2022"/>
      <c r="EC634" s="2021" t="str">
        <f t="shared" si="17"/>
        <v xml:space="preserve"> </v>
      </c>
      <c r="ED634" s="2190"/>
      <c r="EE634" s="2190"/>
      <c r="EF634" s="2190"/>
      <c r="EG634" s="2022"/>
      <c r="EH634" s="2021" t="str">
        <f t="shared" si="18"/>
        <v xml:space="preserve"> </v>
      </c>
      <c r="EI634" s="2190"/>
      <c r="EJ634" s="2190"/>
      <c r="EK634" s="2190"/>
      <c r="EL634" s="2022"/>
      <c r="EM634" s="2021" t="str">
        <f t="shared" si="19"/>
        <v xml:space="preserve"> </v>
      </c>
      <c r="EN634" s="2190"/>
      <c r="EO634" s="2190"/>
      <c r="EP634" s="2190"/>
      <c r="EQ634" s="2022"/>
      <c r="ER634" s="2021" t="str">
        <f t="shared" si="20"/>
        <v xml:space="preserve"> </v>
      </c>
      <c r="ES634" s="2190"/>
      <c r="ET634" s="2190"/>
      <c r="EU634" s="2190"/>
      <c r="EV634" s="2022"/>
      <c r="EW634" s="2021" t="str">
        <f t="shared" si="21"/>
        <v xml:space="preserve"> </v>
      </c>
      <c r="EX634" s="2190"/>
      <c r="EY634" s="2190"/>
      <c r="EZ634" s="2190"/>
      <c r="FA634" s="2022"/>
    </row>
    <row r="635" spans="1:157" s="1820" customFormat="1" ht="12.75">
      <c r="B635" s="2581"/>
      <c r="C635" s="2235"/>
      <c r="D635" s="2235"/>
      <c r="E635" s="2235"/>
      <c r="F635" s="2235"/>
      <c r="G635" s="2235"/>
      <c r="H635" s="2235"/>
      <c r="I635" s="2235"/>
      <c r="J635" s="2235"/>
      <c r="K635" s="2235"/>
      <c r="L635" s="2235"/>
      <c r="M635" s="2235"/>
      <c r="N635" s="2582"/>
      <c r="O635" s="2254"/>
      <c r="P635" s="2255"/>
      <c r="Q635" s="2256"/>
      <c r="R635" s="2254"/>
      <c r="S635" s="2255"/>
      <c r="T635" s="2256"/>
      <c r="U635" s="2587"/>
      <c r="V635" s="2587"/>
      <c r="W635" s="2588"/>
      <c r="X635" s="2254"/>
      <c r="Y635" s="2255"/>
      <c r="Z635" s="2255"/>
      <c r="AA635" s="2255"/>
      <c r="AB635" s="2256"/>
      <c r="AC635" s="2437"/>
      <c r="AD635" s="2438"/>
      <c r="AE635" s="2439"/>
      <c r="AF635" s="2254"/>
      <c r="AG635" s="2255"/>
      <c r="AH635" s="2255"/>
      <c r="AI635" s="2255"/>
      <c r="AJ635" s="2256"/>
      <c r="AK635" s="2423"/>
      <c r="AL635" s="2424"/>
      <c r="AM635" s="2424"/>
      <c r="AN635" s="2425"/>
      <c r="AO635" s="2263"/>
      <c r="AP635" s="2263"/>
      <c r="AQ635" s="2263"/>
      <c r="AR635" s="2263"/>
      <c r="AS635" s="2263"/>
      <c r="AT635" s="1821"/>
      <c r="AU635" s="1821"/>
      <c r="AV635" s="1821"/>
      <c r="AW635" s="1821"/>
      <c r="AX635" s="1821"/>
      <c r="AY635" s="1821"/>
      <c r="AZ635" s="181"/>
      <c r="BA635" s="181"/>
      <c r="BB635" s="181"/>
      <c r="BC635" s="181"/>
      <c r="BD635" s="181"/>
      <c r="BE635" s="181"/>
      <c r="BF635" s="181"/>
      <c r="BG635" s="2021">
        <f>SUM(BG610:BH634)</f>
        <v>55</v>
      </c>
      <c r="BH635" s="2022"/>
      <c r="BI635" s="181"/>
      <c r="BJ635" s="181"/>
      <c r="BK635" s="2021">
        <f>SUM(BK610:BL634)</f>
        <v>45</v>
      </c>
      <c r="BL635" s="2022"/>
      <c r="BM635" s="181"/>
      <c r="BN635" s="2021">
        <f>SUM(BN610:BR634)</f>
        <v>0</v>
      </c>
      <c r="BO635" s="2190"/>
      <c r="BP635" s="2190"/>
      <c r="BQ635" s="2190"/>
      <c r="BR635" s="2022"/>
      <c r="BS635" s="2189">
        <f>SUM(BS610:BW634)</f>
        <v>80</v>
      </c>
      <c r="BT635" s="2189"/>
      <c r="BU635" s="2189"/>
      <c r="BV635" s="2189"/>
      <c r="BW635" s="2189"/>
      <c r="BX635" s="2189">
        <f>SUM(BX610:CB634)</f>
        <v>20</v>
      </c>
      <c r="BY635" s="2189"/>
      <c r="BZ635" s="2189"/>
      <c r="CA635" s="2189"/>
      <c r="CB635" s="2189"/>
      <c r="CC635" s="2189">
        <f>SUM(CC610:CG634)</f>
        <v>0</v>
      </c>
      <c r="CD635" s="2189"/>
      <c r="CE635" s="2189"/>
      <c r="CF635" s="2189"/>
      <c r="CG635" s="2189"/>
      <c r="CH635" s="2189">
        <f>SUM(CH610:CL634)</f>
        <v>0</v>
      </c>
      <c r="CI635" s="2189"/>
      <c r="CJ635" s="2189"/>
      <c r="CK635" s="2189"/>
      <c r="CL635" s="2189"/>
      <c r="CM635" s="2189">
        <f>SUM(CM610:CQ634)</f>
        <v>0</v>
      </c>
      <c r="CN635" s="2189"/>
      <c r="CO635" s="2189"/>
      <c r="CP635" s="2189"/>
      <c r="CQ635" s="2189"/>
      <c r="CR635" s="696"/>
      <c r="CS635" s="2189">
        <f>SUM(CS610:CW634)</f>
        <v>0</v>
      </c>
      <c r="CT635" s="2189"/>
      <c r="CU635" s="2189"/>
      <c r="CV635" s="2189"/>
      <c r="CW635" s="2189"/>
      <c r="CX635" s="2189">
        <f>SUM(CX610:DB634)</f>
        <v>40</v>
      </c>
      <c r="CY635" s="2189"/>
      <c r="CZ635" s="2189"/>
      <c r="DA635" s="2189"/>
      <c r="DB635" s="2189"/>
      <c r="DC635" s="2189">
        <f>SUM(DC610:DG634)</f>
        <v>5</v>
      </c>
      <c r="DD635" s="2189"/>
      <c r="DE635" s="2189"/>
      <c r="DF635" s="2189"/>
      <c r="DG635" s="2189"/>
      <c r="DH635" s="2189">
        <f>SUM(DH610:DL634)</f>
        <v>0</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0</v>
      </c>
      <c r="DY635" s="2189"/>
      <c r="DZ635" s="2189"/>
      <c r="EA635" s="2189"/>
      <c r="EB635" s="2189"/>
      <c r="EC635" s="2189">
        <f>SUM(EC610:EG634)</f>
        <v>2881</v>
      </c>
      <c r="ED635" s="2189"/>
      <c r="EE635" s="2189"/>
      <c r="EF635" s="2189"/>
      <c r="EG635" s="2189"/>
      <c r="EH635" s="2189">
        <f>SUM(EH610:EL634)</f>
        <v>1441</v>
      </c>
      <c r="EI635" s="2189"/>
      <c r="EJ635" s="2189"/>
      <c r="EK635" s="2189"/>
      <c r="EL635" s="2189"/>
      <c r="EM635" s="2189">
        <f>SUM(EM610:EQ634)</f>
        <v>0</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20" customFormat="1" ht="12.75">
      <c r="B636" s="2583"/>
      <c r="C636" s="2235"/>
      <c r="D636" s="2235"/>
      <c r="E636" s="2235"/>
      <c r="F636" s="2235"/>
      <c r="G636" s="2235"/>
      <c r="H636" s="2235"/>
      <c r="I636" s="2235"/>
      <c r="J636" s="2235"/>
      <c r="K636" s="2235"/>
      <c r="L636" s="2235"/>
      <c r="M636" s="2235"/>
      <c r="N636" s="2582"/>
      <c r="O636" s="2257"/>
      <c r="P636" s="2258"/>
      <c r="Q636" s="2259"/>
      <c r="R636" s="2257"/>
      <c r="S636" s="2258"/>
      <c r="T636" s="2259"/>
      <c r="U636" s="2589"/>
      <c r="V636" s="2589"/>
      <c r="W636" s="2590"/>
      <c r="X636" s="2257"/>
      <c r="Y636" s="2258"/>
      <c r="Z636" s="2258"/>
      <c r="AA636" s="2258"/>
      <c r="AB636" s="2259"/>
      <c r="AC636" s="2440"/>
      <c r="AD636" s="2441"/>
      <c r="AE636" s="2442"/>
      <c r="AF636" s="2257"/>
      <c r="AG636" s="2258"/>
      <c r="AH636" s="2258"/>
      <c r="AI636" s="2258"/>
      <c r="AJ636" s="2259"/>
      <c r="AK636" s="2426"/>
      <c r="AL636" s="2427"/>
      <c r="AM636" s="2427"/>
      <c r="AN636" s="2428"/>
      <c r="AO636" s="2263"/>
      <c r="AP636" s="2263"/>
      <c r="AQ636" s="2263"/>
      <c r="AR636" s="2263"/>
      <c r="AS636" s="2263"/>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21">
        <f>BN635+BS635+BX635+CC635+CH635+CM635</f>
        <v>100</v>
      </c>
      <c r="CN636" s="2190"/>
      <c r="CO636" s="2190"/>
      <c r="CP636" s="2190"/>
      <c r="CQ636" s="2022"/>
      <c r="CR636" s="696"/>
      <c r="CS636" s="181"/>
      <c r="CT636" s="181"/>
      <c r="CU636" s="181"/>
      <c r="CV636" s="181"/>
      <c r="CW636" s="181"/>
      <c r="CX636" s="181"/>
      <c r="CY636" s="181"/>
      <c r="CZ636" s="181"/>
      <c r="DA636" s="181"/>
      <c r="DB636" s="181"/>
      <c r="DC636" s="181"/>
      <c r="DD636" s="181"/>
      <c r="DE636" s="181"/>
      <c r="DF636" s="181"/>
    </row>
    <row r="637" spans="1:157" ht="12.75">
      <c r="B637" s="83" t="s">
        <v>117</v>
      </c>
      <c r="C637" s="2043" t="s">
        <v>2657</v>
      </c>
      <c r="D637" s="2043"/>
      <c r="E637" s="2043"/>
      <c r="F637" s="2043"/>
      <c r="G637" s="2043"/>
      <c r="H637" s="2043"/>
      <c r="I637" s="2043"/>
      <c r="J637" s="2043"/>
      <c r="K637" s="2043"/>
      <c r="L637" s="2043"/>
      <c r="M637" s="2043"/>
      <c r="N637" s="2169"/>
      <c r="O637" s="2136">
        <v>17</v>
      </c>
      <c r="P637" s="2137"/>
      <c r="Q637" s="2138"/>
      <c r="R637" s="2136">
        <f>35*12</f>
        <v>420</v>
      </c>
      <c r="S637" s="2137"/>
      <c r="T637" s="2138"/>
      <c r="U637" s="2429">
        <v>0.04</v>
      </c>
      <c r="V637" s="2430"/>
      <c r="W637" s="2431"/>
      <c r="X637" s="2445" t="s">
        <v>2152</v>
      </c>
      <c r="Y637" s="2446"/>
      <c r="Z637" s="2446"/>
      <c r="AA637" s="2446"/>
      <c r="AB637" s="2447"/>
      <c r="AC637" s="2136">
        <v>1</v>
      </c>
      <c r="AD637" s="2137"/>
      <c r="AE637" s="2138"/>
      <c r="AF637" s="2260">
        <f>-PMT(U637/12,R637,AO637)*12</f>
        <v>216458.88029619498</v>
      </c>
      <c r="AG637" s="2261"/>
      <c r="AH637" s="2261"/>
      <c r="AI637" s="2261"/>
      <c r="AJ637" s="2262"/>
      <c r="AK637" s="2059" t="s">
        <v>2609</v>
      </c>
      <c r="AL637" s="2386"/>
      <c r="AM637" s="2386"/>
      <c r="AN637" s="2387"/>
      <c r="AO637" s="2139">
        <v>4073909</v>
      </c>
      <c r="AP637" s="2139"/>
      <c r="AQ637" s="2139"/>
      <c r="AR637" s="2139"/>
      <c r="AS637" s="213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0</v>
      </c>
      <c r="BS637" s="58"/>
      <c r="BT637" s="58"/>
      <c r="BU637" s="58"/>
      <c r="BV637" s="58"/>
      <c r="BW637" s="1469">
        <f>BS635*1</f>
        <v>80</v>
      </c>
      <c r="BX637" s="58"/>
      <c r="BY637" s="58"/>
      <c r="BZ637" s="58"/>
      <c r="CA637" s="58"/>
      <c r="CB637" s="1469">
        <f>BX635*2</f>
        <v>40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120</v>
      </c>
      <c r="CT637" s="134" t="s">
        <v>2391</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43" t="s">
        <v>2620</v>
      </c>
      <c r="D638" s="2043"/>
      <c r="E638" s="2043"/>
      <c r="F638" s="2043"/>
      <c r="G638" s="2043"/>
      <c r="H638" s="2043"/>
      <c r="I638" s="2043"/>
      <c r="J638" s="2043"/>
      <c r="K638" s="2043"/>
      <c r="L638" s="2043"/>
      <c r="M638" s="2043"/>
      <c r="N638" s="2169"/>
      <c r="O638" s="2392" t="s">
        <v>2609</v>
      </c>
      <c r="P638" s="2137"/>
      <c r="Q638" s="2138"/>
      <c r="R638" s="2392" t="s">
        <v>2609</v>
      </c>
      <c r="S638" s="2137"/>
      <c r="T638" s="2138"/>
      <c r="U638" s="2429" t="s">
        <v>2609</v>
      </c>
      <c r="V638" s="2430"/>
      <c r="W638" s="2431"/>
      <c r="X638" s="2445" t="s">
        <v>490</v>
      </c>
      <c r="Y638" s="2446"/>
      <c r="Z638" s="2446"/>
      <c r="AA638" s="2446"/>
      <c r="AB638" s="2447"/>
      <c r="AC638" s="2136">
        <v>2</v>
      </c>
      <c r="AD638" s="2137"/>
      <c r="AE638" s="2138"/>
      <c r="AF638" s="2260"/>
      <c r="AG638" s="2261"/>
      <c r="AH638" s="2261"/>
      <c r="AI638" s="2261"/>
      <c r="AJ638" s="2262"/>
      <c r="AK638" s="2059" t="s">
        <v>2609</v>
      </c>
      <c r="AL638" s="2386"/>
      <c r="AM638" s="2386"/>
      <c r="AN638" s="2387"/>
      <c r="AO638" s="2139">
        <v>4400000</v>
      </c>
      <c r="AP638" s="2139"/>
      <c r="AQ638" s="2139"/>
      <c r="AR638" s="2139"/>
      <c r="AS638" s="213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4" t="e">
        <f t="shared" ref="DX638:DX662" si="22">DX610*(BN610/$BN$635)</f>
        <v>#VALUE!</v>
      </c>
      <c r="DY638" s="2584"/>
      <c r="DZ638" s="2584"/>
      <c r="EA638" s="2584"/>
      <c r="EB638" s="2584"/>
      <c r="EC638" s="2584">
        <f t="shared" ref="EC638:EC662" si="23">EC610*(BS610/$BS$635)</f>
        <v>94.75</v>
      </c>
      <c r="ED638" s="2584"/>
      <c r="EE638" s="2584"/>
      <c r="EF638" s="2584"/>
      <c r="EG638" s="2584"/>
      <c r="EH638" s="2584" t="e">
        <f t="shared" ref="EH638:EH662" si="24">EH610*(BX610/$BX$635)</f>
        <v>#VALUE!</v>
      </c>
      <c r="EI638" s="2584"/>
      <c r="EJ638" s="2584"/>
      <c r="EK638" s="2584"/>
      <c r="EL638" s="2584"/>
      <c r="EM638" s="2584" t="e">
        <f t="shared" ref="EM638:EM662" si="25">EM610*(CC610/$CC$635)</f>
        <v>#VALUE!</v>
      </c>
      <c r="EN638" s="2584"/>
      <c r="EO638" s="2584"/>
      <c r="EP638" s="2584"/>
      <c r="EQ638" s="2584"/>
      <c r="ER638" s="2584" t="e">
        <f t="shared" ref="ER638:ER662" si="26">ER610*(CH610/$CH$635)</f>
        <v>#VALUE!</v>
      </c>
      <c r="ES638" s="2584"/>
      <c r="ET638" s="2584"/>
      <c r="EU638" s="2584"/>
      <c r="EV638" s="2584"/>
      <c r="EW638" s="2584" t="e">
        <f t="shared" ref="EW638:EW662" si="27">EW610*(CM610/$CM$635)</f>
        <v>#VALUE!</v>
      </c>
      <c r="EX638" s="2584"/>
      <c r="EY638" s="2584"/>
      <c r="EZ638" s="2584"/>
      <c r="FA638" s="2584"/>
    </row>
    <row r="639" spans="1:157" ht="12.75" customHeight="1">
      <c r="B639" s="84" t="s">
        <v>124</v>
      </c>
      <c r="C639" s="2043" t="s">
        <v>2621</v>
      </c>
      <c r="D639" s="2043"/>
      <c r="E639" s="2043"/>
      <c r="F639" s="2043"/>
      <c r="G639" s="2043"/>
      <c r="H639" s="2043"/>
      <c r="I639" s="2043"/>
      <c r="J639" s="2043"/>
      <c r="K639" s="2043"/>
      <c r="L639" s="2043"/>
      <c r="M639" s="2043"/>
      <c r="N639" s="2169"/>
      <c r="O639" s="2392" t="s">
        <v>2609</v>
      </c>
      <c r="P639" s="2137"/>
      <c r="Q639" s="2138"/>
      <c r="R639" s="2392" t="s">
        <v>2609</v>
      </c>
      <c r="S639" s="2137"/>
      <c r="T639" s="2138"/>
      <c r="U639" s="2429" t="s">
        <v>2609</v>
      </c>
      <c r="V639" s="2430"/>
      <c r="W639" s="2431"/>
      <c r="X639" s="2445" t="s">
        <v>2152</v>
      </c>
      <c r="Y639" s="2446"/>
      <c r="Z639" s="2446"/>
      <c r="AA639" s="2446"/>
      <c r="AB639" s="2447"/>
      <c r="AC639" s="2136">
        <v>3</v>
      </c>
      <c r="AD639" s="2137"/>
      <c r="AE639" s="2138"/>
      <c r="AF639" s="2260">
        <f>0.42%*AO639</f>
        <v>84000</v>
      </c>
      <c r="AG639" s="2261"/>
      <c r="AH639" s="2261"/>
      <c r="AI639" s="2261"/>
      <c r="AJ639" s="2262"/>
      <c r="AK639" s="2059" t="s">
        <v>2609</v>
      </c>
      <c r="AL639" s="2386"/>
      <c r="AM639" s="2386"/>
      <c r="AN639" s="2387"/>
      <c r="AO639" s="2139">
        <v>20000000</v>
      </c>
      <c r="AP639" s="2139"/>
      <c r="AQ639" s="2139"/>
      <c r="AR639" s="2139"/>
      <c r="AS639" s="213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4" t="e">
        <f t="shared" si="22"/>
        <v>#VALUE!</v>
      </c>
      <c r="DY639" s="2584"/>
      <c r="DZ639" s="2584"/>
      <c r="EA639" s="2584"/>
      <c r="EB639" s="2584"/>
      <c r="EC639" s="2584">
        <f t="shared" si="23"/>
        <v>151.75</v>
      </c>
      <c r="ED639" s="2584"/>
      <c r="EE639" s="2584"/>
      <c r="EF639" s="2584"/>
      <c r="EG639" s="2584"/>
      <c r="EH639" s="2584" t="e">
        <f t="shared" si="24"/>
        <v>#VALUE!</v>
      </c>
      <c r="EI639" s="2584"/>
      <c r="EJ639" s="2584"/>
      <c r="EK639" s="2584"/>
      <c r="EL639" s="2584"/>
      <c r="EM639" s="2584" t="e">
        <f t="shared" si="25"/>
        <v>#VALUE!</v>
      </c>
      <c r="EN639" s="2584"/>
      <c r="EO639" s="2584"/>
      <c r="EP639" s="2584"/>
      <c r="EQ639" s="2584"/>
      <c r="ER639" s="2584" t="e">
        <f t="shared" si="26"/>
        <v>#VALUE!</v>
      </c>
      <c r="ES639" s="2584"/>
      <c r="ET639" s="2584"/>
      <c r="EU639" s="2584"/>
      <c r="EV639" s="2584"/>
      <c r="EW639" s="2584" t="e">
        <f t="shared" si="27"/>
        <v>#VALUE!</v>
      </c>
      <c r="EX639" s="2584"/>
      <c r="EY639" s="2584"/>
      <c r="EZ639" s="2584"/>
      <c r="FA639" s="2584"/>
    </row>
    <row r="640" spans="1:157" ht="12.75">
      <c r="B640" s="84" t="s">
        <v>616</v>
      </c>
      <c r="C640" s="2043" t="s">
        <v>2622</v>
      </c>
      <c r="D640" s="2043"/>
      <c r="E640" s="2043"/>
      <c r="F640" s="2043"/>
      <c r="G640" s="2043"/>
      <c r="H640" s="2043"/>
      <c r="I640" s="2043"/>
      <c r="J640" s="2043"/>
      <c r="K640" s="2043"/>
      <c r="L640" s="2043"/>
      <c r="M640" s="2043"/>
      <c r="N640" s="2169"/>
      <c r="O640" s="2392" t="s">
        <v>2609</v>
      </c>
      <c r="P640" s="2137"/>
      <c r="Q640" s="2138"/>
      <c r="R640" s="2392" t="s">
        <v>2609</v>
      </c>
      <c r="S640" s="2137"/>
      <c r="T640" s="2138"/>
      <c r="U640" s="2429" t="s">
        <v>2609</v>
      </c>
      <c r="V640" s="2430"/>
      <c r="W640" s="2431"/>
      <c r="X640" s="2445" t="s">
        <v>308</v>
      </c>
      <c r="Y640" s="2446"/>
      <c r="Z640" s="2446"/>
      <c r="AA640" s="2446"/>
      <c r="AB640" s="2447"/>
      <c r="AC640" s="2136"/>
      <c r="AD640" s="2137"/>
      <c r="AE640" s="2138"/>
      <c r="AF640" s="2260"/>
      <c r="AG640" s="2261"/>
      <c r="AH640" s="2261"/>
      <c r="AI640" s="2261"/>
      <c r="AJ640" s="2262"/>
      <c r="AK640" s="2059" t="s">
        <v>2609</v>
      </c>
      <c r="AL640" s="2386"/>
      <c r="AM640" s="2386"/>
      <c r="AN640" s="2387"/>
      <c r="AO640" s="2139">
        <v>168703</v>
      </c>
      <c r="AP640" s="2139"/>
      <c r="AQ640" s="2139"/>
      <c r="AR640" s="2139"/>
      <c r="AS640" s="2139"/>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1</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84" t="e">
        <f t="shared" si="22"/>
        <v>#VALUE!</v>
      </c>
      <c r="DY640" s="2584"/>
      <c r="DZ640" s="2584"/>
      <c r="EA640" s="2584"/>
      <c r="EB640" s="2584"/>
      <c r="EC640" s="2584">
        <f t="shared" si="23"/>
        <v>104.25</v>
      </c>
      <c r="ED640" s="2584"/>
      <c r="EE640" s="2584"/>
      <c r="EF640" s="2584"/>
      <c r="EG640" s="2584"/>
      <c r="EH640" s="2584" t="e">
        <f t="shared" si="24"/>
        <v>#VALUE!</v>
      </c>
      <c r="EI640" s="2584"/>
      <c r="EJ640" s="2584"/>
      <c r="EK640" s="2584"/>
      <c r="EL640" s="2584"/>
      <c r="EM640" s="2584" t="e">
        <f t="shared" si="25"/>
        <v>#VALUE!</v>
      </c>
      <c r="EN640" s="2584"/>
      <c r="EO640" s="2584"/>
      <c r="EP640" s="2584"/>
      <c r="EQ640" s="2584"/>
      <c r="ER640" s="2584" t="e">
        <f t="shared" si="26"/>
        <v>#VALUE!</v>
      </c>
      <c r="ES640" s="2584"/>
      <c r="ET640" s="2584"/>
      <c r="EU640" s="2584"/>
      <c r="EV640" s="2584"/>
      <c r="EW640" s="2584" t="e">
        <f t="shared" si="27"/>
        <v>#VALUE!</v>
      </c>
      <c r="EX640" s="2584"/>
      <c r="EY640" s="2584"/>
      <c r="EZ640" s="2584"/>
      <c r="FA640" s="2584"/>
    </row>
    <row r="641" spans="1:157" ht="12.75">
      <c r="B641" s="84" t="s">
        <v>821</v>
      </c>
      <c r="C641" s="2043" t="s">
        <v>2127</v>
      </c>
      <c r="D641" s="2043"/>
      <c r="E641" s="2043"/>
      <c r="F641" s="2043"/>
      <c r="G641" s="2043"/>
      <c r="H641" s="2043"/>
      <c r="I641" s="2043"/>
      <c r="J641" s="2043"/>
      <c r="K641" s="2043"/>
      <c r="L641" s="2043"/>
      <c r="M641" s="2043"/>
      <c r="N641" s="2169"/>
      <c r="O641" s="2392" t="s">
        <v>2609</v>
      </c>
      <c r="P641" s="2137"/>
      <c r="Q641" s="2138"/>
      <c r="R641" s="2392" t="s">
        <v>2609</v>
      </c>
      <c r="S641" s="2137"/>
      <c r="T641" s="2138"/>
      <c r="U641" s="2429">
        <v>0.06</v>
      </c>
      <c r="V641" s="2430"/>
      <c r="W641" s="2431"/>
      <c r="X641" s="2445" t="s">
        <v>308</v>
      </c>
      <c r="Y641" s="2446"/>
      <c r="Z641" s="2446"/>
      <c r="AA641" s="2446"/>
      <c r="AB641" s="2447"/>
      <c r="AC641" s="2136"/>
      <c r="AD641" s="2137"/>
      <c r="AE641" s="2138"/>
      <c r="AF641" s="2260"/>
      <c r="AG641" s="2261"/>
      <c r="AH641" s="2261"/>
      <c r="AI641" s="2261"/>
      <c r="AJ641" s="2262"/>
      <c r="AK641" s="2059" t="s">
        <v>2609</v>
      </c>
      <c r="AL641" s="2386"/>
      <c r="AM641" s="2386"/>
      <c r="AN641" s="2387"/>
      <c r="AO641" s="2139">
        <f>AM576-SUM(AO637:AS640,AO650,AO642)</f>
        <v>1006667</v>
      </c>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84" t="e">
        <f t="shared" si="22"/>
        <v>#VALUE!</v>
      </c>
      <c r="DY641" s="2584"/>
      <c r="DZ641" s="2584"/>
      <c r="EA641" s="2584"/>
      <c r="EB641" s="2584"/>
      <c r="EC641" s="2584">
        <f t="shared" si="23"/>
        <v>397.875</v>
      </c>
      <c r="ED641" s="2584"/>
      <c r="EE641" s="2584"/>
      <c r="EF641" s="2584"/>
      <c r="EG641" s="2584"/>
      <c r="EH641" s="2584" t="e">
        <f t="shared" si="24"/>
        <v>#VALUE!</v>
      </c>
      <c r="EI641" s="2584"/>
      <c r="EJ641" s="2584"/>
      <c r="EK641" s="2584"/>
      <c r="EL641" s="2584"/>
      <c r="EM641" s="2584" t="e">
        <f t="shared" si="25"/>
        <v>#VALUE!</v>
      </c>
      <c r="EN641" s="2584"/>
      <c r="EO641" s="2584"/>
      <c r="EP641" s="2584"/>
      <c r="EQ641" s="2584"/>
      <c r="ER641" s="2584" t="e">
        <f t="shared" si="26"/>
        <v>#VALUE!</v>
      </c>
      <c r="ES641" s="2584"/>
      <c r="ET641" s="2584"/>
      <c r="EU641" s="2584"/>
      <c r="EV641" s="2584"/>
      <c r="EW641" s="2584" t="e">
        <f t="shared" si="27"/>
        <v>#VALUE!</v>
      </c>
      <c r="EX641" s="2584"/>
      <c r="EY641" s="2584"/>
      <c r="EZ641" s="2584"/>
      <c r="FA641" s="2584"/>
    </row>
    <row r="642" spans="1:157" ht="12.75">
      <c r="B642" s="84" t="s">
        <v>619</v>
      </c>
      <c r="C642" s="2043" t="s">
        <v>2129</v>
      </c>
      <c r="D642" s="2043"/>
      <c r="E642" s="2043"/>
      <c r="F642" s="2043"/>
      <c r="G642" s="2043"/>
      <c r="H642" s="2043"/>
      <c r="I642" s="2043"/>
      <c r="J642" s="2043"/>
      <c r="K642" s="2043"/>
      <c r="L642" s="2043"/>
      <c r="M642" s="2043"/>
      <c r="N642" s="2169"/>
      <c r="O642" s="2392" t="s">
        <v>2609</v>
      </c>
      <c r="P642" s="2137"/>
      <c r="Q642" s="2138"/>
      <c r="R642" s="2392" t="s">
        <v>2609</v>
      </c>
      <c r="S642" s="2137"/>
      <c r="T642" s="2138"/>
      <c r="U642" s="2429" t="s">
        <v>2609</v>
      </c>
      <c r="V642" s="2430"/>
      <c r="W642" s="2431"/>
      <c r="X642" s="2445" t="s">
        <v>308</v>
      </c>
      <c r="Y642" s="2446"/>
      <c r="Z642" s="2446"/>
      <c r="AA642" s="2446"/>
      <c r="AB642" s="2447"/>
      <c r="AC642" s="2136"/>
      <c r="AD642" s="2137"/>
      <c r="AE642" s="2138"/>
      <c r="AF642" s="2260"/>
      <c r="AG642" s="2261"/>
      <c r="AH642" s="2261"/>
      <c r="AI642" s="2261"/>
      <c r="AJ642" s="2262"/>
      <c r="AK642" s="2388" t="s">
        <v>2609</v>
      </c>
      <c r="AL642" s="2386"/>
      <c r="AM642" s="2386"/>
      <c r="AN642" s="2387"/>
      <c r="AO642" s="2139">
        <v>5188851</v>
      </c>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4"/>
      <c r="CV642" s="58"/>
      <c r="CW642" s="58"/>
      <c r="CX642" s="58"/>
      <c r="CY642" s="58"/>
      <c r="CZ642" s="58"/>
      <c r="DA642" s="58"/>
      <c r="DB642" s="58"/>
      <c r="DC642" s="58"/>
      <c r="DD642" s="58"/>
      <c r="DE642" s="58"/>
      <c r="DF642" s="58"/>
      <c r="DX642" s="2584" t="e">
        <f t="shared" si="22"/>
        <v>#VALUE!</v>
      </c>
      <c r="DY642" s="2584"/>
      <c r="DZ642" s="2584"/>
      <c r="EA642" s="2584"/>
      <c r="EB642" s="2584"/>
      <c r="EC642" s="2584" t="e">
        <f t="shared" si="23"/>
        <v>#VALUE!</v>
      </c>
      <c r="ED642" s="2584"/>
      <c r="EE642" s="2584"/>
      <c r="EF642" s="2584"/>
      <c r="EG642" s="2584"/>
      <c r="EH642" s="2584">
        <f t="shared" si="24"/>
        <v>112</v>
      </c>
      <c r="EI642" s="2584"/>
      <c r="EJ642" s="2584"/>
      <c r="EK642" s="2584"/>
      <c r="EL642" s="2584"/>
      <c r="EM642" s="2584" t="e">
        <f t="shared" si="25"/>
        <v>#VALUE!</v>
      </c>
      <c r="EN642" s="2584"/>
      <c r="EO642" s="2584"/>
      <c r="EP642" s="2584"/>
      <c r="EQ642" s="2584"/>
      <c r="ER642" s="2584" t="e">
        <f t="shared" si="26"/>
        <v>#VALUE!</v>
      </c>
      <c r="ES642" s="2584"/>
      <c r="ET642" s="2584"/>
      <c r="EU642" s="2584"/>
      <c r="EV642" s="2584"/>
      <c r="EW642" s="2584" t="e">
        <f t="shared" si="27"/>
        <v>#VALUE!</v>
      </c>
      <c r="EX642" s="2584"/>
      <c r="EY642" s="2584"/>
      <c r="EZ642" s="2584"/>
      <c r="FA642" s="2584"/>
    </row>
    <row r="643" spans="1:157" ht="12.75">
      <c r="B643" s="84" t="s">
        <v>487</v>
      </c>
      <c r="C643" s="2032"/>
      <c r="D643" s="2032"/>
      <c r="E643" s="2032"/>
      <c r="F643" s="2032"/>
      <c r="G643" s="2032"/>
      <c r="H643" s="2032"/>
      <c r="I643" s="2032"/>
      <c r="J643" s="2032"/>
      <c r="K643" s="2032"/>
      <c r="L643" s="2032"/>
      <c r="M643" s="2032"/>
      <c r="N643" s="2433"/>
      <c r="O643" s="2389"/>
      <c r="P643" s="2390"/>
      <c r="Q643" s="2391"/>
      <c r="R643" s="2178"/>
      <c r="S643" s="2179"/>
      <c r="T643" s="2180"/>
      <c r="U643" s="2429"/>
      <c r="V643" s="2430"/>
      <c r="W643" s="2431"/>
      <c r="X643" s="2445" t="s">
        <v>1384</v>
      </c>
      <c r="Y643" s="2446"/>
      <c r="Z643" s="2446"/>
      <c r="AA643" s="2446"/>
      <c r="AB643" s="2447"/>
      <c r="AC643" s="2136"/>
      <c r="AD643" s="2137"/>
      <c r="AE643" s="2138"/>
      <c r="AF643" s="2260"/>
      <c r="AG643" s="2261"/>
      <c r="AH643" s="2261"/>
      <c r="AI643" s="2261"/>
      <c r="AJ643" s="2262"/>
      <c r="AK643" s="2388"/>
      <c r="AL643" s="2386"/>
      <c r="AM643" s="2386"/>
      <c r="AN643" s="2387"/>
      <c r="AO643" s="2139"/>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84" t="e">
        <f t="shared" si="22"/>
        <v>#VALUE!</v>
      </c>
      <c r="DY643" s="2584"/>
      <c r="DZ643" s="2584"/>
      <c r="EA643" s="2584"/>
      <c r="EB643" s="2584"/>
      <c r="EC643" s="2584" t="e">
        <f t="shared" si="23"/>
        <v>#VALUE!</v>
      </c>
      <c r="ED643" s="2584"/>
      <c r="EE643" s="2584"/>
      <c r="EF643" s="2584"/>
      <c r="EG643" s="2584"/>
      <c r="EH643" s="2584">
        <f t="shared" si="24"/>
        <v>744.75</v>
      </c>
      <c r="EI643" s="2584"/>
      <c r="EJ643" s="2584"/>
      <c r="EK643" s="2584"/>
      <c r="EL643" s="2584"/>
      <c r="EM643" s="2584" t="e">
        <f t="shared" si="25"/>
        <v>#VALUE!</v>
      </c>
      <c r="EN643" s="2584"/>
      <c r="EO643" s="2584"/>
      <c r="EP643" s="2584"/>
      <c r="EQ643" s="2584"/>
      <c r="ER643" s="2584" t="e">
        <f t="shared" si="26"/>
        <v>#VALUE!</v>
      </c>
      <c r="ES643" s="2584"/>
      <c r="ET643" s="2584"/>
      <c r="EU643" s="2584"/>
      <c r="EV643" s="2584"/>
      <c r="EW643" s="2584" t="e">
        <f t="shared" si="27"/>
        <v>#VALUE!</v>
      </c>
      <c r="EX643" s="2584"/>
      <c r="EY643" s="2584"/>
      <c r="EZ643" s="2584"/>
      <c r="FA643" s="2584"/>
    </row>
    <row r="644" spans="1:157" ht="12.75">
      <c r="B644" s="84" t="s">
        <v>488</v>
      </c>
      <c r="C644" s="2032"/>
      <c r="D644" s="2032"/>
      <c r="E644" s="2032"/>
      <c r="F644" s="2032"/>
      <c r="G644" s="2032"/>
      <c r="H644" s="2032"/>
      <c r="I644" s="2032"/>
      <c r="J644" s="2032"/>
      <c r="K644" s="2032"/>
      <c r="L644" s="2032"/>
      <c r="M644" s="2032"/>
      <c r="N644" s="2433"/>
      <c r="O644" s="2389"/>
      <c r="P644" s="2390"/>
      <c r="Q644" s="2391"/>
      <c r="R644" s="2178"/>
      <c r="S644" s="2179"/>
      <c r="T644" s="2180"/>
      <c r="U644" s="2429"/>
      <c r="V644" s="2430"/>
      <c r="W644" s="2431"/>
      <c r="X644" s="2445" t="s">
        <v>1384</v>
      </c>
      <c r="Y644" s="2446"/>
      <c r="Z644" s="2446"/>
      <c r="AA644" s="2446"/>
      <c r="AB644" s="2447"/>
      <c r="AC644" s="2136"/>
      <c r="AD644" s="2137"/>
      <c r="AE644" s="2138"/>
      <c r="AF644" s="2260"/>
      <c r="AG644" s="2261"/>
      <c r="AH644" s="2261"/>
      <c r="AI644" s="2261"/>
      <c r="AJ644" s="2262"/>
      <c r="AK644" s="2388"/>
      <c r="AL644" s="2386"/>
      <c r="AM644" s="2386"/>
      <c r="AN644" s="2387"/>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9">
        <f>BN644+BS644+BX644+CC644+CH644+CM644</f>
        <v>1</v>
      </c>
      <c r="CT644" s="134" t="s">
        <v>2388</v>
      </c>
      <c r="CU644" s="58"/>
      <c r="CV644" s="58"/>
      <c r="CW644" s="58"/>
      <c r="CX644" s="58"/>
      <c r="CY644" s="58"/>
      <c r="CZ644" s="58"/>
      <c r="DA644" s="58"/>
      <c r="DB644" s="58"/>
      <c r="DC644" s="58"/>
      <c r="DD644" s="58"/>
      <c r="DE644" s="58"/>
      <c r="DF644" s="58"/>
      <c r="DX644" s="2584" t="e">
        <f t="shared" si="22"/>
        <v>#VALUE!</v>
      </c>
      <c r="DY644" s="2584"/>
      <c r="DZ644" s="2584"/>
      <c r="EA644" s="2584"/>
      <c r="EB644" s="2584"/>
      <c r="EC644" s="2584" t="e">
        <f t="shared" si="23"/>
        <v>#VALUE!</v>
      </c>
      <c r="ED644" s="2584"/>
      <c r="EE644" s="2584"/>
      <c r="EF644" s="2584"/>
      <c r="EG644" s="2584"/>
      <c r="EH644" s="2584" t="e">
        <f t="shared" si="24"/>
        <v>#VALUE!</v>
      </c>
      <c r="EI644" s="2584"/>
      <c r="EJ644" s="2584"/>
      <c r="EK644" s="2584"/>
      <c r="EL644" s="2584"/>
      <c r="EM644" s="2584" t="e">
        <f t="shared" si="25"/>
        <v>#VALUE!</v>
      </c>
      <c r="EN644" s="2584"/>
      <c r="EO644" s="2584"/>
      <c r="EP644" s="2584"/>
      <c r="EQ644" s="2584"/>
      <c r="ER644" s="2584" t="e">
        <f t="shared" si="26"/>
        <v>#VALUE!</v>
      </c>
      <c r="ES644" s="2584"/>
      <c r="ET644" s="2584"/>
      <c r="EU644" s="2584"/>
      <c r="EV644" s="2584"/>
      <c r="EW644" s="2584" t="e">
        <f t="shared" si="27"/>
        <v>#VALUE!</v>
      </c>
      <c r="EX644" s="2584"/>
      <c r="EY644" s="2584"/>
      <c r="EZ644" s="2584"/>
      <c r="FA644" s="2584"/>
    </row>
    <row r="645" spans="1:157" ht="12.75">
      <c r="B645" s="84" t="s">
        <v>494</v>
      </c>
      <c r="C645" s="2032"/>
      <c r="D645" s="2032"/>
      <c r="E645" s="2032"/>
      <c r="F645" s="2032"/>
      <c r="G645" s="2032"/>
      <c r="H645" s="2032"/>
      <c r="I645" s="2032"/>
      <c r="J645" s="2032"/>
      <c r="K645" s="2032"/>
      <c r="L645" s="2032"/>
      <c r="M645" s="2032"/>
      <c r="N645" s="2433"/>
      <c r="O645" s="2389"/>
      <c r="P645" s="2390"/>
      <c r="Q645" s="2391"/>
      <c r="R645" s="2178"/>
      <c r="S645" s="2179"/>
      <c r="T645" s="2180"/>
      <c r="U645" s="2429"/>
      <c r="V645" s="2430"/>
      <c r="W645" s="2431"/>
      <c r="X645" s="2445" t="s">
        <v>1384</v>
      </c>
      <c r="Y645" s="2446"/>
      <c r="Z645" s="2446"/>
      <c r="AA645" s="2446"/>
      <c r="AB645" s="2447"/>
      <c r="AC645" s="2136"/>
      <c r="AD645" s="2137"/>
      <c r="AE645" s="2138"/>
      <c r="AF645" s="2260"/>
      <c r="AG645" s="2261"/>
      <c r="AH645" s="2261"/>
      <c r="AI645" s="2261"/>
      <c r="AJ645" s="2262"/>
      <c r="AK645" s="2388"/>
      <c r="AL645" s="2386"/>
      <c r="AM645" s="2386"/>
      <c r="AN645" s="2387"/>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2390</v>
      </c>
      <c r="CU645" s="58"/>
      <c r="CV645" s="58"/>
      <c r="CW645" s="58"/>
      <c r="CX645" s="58"/>
      <c r="CY645" s="58"/>
      <c r="CZ645" s="58"/>
      <c r="DA645" s="58"/>
      <c r="DB645" s="58"/>
      <c r="DC645" s="58"/>
      <c r="DD645" s="58"/>
      <c r="DE645" s="58"/>
      <c r="DF645" s="58"/>
      <c r="DX645" s="2584" t="e">
        <f t="shared" si="22"/>
        <v>#VALUE!</v>
      </c>
      <c r="DY645" s="2584"/>
      <c r="DZ645" s="2584"/>
      <c r="EA645" s="2584"/>
      <c r="EB645" s="2584"/>
      <c r="EC645" s="2584" t="e">
        <f t="shared" si="23"/>
        <v>#VALUE!</v>
      </c>
      <c r="ED645" s="2584"/>
      <c r="EE645" s="2584"/>
      <c r="EF645" s="2584"/>
      <c r="EG645" s="2584"/>
      <c r="EH645" s="2584" t="e">
        <f t="shared" si="24"/>
        <v>#VALUE!</v>
      </c>
      <c r="EI645" s="2584"/>
      <c r="EJ645" s="2584"/>
      <c r="EK645" s="2584"/>
      <c r="EL645" s="2584"/>
      <c r="EM645" s="2584" t="e">
        <f t="shared" si="25"/>
        <v>#VALUE!</v>
      </c>
      <c r="EN645" s="2584"/>
      <c r="EO645" s="2584"/>
      <c r="EP645" s="2584"/>
      <c r="EQ645" s="2584"/>
      <c r="ER645" s="2584" t="e">
        <f t="shared" si="26"/>
        <v>#VALUE!</v>
      </c>
      <c r="ES645" s="2584"/>
      <c r="ET645" s="2584"/>
      <c r="EU645" s="2584"/>
      <c r="EV645" s="2584"/>
      <c r="EW645" s="2584" t="e">
        <f t="shared" si="27"/>
        <v>#VALUE!</v>
      </c>
      <c r="EX645" s="2584"/>
      <c r="EY645" s="2584"/>
      <c r="EZ645" s="2584"/>
      <c r="FA645" s="2584"/>
    </row>
    <row r="646" spans="1:157" ht="12.75">
      <c r="B646" s="84" t="s">
        <v>681</v>
      </c>
      <c r="C646" s="2032"/>
      <c r="D646" s="2032"/>
      <c r="E646" s="2032"/>
      <c r="F646" s="2032"/>
      <c r="G646" s="2032"/>
      <c r="H646" s="2032"/>
      <c r="I646" s="2032"/>
      <c r="J646" s="2032"/>
      <c r="K646" s="2032"/>
      <c r="L646" s="2032"/>
      <c r="M646" s="2032"/>
      <c r="N646" s="2433"/>
      <c r="O646" s="2389"/>
      <c r="P646" s="2390"/>
      <c r="Q646" s="2391"/>
      <c r="R646" s="2178"/>
      <c r="S646" s="2179"/>
      <c r="T646" s="2180"/>
      <c r="U646" s="2429"/>
      <c r="V646" s="2430"/>
      <c r="W646" s="2431"/>
      <c r="X646" s="2445" t="s">
        <v>1384</v>
      </c>
      <c r="Y646" s="2446"/>
      <c r="Z646" s="2446"/>
      <c r="AA646" s="2446"/>
      <c r="AB646" s="2447"/>
      <c r="AC646" s="2136"/>
      <c r="AD646" s="2137"/>
      <c r="AE646" s="2138"/>
      <c r="AF646" s="2260"/>
      <c r="AG646" s="2261"/>
      <c r="AH646" s="2261"/>
      <c r="AI646" s="2261"/>
      <c r="AJ646" s="2262"/>
      <c r="AK646" s="2388"/>
      <c r="AL646" s="2386"/>
      <c r="AM646" s="2386"/>
      <c r="AN646" s="2387"/>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4" t="e">
        <f t="shared" si="22"/>
        <v>#VALUE!</v>
      </c>
      <c r="DY646" s="2584"/>
      <c r="DZ646" s="2584"/>
      <c r="EA646" s="2584"/>
      <c r="EB646" s="2584"/>
      <c r="EC646" s="2584" t="e">
        <f t="shared" si="23"/>
        <v>#VALUE!</v>
      </c>
      <c r="ED646" s="2584"/>
      <c r="EE646" s="2584"/>
      <c r="EF646" s="2584"/>
      <c r="EG646" s="2584"/>
      <c r="EH646" s="2584" t="e">
        <f t="shared" si="24"/>
        <v>#VALUE!</v>
      </c>
      <c r="EI646" s="2584"/>
      <c r="EJ646" s="2584"/>
      <c r="EK646" s="2584"/>
      <c r="EL646" s="2584"/>
      <c r="EM646" s="2584" t="e">
        <f t="shared" si="25"/>
        <v>#VALUE!</v>
      </c>
      <c r="EN646" s="2584"/>
      <c r="EO646" s="2584"/>
      <c r="EP646" s="2584"/>
      <c r="EQ646" s="2584"/>
      <c r="ER646" s="2584" t="e">
        <f t="shared" si="26"/>
        <v>#VALUE!</v>
      </c>
      <c r="ES646" s="2584"/>
      <c r="ET646" s="2584"/>
      <c r="EU646" s="2584"/>
      <c r="EV646" s="2584"/>
      <c r="EW646" s="2584" t="e">
        <f t="shared" si="27"/>
        <v>#VALUE!</v>
      </c>
      <c r="EX646" s="2584"/>
      <c r="EY646" s="2584"/>
      <c r="EZ646" s="2584"/>
      <c r="FA646" s="2584"/>
    </row>
    <row r="647" spans="1:157" ht="12.75">
      <c r="B647" s="84" t="s">
        <v>372</v>
      </c>
      <c r="C647" s="2032"/>
      <c r="D647" s="2032"/>
      <c r="E647" s="2032"/>
      <c r="F647" s="2032"/>
      <c r="G647" s="2032"/>
      <c r="H647" s="2032"/>
      <c r="I647" s="2032"/>
      <c r="J647" s="2032"/>
      <c r="K647" s="2032"/>
      <c r="L647" s="2032"/>
      <c r="M647" s="2032"/>
      <c r="N647" s="2433"/>
      <c r="O647" s="2389"/>
      <c r="P647" s="2390"/>
      <c r="Q647" s="2391"/>
      <c r="R647" s="2178"/>
      <c r="S647" s="2179"/>
      <c r="T647" s="2180"/>
      <c r="U647" s="2429"/>
      <c r="V647" s="2430"/>
      <c r="W647" s="2431"/>
      <c r="X647" s="2445" t="s">
        <v>1384</v>
      </c>
      <c r="Y647" s="2446"/>
      <c r="Z647" s="2446"/>
      <c r="AA647" s="2446"/>
      <c r="AB647" s="2447"/>
      <c r="AC647" s="2136"/>
      <c r="AD647" s="2137"/>
      <c r="AE647" s="2138"/>
      <c r="AF647" s="2260"/>
      <c r="AG647" s="2261"/>
      <c r="AH647" s="2261"/>
      <c r="AI647" s="2261"/>
      <c r="AJ647" s="2262"/>
      <c r="AK647" s="2388"/>
      <c r="AL647" s="2386"/>
      <c r="AM647" s="2386"/>
      <c r="AN647" s="2387"/>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4" t="e">
        <f t="shared" si="22"/>
        <v>#VALUE!</v>
      </c>
      <c r="DY647" s="2584"/>
      <c r="DZ647" s="2584"/>
      <c r="EA647" s="2584"/>
      <c r="EB647" s="2584"/>
      <c r="EC647" s="2584" t="e">
        <f t="shared" si="23"/>
        <v>#VALUE!</v>
      </c>
      <c r="ED647" s="2584"/>
      <c r="EE647" s="2584"/>
      <c r="EF647" s="2584"/>
      <c r="EG647" s="2584"/>
      <c r="EH647" s="2584" t="e">
        <f t="shared" si="24"/>
        <v>#VALUE!</v>
      </c>
      <c r="EI647" s="2584"/>
      <c r="EJ647" s="2584"/>
      <c r="EK647" s="2584"/>
      <c r="EL647" s="2584"/>
      <c r="EM647" s="2584" t="e">
        <f t="shared" si="25"/>
        <v>#VALUE!</v>
      </c>
      <c r="EN647" s="2584"/>
      <c r="EO647" s="2584"/>
      <c r="EP647" s="2584"/>
      <c r="EQ647" s="2584"/>
      <c r="ER647" s="2584" t="e">
        <f t="shared" si="26"/>
        <v>#VALUE!</v>
      </c>
      <c r="ES647" s="2584"/>
      <c r="ET647" s="2584"/>
      <c r="EU647" s="2584"/>
      <c r="EV647" s="2584"/>
      <c r="EW647" s="2584" t="e">
        <f t="shared" si="27"/>
        <v>#VALUE!</v>
      </c>
      <c r="EX647" s="2584"/>
      <c r="EY647" s="2584"/>
      <c r="EZ647" s="2584"/>
      <c r="FA647" s="2584"/>
    </row>
    <row r="648" spans="1:157" ht="12.75">
      <c r="B648" s="84" t="s">
        <v>373</v>
      </c>
      <c r="C648" s="2032"/>
      <c r="D648" s="2032"/>
      <c r="E648" s="2032"/>
      <c r="F648" s="2032"/>
      <c r="G648" s="2032"/>
      <c r="H648" s="2032"/>
      <c r="I648" s="2032"/>
      <c r="J648" s="2032"/>
      <c r="K648" s="2032"/>
      <c r="L648" s="2032"/>
      <c r="M648" s="2032"/>
      <c r="N648" s="2433"/>
      <c r="O648" s="2389"/>
      <c r="P648" s="2390"/>
      <c r="Q648" s="2391"/>
      <c r="R648" s="2178"/>
      <c r="S648" s="2179"/>
      <c r="T648" s="2180"/>
      <c r="U648" s="2429"/>
      <c r="V648" s="2430"/>
      <c r="W648" s="2431"/>
      <c r="X648" s="2445" t="s">
        <v>1384</v>
      </c>
      <c r="Y648" s="2446"/>
      <c r="Z648" s="2446"/>
      <c r="AA648" s="2446"/>
      <c r="AB648" s="2447"/>
      <c r="AC648" s="2136"/>
      <c r="AD648" s="2137"/>
      <c r="AE648" s="2138"/>
      <c r="AF648" s="2260"/>
      <c r="AG648" s="2261"/>
      <c r="AH648" s="2261"/>
      <c r="AI648" s="2261"/>
      <c r="AJ648" s="2262"/>
      <c r="AK648" s="2388"/>
      <c r="AL648" s="2386"/>
      <c r="AM648" s="2386"/>
      <c r="AN648" s="2387"/>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14">
        <f t="shared" ref="BS648:BS657" si="29">IF(J786="1 Bedroom",O786,0)</f>
        <v>0</v>
      </c>
      <c r="BT648" s="2014"/>
      <c r="BU648" s="2014"/>
      <c r="BV648" s="2014"/>
      <c r="BW648" s="2014"/>
      <c r="BX648" s="2014">
        <f t="shared" ref="BX648:BX657" si="30">IF(J786="2 Bedrooms",O786,0)</f>
        <v>0</v>
      </c>
      <c r="BY648" s="2014"/>
      <c r="BZ648" s="2014"/>
      <c r="CA648" s="2014"/>
      <c r="CB648" s="2014"/>
      <c r="CC648" s="2014">
        <f t="shared" ref="CC648:CC657" si="31">IF(J786="3 Bedrooms",O786,0)</f>
        <v>0</v>
      </c>
      <c r="CD648" s="2014"/>
      <c r="CE648" s="2014"/>
      <c r="CF648" s="2014"/>
      <c r="CG648" s="2014"/>
      <c r="CH648" s="2014">
        <f t="shared" ref="CH648:CH657" si="32">IF(J786="4 Bedrooms",O786,0)</f>
        <v>0</v>
      </c>
      <c r="CI648" s="2014"/>
      <c r="CJ648" s="2014"/>
      <c r="CK648" s="2014"/>
      <c r="CL648" s="2014"/>
      <c r="CM648" s="2014">
        <f t="shared" ref="CM648:CM657" si="33">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84" t="e">
        <f t="shared" si="22"/>
        <v>#VALUE!</v>
      </c>
      <c r="DY648" s="2584"/>
      <c r="DZ648" s="2584"/>
      <c r="EA648" s="2584"/>
      <c r="EB648" s="2584"/>
      <c r="EC648" s="2584" t="e">
        <f t="shared" si="23"/>
        <v>#VALUE!</v>
      </c>
      <c r="ED648" s="2584"/>
      <c r="EE648" s="2584"/>
      <c r="EF648" s="2584"/>
      <c r="EG648" s="2584"/>
      <c r="EH648" s="2584" t="e">
        <f t="shared" si="24"/>
        <v>#VALUE!</v>
      </c>
      <c r="EI648" s="2584"/>
      <c r="EJ648" s="2584"/>
      <c r="EK648" s="2584"/>
      <c r="EL648" s="2584"/>
      <c r="EM648" s="2584" t="e">
        <f t="shared" si="25"/>
        <v>#VALUE!</v>
      </c>
      <c r="EN648" s="2584"/>
      <c r="EO648" s="2584"/>
      <c r="EP648" s="2584"/>
      <c r="EQ648" s="2584"/>
      <c r="ER648" s="2584" t="e">
        <f t="shared" si="26"/>
        <v>#VALUE!</v>
      </c>
      <c r="ES648" s="2584"/>
      <c r="ET648" s="2584"/>
      <c r="EU648" s="2584"/>
      <c r="EV648" s="2584"/>
      <c r="EW648" s="2584" t="e">
        <f t="shared" si="27"/>
        <v>#VALUE!</v>
      </c>
      <c r="EX648" s="2584"/>
      <c r="EY648" s="2584"/>
      <c r="EZ648" s="2584"/>
      <c r="FA648" s="2584"/>
    </row>
    <row r="649" spans="1:157" ht="12.75">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1">
        <f>SUM(AO637:AR648)</f>
        <v>34838130</v>
      </c>
      <c r="AP649" s="2142"/>
      <c r="AQ649" s="2142"/>
      <c r="AR649" s="2142"/>
      <c r="AS649" s="2143"/>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14">
        <f t="shared" si="29"/>
        <v>0</v>
      </c>
      <c r="BT649" s="2014"/>
      <c r="BU649" s="2014"/>
      <c r="BV649" s="2014"/>
      <c r="BW649" s="2014"/>
      <c r="BX649" s="2014">
        <f t="shared" si="30"/>
        <v>0</v>
      </c>
      <c r="BY649" s="2014"/>
      <c r="BZ649" s="2014"/>
      <c r="CA649" s="2014"/>
      <c r="CB649" s="2014"/>
      <c r="CC649" s="2014">
        <f t="shared" si="31"/>
        <v>0</v>
      </c>
      <c r="CD649" s="2014"/>
      <c r="CE649" s="2014"/>
      <c r="CF649" s="2014"/>
      <c r="CG649" s="2014"/>
      <c r="CH649" s="2014">
        <f t="shared" si="32"/>
        <v>0</v>
      </c>
      <c r="CI649" s="2014"/>
      <c r="CJ649" s="2014"/>
      <c r="CK649" s="2014"/>
      <c r="CL649" s="2014"/>
      <c r="CM649" s="2014">
        <f t="shared" si="33"/>
        <v>0</v>
      </c>
      <c r="CN649" s="2014"/>
      <c r="CO649" s="2014"/>
      <c r="CP649" s="2014"/>
      <c r="CQ649" s="2014"/>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584" t="e">
        <f t="shared" si="22"/>
        <v>#VALUE!</v>
      </c>
      <c r="DY649" s="2584"/>
      <c r="DZ649" s="2584"/>
      <c r="EA649" s="2584"/>
      <c r="EB649" s="2584"/>
      <c r="EC649" s="2584" t="e">
        <f t="shared" si="23"/>
        <v>#VALUE!</v>
      </c>
      <c r="ED649" s="2584"/>
      <c r="EE649" s="2584"/>
      <c r="EF649" s="2584"/>
      <c r="EG649" s="2584"/>
      <c r="EH649" s="2584" t="e">
        <f t="shared" si="24"/>
        <v>#VALUE!</v>
      </c>
      <c r="EI649" s="2584"/>
      <c r="EJ649" s="2584"/>
      <c r="EK649" s="2584"/>
      <c r="EL649" s="2584"/>
      <c r="EM649" s="2584" t="e">
        <f t="shared" si="25"/>
        <v>#VALUE!</v>
      </c>
      <c r="EN649" s="2584"/>
      <c r="EO649" s="2584"/>
      <c r="EP649" s="2584"/>
      <c r="EQ649" s="2584"/>
      <c r="ER649" s="2584" t="e">
        <f t="shared" si="26"/>
        <v>#VALUE!</v>
      </c>
      <c r="ES649" s="2584"/>
      <c r="ET649" s="2584"/>
      <c r="EU649" s="2584"/>
      <c r="EV649" s="2584"/>
      <c r="EW649" s="2584" t="e">
        <f t="shared" si="27"/>
        <v>#VALUE!</v>
      </c>
      <c r="EX649" s="2584"/>
      <c r="EY649" s="2584"/>
      <c r="EZ649" s="2584"/>
      <c r="FA649" s="2584"/>
    </row>
    <row r="650" spans="1:157" ht="12.75"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34">
        <v>25623665</v>
      </c>
      <c r="AP650" s="2035"/>
      <c r="AQ650" s="2035"/>
      <c r="AR650" s="2035"/>
      <c r="AS650" s="2036"/>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14">
        <f t="shared" si="29"/>
        <v>0</v>
      </c>
      <c r="BT650" s="2014"/>
      <c r="BU650" s="2014"/>
      <c r="BV650" s="2014"/>
      <c r="BW650" s="2014"/>
      <c r="BX650" s="2014">
        <f t="shared" si="30"/>
        <v>0</v>
      </c>
      <c r="BY650" s="2014"/>
      <c r="BZ650" s="2014"/>
      <c r="CA650" s="2014"/>
      <c r="CB650" s="2014"/>
      <c r="CC650" s="2014">
        <f t="shared" si="31"/>
        <v>0</v>
      </c>
      <c r="CD650" s="2014"/>
      <c r="CE650" s="2014"/>
      <c r="CF650" s="2014"/>
      <c r="CG650" s="2014"/>
      <c r="CH650" s="2014">
        <f t="shared" si="32"/>
        <v>0</v>
      </c>
      <c r="CI650" s="2014"/>
      <c r="CJ650" s="2014"/>
      <c r="CK650" s="2014"/>
      <c r="CL650" s="2014"/>
      <c r="CM650" s="2014">
        <f t="shared" si="33"/>
        <v>0</v>
      </c>
      <c r="CN650" s="2014"/>
      <c r="CO650" s="2014"/>
      <c r="CP650" s="2014"/>
      <c r="CQ650" s="2014"/>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584" t="e">
        <f t="shared" si="22"/>
        <v>#VALUE!</v>
      </c>
      <c r="DY650" s="2584"/>
      <c r="DZ650" s="2584"/>
      <c r="EA650" s="2584"/>
      <c r="EB650" s="2584"/>
      <c r="EC650" s="2584" t="e">
        <f t="shared" si="23"/>
        <v>#VALUE!</v>
      </c>
      <c r="ED650" s="2584"/>
      <c r="EE650" s="2584"/>
      <c r="EF650" s="2584"/>
      <c r="EG650" s="2584"/>
      <c r="EH650" s="2584" t="e">
        <f t="shared" si="24"/>
        <v>#VALUE!</v>
      </c>
      <c r="EI650" s="2584"/>
      <c r="EJ650" s="2584"/>
      <c r="EK650" s="2584"/>
      <c r="EL650" s="2584"/>
      <c r="EM650" s="2584" t="e">
        <f t="shared" si="25"/>
        <v>#VALUE!</v>
      </c>
      <c r="EN650" s="2584"/>
      <c r="EO650" s="2584"/>
      <c r="EP650" s="2584"/>
      <c r="EQ650" s="2584"/>
      <c r="ER650" s="2584" t="e">
        <f t="shared" si="26"/>
        <v>#VALUE!</v>
      </c>
      <c r="ES650" s="2584"/>
      <c r="ET650" s="2584"/>
      <c r="EU650" s="2584"/>
      <c r="EV650" s="2584"/>
      <c r="EW650" s="2584" t="e">
        <f t="shared" si="27"/>
        <v>#VALUE!</v>
      </c>
      <c r="EX650" s="2584"/>
      <c r="EY650" s="2584"/>
      <c r="EZ650" s="2584"/>
      <c r="FA650" s="2584"/>
    </row>
    <row r="651" spans="1:157" ht="12.75" customHeight="1">
      <c r="B651" s="2268"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69"/>
      <c r="AO651" s="2141">
        <f>AO649+AO650</f>
        <v>60461795</v>
      </c>
      <c r="AP651" s="2142"/>
      <c r="AQ651" s="2142"/>
      <c r="AR651" s="2142"/>
      <c r="AS651" s="2143"/>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14">
        <f t="shared" si="29"/>
        <v>0</v>
      </c>
      <c r="BT651" s="2014"/>
      <c r="BU651" s="2014"/>
      <c r="BV651" s="2014"/>
      <c r="BW651" s="2014"/>
      <c r="BX651" s="2014">
        <f t="shared" si="30"/>
        <v>0</v>
      </c>
      <c r="BY651" s="2014"/>
      <c r="BZ651" s="2014"/>
      <c r="CA651" s="2014"/>
      <c r="CB651" s="2014"/>
      <c r="CC651" s="2014">
        <f t="shared" si="31"/>
        <v>0</v>
      </c>
      <c r="CD651" s="2014"/>
      <c r="CE651" s="2014"/>
      <c r="CF651" s="2014"/>
      <c r="CG651" s="2014"/>
      <c r="CH651" s="2014">
        <f t="shared" si="32"/>
        <v>0</v>
      </c>
      <c r="CI651" s="2014"/>
      <c r="CJ651" s="2014"/>
      <c r="CK651" s="2014"/>
      <c r="CL651" s="2014"/>
      <c r="CM651" s="2014">
        <f t="shared" si="33"/>
        <v>0</v>
      </c>
      <c r="CN651" s="2014"/>
      <c r="CO651" s="2014"/>
      <c r="CP651" s="2014"/>
      <c r="CQ651" s="2014"/>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584" t="e">
        <f t="shared" si="22"/>
        <v>#VALUE!</v>
      </c>
      <c r="DY651" s="2584"/>
      <c r="DZ651" s="2584"/>
      <c r="EA651" s="2584"/>
      <c r="EB651" s="2584"/>
      <c r="EC651" s="2584" t="e">
        <f t="shared" si="23"/>
        <v>#VALUE!</v>
      </c>
      <c r="ED651" s="2584"/>
      <c r="EE651" s="2584"/>
      <c r="EF651" s="2584"/>
      <c r="EG651" s="2584"/>
      <c r="EH651" s="2584" t="e">
        <f t="shared" si="24"/>
        <v>#VALUE!</v>
      </c>
      <c r="EI651" s="2584"/>
      <c r="EJ651" s="2584"/>
      <c r="EK651" s="2584"/>
      <c r="EL651" s="2584"/>
      <c r="EM651" s="2584" t="e">
        <f t="shared" si="25"/>
        <v>#VALUE!</v>
      </c>
      <c r="EN651" s="2584"/>
      <c r="EO651" s="2584"/>
      <c r="EP651" s="2584"/>
      <c r="EQ651" s="2584"/>
      <c r="ER651" s="2584" t="e">
        <f t="shared" si="26"/>
        <v>#VALUE!</v>
      </c>
      <c r="ES651" s="2584"/>
      <c r="ET651" s="2584"/>
      <c r="EU651" s="2584"/>
      <c r="EV651" s="2584"/>
      <c r="EW651" s="2584" t="e">
        <f t="shared" si="27"/>
        <v>#VALUE!</v>
      </c>
      <c r="EX651" s="2584"/>
      <c r="EY651" s="2584"/>
      <c r="EZ651" s="2584"/>
      <c r="FA651" s="2584"/>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14">
        <f t="shared" si="29"/>
        <v>0</v>
      </c>
      <c r="BT652" s="2014"/>
      <c r="BU652" s="2014"/>
      <c r="BV652" s="2014"/>
      <c r="BW652" s="2014"/>
      <c r="BX652" s="2014">
        <f t="shared" si="30"/>
        <v>0</v>
      </c>
      <c r="BY652" s="2014"/>
      <c r="BZ652" s="2014"/>
      <c r="CA652" s="2014"/>
      <c r="CB652" s="2014"/>
      <c r="CC652" s="2014">
        <f t="shared" si="31"/>
        <v>0</v>
      </c>
      <c r="CD652" s="2014"/>
      <c r="CE652" s="2014"/>
      <c r="CF652" s="2014"/>
      <c r="CG652" s="2014"/>
      <c r="CH652" s="2014">
        <f t="shared" si="32"/>
        <v>0</v>
      </c>
      <c r="CI652" s="2014"/>
      <c r="CJ652" s="2014"/>
      <c r="CK652" s="2014"/>
      <c r="CL652" s="2014"/>
      <c r="CM652" s="2014">
        <f t="shared" si="33"/>
        <v>0</v>
      </c>
      <c r="CN652" s="2014"/>
      <c r="CO652" s="2014"/>
      <c r="CP652" s="2014"/>
      <c r="CQ652" s="2014"/>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584" t="e">
        <f t="shared" si="22"/>
        <v>#VALUE!</v>
      </c>
      <c r="DY652" s="2584"/>
      <c r="DZ652" s="2584"/>
      <c r="EA652" s="2584"/>
      <c r="EB652" s="2584"/>
      <c r="EC652" s="2584" t="e">
        <f t="shared" si="23"/>
        <v>#VALUE!</v>
      </c>
      <c r="ED652" s="2584"/>
      <c r="EE652" s="2584"/>
      <c r="EF652" s="2584"/>
      <c r="EG652" s="2584"/>
      <c r="EH652" s="2584" t="e">
        <f t="shared" si="24"/>
        <v>#VALUE!</v>
      </c>
      <c r="EI652" s="2584"/>
      <c r="EJ652" s="2584"/>
      <c r="EK652" s="2584"/>
      <c r="EL652" s="2584"/>
      <c r="EM652" s="2584" t="e">
        <f t="shared" si="25"/>
        <v>#VALUE!</v>
      </c>
      <c r="EN652" s="2584"/>
      <c r="EO652" s="2584"/>
      <c r="EP652" s="2584"/>
      <c r="EQ652" s="2584"/>
      <c r="ER652" s="2584" t="e">
        <f t="shared" si="26"/>
        <v>#VALUE!</v>
      </c>
      <c r="ES652" s="2584"/>
      <c r="ET652" s="2584"/>
      <c r="EU652" s="2584"/>
      <c r="EV652" s="2584"/>
      <c r="EW652" s="2584" t="e">
        <f t="shared" si="27"/>
        <v>#VALUE!</v>
      </c>
      <c r="EX652" s="2584"/>
      <c r="EY652" s="2584"/>
      <c r="EZ652" s="2584"/>
      <c r="FA652" s="2584"/>
    </row>
    <row r="653" spans="1:157" ht="12.75">
      <c r="A653" s="87" t="s">
        <v>117</v>
      </c>
      <c r="B653" s="12" t="s">
        <v>496</v>
      </c>
      <c r="G653" s="2044" t="str">
        <f>C637</f>
        <v>Citi Perm Loan</v>
      </c>
      <c r="H653" s="2044"/>
      <c r="I653" s="2044"/>
      <c r="J653" s="2044"/>
      <c r="K653" s="2044"/>
      <c r="L653" s="2044"/>
      <c r="M653" s="2044"/>
      <c r="N653" s="2044"/>
      <c r="O653" s="2044"/>
      <c r="P653" s="2044"/>
      <c r="Q653" s="2044"/>
      <c r="R653" s="2044"/>
      <c r="S653" s="14"/>
      <c r="T653" s="87" t="s">
        <v>118</v>
      </c>
      <c r="U653" s="12" t="s">
        <v>496</v>
      </c>
      <c r="Z653" s="2044" t="str">
        <f>C638</f>
        <v>SDHC Loan</v>
      </c>
      <c r="AA653" s="2044"/>
      <c r="AB653" s="2044"/>
      <c r="AC653" s="2044"/>
      <c r="AD653" s="2044"/>
      <c r="AE653" s="2044"/>
      <c r="AF653" s="2044"/>
      <c r="AG653" s="2044"/>
      <c r="AH653" s="2044"/>
      <c r="AI653" s="2044"/>
      <c r="AJ653" s="2044"/>
      <c r="AK653" s="2044"/>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14">
        <f t="shared" si="29"/>
        <v>0</v>
      </c>
      <c r="BT653" s="2014"/>
      <c r="BU653" s="2014"/>
      <c r="BV653" s="2014"/>
      <c r="BW653" s="2014"/>
      <c r="BX653" s="2014">
        <f t="shared" si="30"/>
        <v>0</v>
      </c>
      <c r="BY653" s="2014"/>
      <c r="BZ653" s="2014"/>
      <c r="CA653" s="2014"/>
      <c r="CB653" s="2014"/>
      <c r="CC653" s="2014">
        <f t="shared" si="31"/>
        <v>0</v>
      </c>
      <c r="CD653" s="2014"/>
      <c r="CE653" s="2014"/>
      <c r="CF653" s="2014"/>
      <c r="CG653" s="2014"/>
      <c r="CH653" s="2014">
        <f t="shared" si="32"/>
        <v>0</v>
      </c>
      <c r="CI653" s="2014"/>
      <c r="CJ653" s="2014"/>
      <c r="CK653" s="2014"/>
      <c r="CL653" s="2014"/>
      <c r="CM653" s="2014">
        <f t="shared" si="33"/>
        <v>0</v>
      </c>
      <c r="CN653" s="2014"/>
      <c r="CO653" s="2014"/>
      <c r="CP653" s="2014"/>
      <c r="CQ653" s="2014"/>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584" t="e">
        <f t="shared" si="22"/>
        <v>#VALUE!</v>
      </c>
      <c r="DY653" s="2584"/>
      <c r="DZ653" s="2584"/>
      <c r="EA653" s="2584"/>
      <c r="EB653" s="2584"/>
      <c r="EC653" s="2584" t="e">
        <f t="shared" si="23"/>
        <v>#VALUE!</v>
      </c>
      <c r="ED653" s="2584"/>
      <c r="EE653" s="2584"/>
      <c r="EF653" s="2584"/>
      <c r="EG653" s="2584"/>
      <c r="EH653" s="2584" t="e">
        <f t="shared" si="24"/>
        <v>#VALUE!</v>
      </c>
      <c r="EI653" s="2584"/>
      <c r="EJ653" s="2584"/>
      <c r="EK653" s="2584"/>
      <c r="EL653" s="2584"/>
      <c r="EM653" s="2584" t="e">
        <f t="shared" si="25"/>
        <v>#VALUE!</v>
      </c>
      <c r="EN653" s="2584"/>
      <c r="EO653" s="2584"/>
      <c r="EP653" s="2584"/>
      <c r="EQ653" s="2584"/>
      <c r="ER653" s="2584" t="e">
        <f t="shared" si="26"/>
        <v>#VALUE!</v>
      </c>
      <c r="ES653" s="2584"/>
      <c r="ET653" s="2584"/>
      <c r="EU653" s="2584"/>
      <c r="EV653" s="2584"/>
      <c r="EW653" s="2584" t="e">
        <f t="shared" si="27"/>
        <v>#VALUE!</v>
      </c>
      <c r="EX653" s="2584"/>
      <c r="EY653" s="2584"/>
      <c r="EZ653" s="2584"/>
      <c r="FA653" s="2584"/>
    </row>
    <row r="654" spans="1:157" ht="12.75">
      <c r="A654" s="35"/>
      <c r="B654" s="12" t="s">
        <v>90</v>
      </c>
      <c r="G654" s="2041" t="str">
        <f>G579</f>
        <v>325 E Hillcrest Dr, Suite 160</v>
      </c>
      <c r="H654" s="2041"/>
      <c r="I654" s="2041"/>
      <c r="J654" s="2041"/>
      <c r="K654" s="2041"/>
      <c r="L654" s="2041"/>
      <c r="M654" s="2041"/>
      <c r="N654" s="2041"/>
      <c r="O654" s="2041"/>
      <c r="P654" s="2041"/>
      <c r="Q654" s="2041"/>
      <c r="R654" s="2041"/>
      <c r="S654" s="14"/>
      <c r="T654" s="35"/>
      <c r="U654" s="12" t="s">
        <v>90</v>
      </c>
      <c r="Z654" s="2042" t="s">
        <v>2525</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14">
        <f t="shared" si="29"/>
        <v>0</v>
      </c>
      <c r="BT654" s="2014"/>
      <c r="BU654" s="2014"/>
      <c r="BV654" s="2014"/>
      <c r="BW654" s="2014"/>
      <c r="BX654" s="2014">
        <f t="shared" si="30"/>
        <v>0</v>
      </c>
      <c r="BY654" s="2014"/>
      <c r="BZ654" s="2014"/>
      <c r="CA654" s="2014"/>
      <c r="CB654" s="2014"/>
      <c r="CC654" s="2014">
        <f t="shared" si="31"/>
        <v>0</v>
      </c>
      <c r="CD654" s="2014"/>
      <c r="CE654" s="2014"/>
      <c r="CF654" s="2014"/>
      <c r="CG654" s="2014"/>
      <c r="CH654" s="2014">
        <f t="shared" si="32"/>
        <v>0</v>
      </c>
      <c r="CI654" s="2014"/>
      <c r="CJ654" s="2014"/>
      <c r="CK654" s="2014"/>
      <c r="CL654" s="2014"/>
      <c r="CM654" s="2014">
        <f t="shared" si="33"/>
        <v>0</v>
      </c>
      <c r="CN654" s="2014"/>
      <c r="CO654" s="2014"/>
      <c r="CP654" s="2014"/>
      <c r="CQ654" s="2014"/>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584" t="e">
        <f t="shared" si="22"/>
        <v>#VALUE!</v>
      </c>
      <c r="DY654" s="2584"/>
      <c r="DZ654" s="2584"/>
      <c r="EA654" s="2584"/>
      <c r="EB654" s="2584"/>
      <c r="EC654" s="2584" t="e">
        <f t="shared" si="23"/>
        <v>#VALUE!</v>
      </c>
      <c r="ED654" s="2584"/>
      <c r="EE654" s="2584"/>
      <c r="EF654" s="2584"/>
      <c r="EG654" s="2584"/>
      <c r="EH654" s="2584" t="e">
        <f t="shared" si="24"/>
        <v>#VALUE!</v>
      </c>
      <c r="EI654" s="2584"/>
      <c r="EJ654" s="2584"/>
      <c r="EK654" s="2584"/>
      <c r="EL654" s="2584"/>
      <c r="EM654" s="2584" t="e">
        <f t="shared" si="25"/>
        <v>#VALUE!</v>
      </c>
      <c r="EN654" s="2584"/>
      <c r="EO654" s="2584"/>
      <c r="EP654" s="2584"/>
      <c r="EQ654" s="2584"/>
      <c r="ER654" s="2584" t="e">
        <f t="shared" si="26"/>
        <v>#VALUE!</v>
      </c>
      <c r="ES654" s="2584"/>
      <c r="ET654" s="2584"/>
      <c r="EU654" s="2584"/>
      <c r="EV654" s="2584"/>
      <c r="EW654" s="2584" t="e">
        <f t="shared" si="27"/>
        <v>#VALUE!</v>
      </c>
      <c r="EX654" s="2584"/>
      <c r="EY654" s="2584"/>
      <c r="EZ654" s="2584"/>
      <c r="FA654" s="2584"/>
    </row>
    <row r="655" spans="1:157" ht="12.75">
      <c r="A655" s="35"/>
      <c r="B655" s="12" t="s">
        <v>615</v>
      </c>
      <c r="G655" s="2041" t="str">
        <f>G580</f>
        <v>Thousand Oaks, CA 91360</v>
      </c>
      <c r="H655" s="2041"/>
      <c r="I655" s="2041"/>
      <c r="J655" s="2041"/>
      <c r="K655" s="2041"/>
      <c r="L655" s="2041"/>
      <c r="M655" s="2041"/>
      <c r="N655" s="2041"/>
      <c r="O655" s="2041"/>
      <c r="P655" s="2041"/>
      <c r="Q655" s="2041"/>
      <c r="R655" s="2041"/>
      <c r="S655" s="88"/>
      <c r="T655" s="35"/>
      <c r="U655" s="12" t="s">
        <v>615</v>
      </c>
      <c r="Z655" s="2043" t="s">
        <v>2597</v>
      </c>
      <c r="AA655" s="2045"/>
      <c r="AB655" s="2045"/>
      <c r="AC655" s="2045"/>
      <c r="AD655" s="2045"/>
      <c r="AE655" s="2045"/>
      <c r="AF655" s="2045"/>
      <c r="AG655" s="2045"/>
      <c r="AH655" s="2045"/>
      <c r="AI655" s="2045"/>
      <c r="AJ655" s="2045"/>
      <c r="AK655" s="2045"/>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14">
        <f t="shared" si="29"/>
        <v>0</v>
      </c>
      <c r="BT655" s="2014"/>
      <c r="BU655" s="2014"/>
      <c r="BV655" s="2014"/>
      <c r="BW655" s="2014"/>
      <c r="BX655" s="2014">
        <f t="shared" si="30"/>
        <v>0</v>
      </c>
      <c r="BY655" s="2014"/>
      <c r="BZ655" s="2014"/>
      <c r="CA655" s="2014"/>
      <c r="CB655" s="2014"/>
      <c r="CC655" s="2014">
        <f t="shared" si="31"/>
        <v>0</v>
      </c>
      <c r="CD655" s="2014"/>
      <c r="CE655" s="2014"/>
      <c r="CF655" s="2014"/>
      <c r="CG655" s="2014"/>
      <c r="CH655" s="2014">
        <f t="shared" si="32"/>
        <v>0</v>
      </c>
      <c r="CI655" s="2014"/>
      <c r="CJ655" s="2014"/>
      <c r="CK655" s="2014"/>
      <c r="CL655" s="2014"/>
      <c r="CM655" s="2014">
        <f t="shared" si="33"/>
        <v>0</v>
      </c>
      <c r="CN655" s="2014"/>
      <c r="CO655" s="2014"/>
      <c r="CP655" s="2014"/>
      <c r="CQ655" s="2014"/>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584" t="e">
        <f t="shared" si="22"/>
        <v>#VALUE!</v>
      </c>
      <c r="DY655" s="2584"/>
      <c r="DZ655" s="2584"/>
      <c r="EA655" s="2584"/>
      <c r="EB655" s="2584"/>
      <c r="EC655" s="2584" t="e">
        <f t="shared" si="23"/>
        <v>#VALUE!</v>
      </c>
      <c r="ED655" s="2584"/>
      <c r="EE655" s="2584"/>
      <c r="EF655" s="2584"/>
      <c r="EG655" s="2584"/>
      <c r="EH655" s="2584" t="e">
        <f t="shared" si="24"/>
        <v>#VALUE!</v>
      </c>
      <c r="EI655" s="2584"/>
      <c r="EJ655" s="2584"/>
      <c r="EK655" s="2584"/>
      <c r="EL655" s="2584"/>
      <c r="EM655" s="2584" t="e">
        <f t="shared" si="25"/>
        <v>#VALUE!</v>
      </c>
      <c r="EN655" s="2584"/>
      <c r="EO655" s="2584"/>
      <c r="EP655" s="2584"/>
      <c r="EQ655" s="2584"/>
      <c r="ER655" s="2584" t="e">
        <f t="shared" si="26"/>
        <v>#VALUE!</v>
      </c>
      <c r="ES655" s="2584"/>
      <c r="ET655" s="2584"/>
      <c r="EU655" s="2584"/>
      <c r="EV655" s="2584"/>
      <c r="EW655" s="2584" t="e">
        <f t="shared" si="27"/>
        <v>#VALUE!</v>
      </c>
      <c r="EX655" s="2584"/>
      <c r="EY655" s="2584"/>
      <c r="EZ655" s="2584"/>
      <c r="FA655" s="2584"/>
    </row>
    <row r="656" spans="1:157" ht="12.75">
      <c r="A656" s="35"/>
      <c r="B656" s="12" t="s">
        <v>17</v>
      </c>
      <c r="G656" s="2041" t="str">
        <f>G581</f>
        <v>Matt Knipprath</v>
      </c>
      <c r="H656" s="2041"/>
      <c r="I656" s="2041"/>
      <c r="J656" s="2041"/>
      <c r="K656" s="2041"/>
      <c r="L656" s="2041"/>
      <c r="M656" s="2041"/>
      <c r="N656" s="2041"/>
      <c r="O656" s="2041"/>
      <c r="P656" s="2041"/>
      <c r="Q656" s="2041"/>
      <c r="R656" s="2041"/>
      <c r="S656" s="14"/>
      <c r="T656" s="35"/>
      <c r="U656" s="12" t="s">
        <v>17</v>
      </c>
      <c r="Z656" s="2043" t="s">
        <v>2598</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14">
        <f t="shared" si="29"/>
        <v>0</v>
      </c>
      <c r="BT656" s="2014"/>
      <c r="BU656" s="2014"/>
      <c r="BV656" s="2014"/>
      <c r="BW656" s="2014"/>
      <c r="BX656" s="2014">
        <f t="shared" si="30"/>
        <v>0</v>
      </c>
      <c r="BY656" s="2014"/>
      <c r="BZ656" s="2014"/>
      <c r="CA656" s="2014"/>
      <c r="CB656" s="2014"/>
      <c r="CC656" s="2014">
        <f t="shared" si="31"/>
        <v>0</v>
      </c>
      <c r="CD656" s="2014"/>
      <c r="CE656" s="2014"/>
      <c r="CF656" s="2014"/>
      <c r="CG656" s="2014"/>
      <c r="CH656" s="2014">
        <f t="shared" si="32"/>
        <v>0</v>
      </c>
      <c r="CI656" s="2014"/>
      <c r="CJ656" s="2014"/>
      <c r="CK656" s="2014"/>
      <c r="CL656" s="2014"/>
      <c r="CM656" s="2014">
        <f t="shared" si="33"/>
        <v>0</v>
      </c>
      <c r="CN656" s="2014"/>
      <c r="CO656" s="2014"/>
      <c r="CP656" s="2014"/>
      <c r="CQ656" s="2014"/>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584" t="e">
        <f t="shared" si="22"/>
        <v>#VALUE!</v>
      </c>
      <c r="DY656" s="2584"/>
      <c r="DZ656" s="2584"/>
      <c r="EA656" s="2584"/>
      <c r="EB656" s="2584"/>
      <c r="EC656" s="2584" t="e">
        <f t="shared" si="23"/>
        <v>#VALUE!</v>
      </c>
      <c r="ED656" s="2584"/>
      <c r="EE656" s="2584"/>
      <c r="EF656" s="2584"/>
      <c r="EG656" s="2584"/>
      <c r="EH656" s="2584" t="e">
        <f t="shared" si="24"/>
        <v>#VALUE!</v>
      </c>
      <c r="EI656" s="2584"/>
      <c r="EJ656" s="2584"/>
      <c r="EK656" s="2584"/>
      <c r="EL656" s="2584"/>
      <c r="EM656" s="2584" t="e">
        <f t="shared" si="25"/>
        <v>#VALUE!</v>
      </c>
      <c r="EN656" s="2584"/>
      <c r="EO656" s="2584"/>
      <c r="EP656" s="2584"/>
      <c r="EQ656" s="2584"/>
      <c r="ER656" s="2584" t="e">
        <f t="shared" si="26"/>
        <v>#VALUE!</v>
      </c>
      <c r="ES656" s="2584"/>
      <c r="ET656" s="2584"/>
      <c r="EU656" s="2584"/>
      <c r="EV656" s="2584"/>
      <c r="EW656" s="2584" t="e">
        <f t="shared" si="27"/>
        <v>#VALUE!</v>
      </c>
      <c r="EX656" s="2584"/>
      <c r="EY656" s="2584"/>
      <c r="EZ656" s="2584"/>
      <c r="FA656" s="2584"/>
    </row>
    <row r="657" spans="1:157" ht="12.75">
      <c r="A657" s="35"/>
      <c r="B657" s="12" t="s">
        <v>325</v>
      </c>
      <c r="G657" s="2170" t="str">
        <f>G582</f>
        <v>805-494-1808</v>
      </c>
      <c r="H657" s="2170"/>
      <c r="I657" s="2170"/>
      <c r="J657" s="2170"/>
      <c r="K657" s="2170"/>
      <c r="L657" s="2170"/>
      <c r="O657" s="137" t="s">
        <v>212</v>
      </c>
      <c r="P657" s="2032"/>
      <c r="Q657" s="2032"/>
      <c r="R657" s="2032"/>
      <c r="S657" s="16"/>
      <c r="T657" s="35"/>
      <c r="U657" s="12" t="s">
        <v>325</v>
      </c>
      <c r="Z657" s="2170" t="s">
        <v>2599</v>
      </c>
      <c r="AA657" s="2170"/>
      <c r="AB657" s="2170"/>
      <c r="AC657" s="2170"/>
      <c r="AD657" s="2170"/>
      <c r="AE657" s="2170"/>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14">
        <f t="shared" si="29"/>
        <v>0</v>
      </c>
      <c r="BT657" s="2014"/>
      <c r="BU657" s="2014"/>
      <c r="BV657" s="2014"/>
      <c r="BW657" s="2014"/>
      <c r="BX657" s="2014">
        <f t="shared" si="30"/>
        <v>0</v>
      </c>
      <c r="BY657" s="2014"/>
      <c r="BZ657" s="2014"/>
      <c r="CA657" s="2014"/>
      <c r="CB657" s="2014"/>
      <c r="CC657" s="2014">
        <f t="shared" si="31"/>
        <v>0</v>
      </c>
      <c r="CD657" s="2014"/>
      <c r="CE657" s="2014"/>
      <c r="CF657" s="2014"/>
      <c r="CG657" s="2014"/>
      <c r="CH657" s="2014">
        <f t="shared" si="32"/>
        <v>0</v>
      </c>
      <c r="CI657" s="2014"/>
      <c r="CJ657" s="2014"/>
      <c r="CK657" s="2014"/>
      <c r="CL657" s="2014"/>
      <c r="CM657" s="2014">
        <f t="shared" si="33"/>
        <v>0</v>
      </c>
      <c r="CN657" s="2014"/>
      <c r="CO657" s="2014"/>
      <c r="CP657" s="2014"/>
      <c r="CQ657" s="2014"/>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584" t="e">
        <f t="shared" si="22"/>
        <v>#VALUE!</v>
      </c>
      <c r="DY657" s="2584"/>
      <c r="DZ657" s="2584"/>
      <c r="EA657" s="2584"/>
      <c r="EB657" s="2584"/>
      <c r="EC657" s="2584" t="e">
        <f t="shared" si="23"/>
        <v>#VALUE!</v>
      </c>
      <c r="ED657" s="2584"/>
      <c r="EE657" s="2584"/>
      <c r="EF657" s="2584"/>
      <c r="EG657" s="2584"/>
      <c r="EH657" s="2584" t="e">
        <f t="shared" si="24"/>
        <v>#VALUE!</v>
      </c>
      <c r="EI657" s="2584"/>
      <c r="EJ657" s="2584"/>
      <c r="EK657" s="2584"/>
      <c r="EL657" s="2584"/>
      <c r="EM657" s="2584" t="e">
        <f t="shared" si="25"/>
        <v>#VALUE!</v>
      </c>
      <c r="EN657" s="2584"/>
      <c r="EO657" s="2584"/>
      <c r="EP657" s="2584"/>
      <c r="EQ657" s="2584"/>
      <c r="ER657" s="2584" t="e">
        <f t="shared" si="26"/>
        <v>#VALUE!</v>
      </c>
      <c r="ES657" s="2584"/>
      <c r="ET657" s="2584"/>
      <c r="EU657" s="2584"/>
      <c r="EV657" s="2584"/>
      <c r="EW657" s="2584" t="e">
        <f t="shared" si="27"/>
        <v>#VALUE!</v>
      </c>
      <c r="EX657" s="2584"/>
      <c r="EY657" s="2584"/>
      <c r="EZ657" s="2584"/>
      <c r="FA657" s="2584"/>
    </row>
    <row r="658" spans="1:157" ht="12.75">
      <c r="A658" s="35"/>
      <c r="B658" s="12" t="s">
        <v>18</v>
      </c>
      <c r="H658" s="2041" t="str">
        <f>G653</f>
        <v>Citi Perm Loan</v>
      </c>
      <c r="I658" s="2041"/>
      <c r="J658" s="2041"/>
      <c r="K658" s="2041"/>
      <c r="L658" s="2041"/>
      <c r="M658" s="2041"/>
      <c r="N658" s="2041"/>
      <c r="O658" s="2041"/>
      <c r="P658" s="2041"/>
      <c r="Q658" s="2041"/>
      <c r="R658" s="2041"/>
      <c r="S658" s="14"/>
      <c r="T658" s="35"/>
      <c r="U658" s="12" t="s">
        <v>18</v>
      </c>
      <c r="AA658" s="2041" t="str">
        <f>Z653</f>
        <v>SDHC Loan</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4"/>
      <c r="CS658" s="2591">
        <f>SUM(CS648:CW657)</f>
        <v>0</v>
      </c>
      <c r="CT658" s="2591"/>
      <c r="CU658" s="2591"/>
      <c r="CV658" s="2591"/>
      <c r="CW658" s="2591"/>
      <c r="CX658" s="2591">
        <f>SUM(CX648:DB657)</f>
        <v>0</v>
      </c>
      <c r="CY658" s="2591"/>
      <c r="CZ658" s="2591"/>
      <c r="DA658" s="2591"/>
      <c r="DB658" s="2591"/>
      <c r="DC658" s="2591">
        <f>SUM(DC648:DG657)</f>
        <v>0</v>
      </c>
      <c r="DD658" s="2591"/>
      <c r="DE658" s="2591"/>
      <c r="DF658" s="2591"/>
      <c r="DG658" s="2591"/>
      <c r="DH658" s="2591">
        <f>SUM(DH648:DL657)</f>
        <v>0</v>
      </c>
      <c r="DI658" s="2591"/>
      <c r="DJ658" s="2591"/>
      <c r="DK658" s="2591"/>
      <c r="DL658" s="2591"/>
      <c r="DM658" s="2591">
        <f>SUM(DM648:DQ657)</f>
        <v>0</v>
      </c>
      <c r="DN658" s="2591"/>
      <c r="DO658" s="2591"/>
      <c r="DP658" s="2591"/>
      <c r="DQ658" s="2591"/>
      <c r="DR658" s="2591">
        <f>SUM(DR648:DV657)</f>
        <v>0</v>
      </c>
      <c r="DS658" s="2591"/>
      <c r="DT658" s="2591"/>
      <c r="DU658" s="2591"/>
      <c r="DV658" s="2591"/>
      <c r="DX658" s="2584" t="e">
        <f t="shared" si="22"/>
        <v>#VALUE!</v>
      </c>
      <c r="DY658" s="2584"/>
      <c r="DZ658" s="2584"/>
      <c r="EA658" s="2584"/>
      <c r="EB658" s="2584"/>
      <c r="EC658" s="2584" t="e">
        <f t="shared" si="23"/>
        <v>#VALUE!</v>
      </c>
      <c r="ED658" s="2584"/>
      <c r="EE658" s="2584"/>
      <c r="EF658" s="2584"/>
      <c r="EG658" s="2584"/>
      <c r="EH658" s="2584" t="e">
        <f t="shared" si="24"/>
        <v>#VALUE!</v>
      </c>
      <c r="EI658" s="2584"/>
      <c r="EJ658" s="2584"/>
      <c r="EK658" s="2584"/>
      <c r="EL658" s="2584"/>
      <c r="EM658" s="2584" t="e">
        <f t="shared" si="25"/>
        <v>#VALUE!</v>
      </c>
      <c r="EN658" s="2584"/>
      <c r="EO658" s="2584"/>
      <c r="EP658" s="2584"/>
      <c r="EQ658" s="2584"/>
      <c r="ER658" s="2584" t="e">
        <f t="shared" si="26"/>
        <v>#VALUE!</v>
      </c>
      <c r="ES658" s="2584"/>
      <c r="ET658" s="2584"/>
      <c r="EU658" s="2584"/>
      <c r="EV658" s="2584"/>
      <c r="EW658" s="2584" t="e">
        <f t="shared" si="27"/>
        <v>#VALUE!</v>
      </c>
      <c r="EX658" s="2584"/>
      <c r="EY658" s="2584"/>
      <c r="EZ658" s="2584"/>
      <c r="FA658" s="2584"/>
    </row>
    <row r="659" spans="1:157" ht="12.75">
      <c r="A659" s="35"/>
      <c r="B659" s="12" t="s">
        <v>20</v>
      </c>
      <c r="N659" s="2040" t="s">
        <v>578</v>
      </c>
      <c r="O659" s="2040"/>
      <c r="T659" s="35"/>
      <c r="U659" s="12" t="s">
        <v>20</v>
      </c>
      <c r="AG659" s="2040" t="s">
        <v>578</v>
      </c>
      <c r="AH659" s="2040"/>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4" t="e">
        <f t="shared" si="22"/>
        <v>#VALUE!</v>
      </c>
      <c r="DY659" s="2584"/>
      <c r="DZ659" s="2584"/>
      <c r="EA659" s="2584"/>
      <c r="EB659" s="2584"/>
      <c r="EC659" s="2584" t="e">
        <f t="shared" si="23"/>
        <v>#VALUE!</v>
      </c>
      <c r="ED659" s="2584"/>
      <c r="EE659" s="2584"/>
      <c r="EF659" s="2584"/>
      <c r="EG659" s="2584"/>
      <c r="EH659" s="2584" t="e">
        <f t="shared" si="24"/>
        <v>#VALUE!</v>
      </c>
      <c r="EI659" s="2584"/>
      <c r="EJ659" s="2584"/>
      <c r="EK659" s="2584"/>
      <c r="EL659" s="2584"/>
      <c r="EM659" s="2584" t="e">
        <f t="shared" si="25"/>
        <v>#VALUE!</v>
      </c>
      <c r="EN659" s="2584"/>
      <c r="EO659" s="2584"/>
      <c r="EP659" s="2584"/>
      <c r="EQ659" s="2584"/>
      <c r="ER659" s="2584" t="e">
        <f t="shared" si="26"/>
        <v>#VALUE!</v>
      </c>
      <c r="ES659" s="2584"/>
      <c r="ET659" s="2584"/>
      <c r="EU659" s="2584"/>
      <c r="EV659" s="2584"/>
      <c r="EW659" s="2584" t="e">
        <f t="shared" si="27"/>
        <v>#VALUE!</v>
      </c>
      <c r="EX659" s="2584"/>
      <c r="EY659" s="2584"/>
      <c r="EZ659" s="2584"/>
      <c r="FA659" s="2584"/>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2387</v>
      </c>
      <c r="CU660" s="58"/>
      <c r="CV660" s="58"/>
      <c r="CW660" s="58"/>
      <c r="CX660" s="58"/>
      <c r="CY660" s="58"/>
      <c r="CZ660" s="58"/>
      <c r="DA660" s="58"/>
      <c r="DB660" s="58"/>
      <c r="DC660" s="58"/>
      <c r="DD660" s="58"/>
      <c r="DE660" s="58"/>
      <c r="DF660" s="58"/>
      <c r="DQ660" s="136" t="s">
        <v>2399</v>
      </c>
      <c r="DR660" s="2584">
        <f>SUM(CS658:DV658)</f>
        <v>0</v>
      </c>
      <c r="DS660" s="2584"/>
      <c r="DT660" s="2584"/>
      <c r="DU660" s="2584"/>
      <c r="DV660" s="2584"/>
      <c r="DX660" s="2584" t="e">
        <f t="shared" si="22"/>
        <v>#VALUE!</v>
      </c>
      <c r="DY660" s="2584"/>
      <c r="DZ660" s="2584"/>
      <c r="EA660" s="2584"/>
      <c r="EB660" s="2584"/>
      <c r="EC660" s="2584" t="e">
        <f t="shared" si="23"/>
        <v>#VALUE!</v>
      </c>
      <c r="ED660" s="2584"/>
      <c r="EE660" s="2584"/>
      <c r="EF660" s="2584"/>
      <c r="EG660" s="2584"/>
      <c r="EH660" s="2584" t="e">
        <f t="shared" si="24"/>
        <v>#VALUE!</v>
      </c>
      <c r="EI660" s="2584"/>
      <c r="EJ660" s="2584"/>
      <c r="EK660" s="2584"/>
      <c r="EL660" s="2584"/>
      <c r="EM660" s="2584" t="e">
        <f t="shared" si="25"/>
        <v>#VALUE!</v>
      </c>
      <c r="EN660" s="2584"/>
      <c r="EO660" s="2584"/>
      <c r="EP660" s="2584"/>
      <c r="EQ660" s="2584"/>
      <c r="ER660" s="2584" t="e">
        <f t="shared" si="26"/>
        <v>#VALUE!</v>
      </c>
      <c r="ES660" s="2584"/>
      <c r="ET660" s="2584"/>
      <c r="EU660" s="2584"/>
      <c r="EV660" s="2584"/>
      <c r="EW660" s="2584" t="e">
        <f t="shared" si="27"/>
        <v>#VALUE!</v>
      </c>
      <c r="EX660" s="2584"/>
      <c r="EY660" s="2584"/>
      <c r="EZ660" s="2584"/>
      <c r="FA660" s="2584"/>
    </row>
    <row r="661" spans="1:157" ht="12.75">
      <c r="A661" s="87" t="s">
        <v>124</v>
      </c>
      <c r="B661" s="12" t="s">
        <v>496</v>
      </c>
      <c r="G661" s="2044" t="str">
        <f>C639</f>
        <v>MHP-HCD</v>
      </c>
      <c r="H661" s="2044"/>
      <c r="I661" s="2044"/>
      <c r="J661" s="2044"/>
      <c r="K661" s="2044"/>
      <c r="L661" s="2044"/>
      <c r="M661" s="2044"/>
      <c r="N661" s="2044"/>
      <c r="O661" s="2044"/>
      <c r="P661" s="2044"/>
      <c r="Q661" s="2044"/>
      <c r="R661" s="2044"/>
      <c r="T661" s="87" t="s">
        <v>616</v>
      </c>
      <c r="U661" s="12" t="s">
        <v>496</v>
      </c>
      <c r="Z661" s="2044" t="str">
        <f>C640</f>
        <v>Operating Income</v>
      </c>
      <c r="AA661" s="2044"/>
      <c r="AB661" s="2044"/>
      <c r="AC661" s="2044"/>
      <c r="AD661" s="2044"/>
      <c r="AE661" s="2044"/>
      <c r="AF661" s="2044"/>
      <c r="AG661" s="2044"/>
      <c r="AH661" s="2044"/>
      <c r="AI661" s="2044"/>
      <c r="AJ661" s="2044"/>
      <c r="AK661" s="2044"/>
      <c r="AZ661" s="61"/>
      <c r="BA661" s="61"/>
      <c r="BB661" s="61"/>
      <c r="BC661" s="61"/>
      <c r="BD661" s="61"/>
      <c r="BE661" s="61"/>
      <c r="BF661" s="61"/>
      <c r="BG661" s="61"/>
      <c r="BH661" s="61"/>
      <c r="BI661" s="61"/>
      <c r="BJ661" s="61"/>
      <c r="BK661" s="61"/>
      <c r="BL661" s="61"/>
      <c r="BM661" s="61"/>
      <c r="CR661" s="177"/>
      <c r="CS661" s="1469">
        <f>BR659+BW659+CB659+CG659+CL659+CQ659</f>
        <v>0</v>
      </c>
      <c r="CT661" s="134" t="s">
        <v>1979</v>
      </c>
      <c r="CU661" s="58"/>
      <c r="CV661" s="58"/>
      <c r="CW661" s="58"/>
      <c r="CX661" s="58"/>
      <c r="CY661" s="58"/>
      <c r="CZ661" s="58"/>
      <c r="DA661" s="58"/>
      <c r="DB661" s="58"/>
      <c r="DC661" s="58"/>
      <c r="DD661" s="58"/>
      <c r="DE661" s="58"/>
      <c r="DF661" s="58"/>
      <c r="DX661" s="2584" t="e">
        <f t="shared" si="22"/>
        <v>#VALUE!</v>
      </c>
      <c r="DY661" s="2584"/>
      <c r="DZ661" s="2584"/>
      <c r="EA661" s="2584"/>
      <c r="EB661" s="2584"/>
      <c r="EC661" s="2584" t="e">
        <f t="shared" si="23"/>
        <v>#VALUE!</v>
      </c>
      <c r="ED661" s="2584"/>
      <c r="EE661" s="2584"/>
      <c r="EF661" s="2584"/>
      <c r="EG661" s="2584"/>
      <c r="EH661" s="2584" t="e">
        <f t="shared" si="24"/>
        <v>#VALUE!</v>
      </c>
      <c r="EI661" s="2584"/>
      <c r="EJ661" s="2584"/>
      <c r="EK661" s="2584"/>
      <c r="EL661" s="2584"/>
      <c r="EM661" s="2584" t="e">
        <f t="shared" si="25"/>
        <v>#VALUE!</v>
      </c>
      <c r="EN661" s="2584"/>
      <c r="EO661" s="2584"/>
      <c r="EP661" s="2584"/>
      <c r="EQ661" s="2584"/>
      <c r="ER661" s="2584" t="e">
        <f t="shared" si="26"/>
        <v>#VALUE!</v>
      </c>
      <c r="ES661" s="2584"/>
      <c r="ET661" s="2584"/>
      <c r="EU661" s="2584"/>
      <c r="EV661" s="2584"/>
      <c r="EW661" s="2584" t="e">
        <f t="shared" si="27"/>
        <v>#VALUE!</v>
      </c>
      <c r="EX661" s="2584"/>
      <c r="EY661" s="2584"/>
      <c r="EZ661" s="2584"/>
      <c r="FA661" s="2584"/>
    </row>
    <row r="662" spans="1:157" ht="12.75">
      <c r="A662" s="35"/>
      <c r="B662" s="12" t="s">
        <v>90</v>
      </c>
      <c r="G662" s="2043" t="s">
        <v>2623</v>
      </c>
      <c r="H662" s="2043"/>
      <c r="I662" s="2043"/>
      <c r="J662" s="2043"/>
      <c r="K662" s="2043"/>
      <c r="L662" s="2043"/>
      <c r="M662" s="2043"/>
      <c r="N662" s="2043"/>
      <c r="O662" s="2043"/>
      <c r="P662" s="2043"/>
      <c r="Q662" s="2043"/>
      <c r="R662" s="2043"/>
      <c r="T662" s="35"/>
      <c r="U662" s="12" t="s">
        <v>90</v>
      </c>
      <c r="Z662" s="2041" t="str">
        <f>Z588</f>
        <v>1355 Third Ave</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4" t="e">
        <f t="shared" si="22"/>
        <v>#VALUE!</v>
      </c>
      <c r="DY662" s="2584"/>
      <c r="DZ662" s="2584"/>
      <c r="EA662" s="2584"/>
      <c r="EB662" s="2584"/>
      <c r="EC662" s="2584" t="e">
        <f t="shared" si="23"/>
        <v>#VALUE!</v>
      </c>
      <c r="ED662" s="2584"/>
      <c r="EE662" s="2584"/>
      <c r="EF662" s="2584"/>
      <c r="EG662" s="2584"/>
      <c r="EH662" s="2584" t="e">
        <f t="shared" si="24"/>
        <v>#VALUE!</v>
      </c>
      <c r="EI662" s="2584"/>
      <c r="EJ662" s="2584"/>
      <c r="EK662" s="2584"/>
      <c r="EL662" s="2584"/>
      <c r="EM662" s="2584" t="e">
        <f t="shared" si="25"/>
        <v>#VALUE!</v>
      </c>
      <c r="EN662" s="2584"/>
      <c r="EO662" s="2584"/>
      <c r="EP662" s="2584"/>
      <c r="EQ662" s="2584"/>
      <c r="ER662" s="2584" t="e">
        <f t="shared" si="26"/>
        <v>#VALUE!</v>
      </c>
      <c r="ES662" s="2584"/>
      <c r="ET662" s="2584"/>
      <c r="EU662" s="2584"/>
      <c r="EV662" s="2584"/>
      <c r="EW662" s="2584" t="e">
        <f t="shared" si="27"/>
        <v>#VALUE!</v>
      </c>
      <c r="EX662" s="2584"/>
      <c r="EY662" s="2584"/>
      <c r="EZ662" s="2584"/>
      <c r="FA662" s="2584"/>
    </row>
    <row r="663" spans="1:157" ht="12.75">
      <c r="A663" s="35"/>
      <c r="B663" s="12" t="s">
        <v>615</v>
      </c>
      <c r="G663" s="2043" t="s">
        <v>2624</v>
      </c>
      <c r="H663" s="2043"/>
      <c r="I663" s="2043"/>
      <c r="J663" s="2043"/>
      <c r="K663" s="2043"/>
      <c r="L663" s="2043"/>
      <c r="M663" s="2043"/>
      <c r="N663" s="2043"/>
      <c r="O663" s="2043"/>
      <c r="P663" s="2043"/>
      <c r="Q663" s="2043"/>
      <c r="R663" s="2043"/>
      <c r="T663" s="35"/>
      <c r="U663" s="12" t="s">
        <v>615</v>
      </c>
      <c r="Z663" s="2041" t="str">
        <f t="shared" ref="Z663:Z664" si="40">Z589</f>
        <v>Chula Vista, CA 91911</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80</v>
      </c>
      <c r="BT663" s="2012"/>
      <c r="BU663" s="2012"/>
      <c r="BV663" s="2012"/>
      <c r="BW663" s="2013"/>
      <c r="BX663" s="2011">
        <f>BX635+BX644+BX658</f>
        <v>21</v>
      </c>
      <c r="BY663" s="2012"/>
      <c r="BZ663" s="2012"/>
      <c r="CA663" s="2012"/>
      <c r="CB663" s="2013"/>
      <c r="CC663" s="2011">
        <f>CC635+CC644+CC658</f>
        <v>0</v>
      </c>
      <c r="CD663" s="2012"/>
      <c r="CE663" s="2012"/>
      <c r="CF663" s="2012"/>
      <c r="CG663" s="2013"/>
      <c r="CH663" s="2011">
        <f>CH635+CH644+CH658</f>
        <v>0</v>
      </c>
      <c r="CI663" s="2012"/>
      <c r="CJ663" s="2012"/>
      <c r="CK663" s="2012"/>
      <c r="CL663" s="2013"/>
      <c r="CM663" s="2021">
        <f>CM658+CM644+CM635</f>
        <v>0</v>
      </c>
      <c r="CN663" s="2190"/>
      <c r="CO663" s="2190"/>
      <c r="CP663" s="2190"/>
      <c r="CQ663" s="2022"/>
      <c r="CR663" s="177"/>
      <c r="CS663" s="1469">
        <f>CS637+CS661</f>
        <v>120</v>
      </c>
      <c r="CT663" s="134" t="s">
        <v>2392</v>
      </c>
      <c r="CU663" s="58"/>
      <c r="CV663" s="58"/>
      <c r="CW663" s="58"/>
      <c r="CX663" s="58"/>
      <c r="CY663" s="58"/>
      <c r="CZ663" s="58"/>
      <c r="DA663" s="58"/>
      <c r="DB663" s="58"/>
      <c r="DC663" s="58"/>
      <c r="DD663" s="58"/>
      <c r="DE663" s="58"/>
      <c r="DF663" s="58"/>
      <c r="DX663" s="2584">
        <f>SUMIF(DX638:EB662,"&gt;0")</f>
        <v>0</v>
      </c>
      <c r="DY663" s="2584"/>
      <c r="DZ663" s="2584"/>
      <c r="EA663" s="2584"/>
      <c r="EB663" s="2584"/>
      <c r="EC663" s="2584">
        <f>SUMIF(EC638:EG662,"&gt;0")</f>
        <v>748.625</v>
      </c>
      <c r="ED663" s="2584"/>
      <c r="EE663" s="2584"/>
      <c r="EF663" s="2584"/>
      <c r="EG663" s="2584"/>
      <c r="EH663" s="2584">
        <f>SUMIF(EH638:EL662,"&gt;0")</f>
        <v>856.75</v>
      </c>
      <c r="EI663" s="2584"/>
      <c r="EJ663" s="2584"/>
      <c r="EK663" s="2584"/>
      <c r="EL663" s="2584"/>
      <c r="EM663" s="2584">
        <f>SUMIF(EM638:EQ662,"&gt;0")</f>
        <v>0</v>
      </c>
      <c r="EN663" s="2584"/>
      <c r="EO663" s="2584"/>
      <c r="EP663" s="2584"/>
      <c r="EQ663" s="2584"/>
      <c r="ER663" s="2584">
        <f>SUMIF(ER638:EV662,"&gt;0")</f>
        <v>0</v>
      </c>
      <c r="ES663" s="2584"/>
      <c r="ET663" s="2584"/>
      <c r="EU663" s="2584"/>
      <c r="EV663" s="2584"/>
      <c r="EW663" s="2584">
        <f>SUMIF(EW638:FA662,"&gt;0")</f>
        <v>0</v>
      </c>
      <c r="EX663" s="2584"/>
      <c r="EY663" s="2584"/>
      <c r="EZ663" s="2584"/>
      <c r="FA663" s="2584"/>
    </row>
    <row r="664" spans="1:157" ht="12.75">
      <c r="A664" s="35"/>
      <c r="B664" s="12" t="s">
        <v>17</v>
      </c>
      <c r="G664" s="2043" t="s">
        <v>2625</v>
      </c>
      <c r="H664" s="2043"/>
      <c r="I664" s="2043"/>
      <c r="J664" s="2043"/>
      <c r="K664" s="2043"/>
      <c r="L664" s="2043"/>
      <c r="M664" s="2043"/>
      <c r="N664" s="2043"/>
      <c r="O664" s="2043"/>
      <c r="P664" s="2043"/>
      <c r="Q664" s="2043"/>
      <c r="R664" s="2043"/>
      <c r="T664" s="35"/>
      <c r="U664" s="12" t="s">
        <v>17</v>
      </c>
      <c r="Z664" s="2041" t="str">
        <f t="shared" si="40"/>
        <v>Arnulfo Manriquez</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70" t="s">
        <v>2626</v>
      </c>
      <c r="H665" s="2170"/>
      <c r="I665" s="2170"/>
      <c r="J665" s="2170"/>
      <c r="K665" s="2170"/>
      <c r="L665" s="2170"/>
      <c r="O665" s="137" t="s">
        <v>212</v>
      </c>
      <c r="P665" s="2032"/>
      <c r="Q665" s="2032"/>
      <c r="R665" s="2032"/>
      <c r="T665" s="35"/>
      <c r="U665" s="12" t="s">
        <v>325</v>
      </c>
      <c r="Z665" s="2170" t="str">
        <f>Z591</f>
        <v>619-426-3595</v>
      </c>
      <c r="AA665" s="2170"/>
      <c r="AB665" s="2170"/>
      <c r="AC665" s="2170"/>
      <c r="AD665" s="2170"/>
      <c r="AE665" s="2170"/>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1" t="str">
        <f>G661</f>
        <v>MHP-HCD</v>
      </c>
      <c r="I666" s="2041"/>
      <c r="J666" s="2041"/>
      <c r="K666" s="2041"/>
      <c r="L666" s="2041"/>
      <c r="M666" s="2041"/>
      <c r="N666" s="2041"/>
      <c r="O666" s="2041"/>
      <c r="P666" s="2041"/>
      <c r="Q666" s="2041"/>
      <c r="R666" s="2041"/>
      <c r="T666" s="35"/>
      <c r="U666" s="12" t="s">
        <v>18</v>
      </c>
      <c r="AA666" s="2041" t="str">
        <f>Z661</f>
        <v>Operating Income</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40" t="s">
        <v>578</v>
      </c>
      <c r="O667" s="2040"/>
      <c r="T667" s="35"/>
      <c r="U667" s="12" t="s">
        <v>20</v>
      </c>
      <c r="AG667" s="2040" t="s">
        <v>578</v>
      </c>
      <c r="AH667" s="2040"/>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4" t="str">
        <f>C641</f>
        <v>Deferred Developer Fee</v>
      </c>
      <c r="H669" s="2044"/>
      <c r="I669" s="2044"/>
      <c r="J669" s="2044"/>
      <c r="K669" s="2044"/>
      <c r="L669" s="2044"/>
      <c r="M669" s="2044"/>
      <c r="N669" s="2044"/>
      <c r="O669" s="2044"/>
      <c r="P669" s="2044"/>
      <c r="Q669" s="2044"/>
      <c r="R669" s="2044"/>
      <c r="T669" s="87" t="s">
        <v>619</v>
      </c>
      <c r="U669" s="12" t="s">
        <v>496</v>
      </c>
      <c r="Z669" s="2044" t="str">
        <f>C642</f>
        <v>GP Contribution</v>
      </c>
      <c r="AA669" s="2044"/>
      <c r="AB669" s="2044"/>
      <c r="AC669" s="2044"/>
      <c r="AD669" s="2044"/>
      <c r="AE669" s="2044"/>
      <c r="AF669" s="2044"/>
      <c r="AG669" s="2044"/>
      <c r="AH669" s="2044"/>
      <c r="AI669" s="2044"/>
      <c r="AJ669" s="2044"/>
      <c r="AK669" s="2044"/>
      <c r="AZ669" s="58"/>
      <c r="BA669" s="310" t="s">
        <v>685</v>
      </c>
      <c r="BB669" s="58"/>
      <c r="BC669" s="58"/>
      <c r="BD669" s="58"/>
      <c r="BE669" s="58"/>
      <c r="BF669" s="381"/>
      <c r="BG669" s="334" t="s">
        <v>964</v>
      </c>
      <c r="BH669" s="381"/>
      <c r="BI669" s="381"/>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t="str">
        <f>Z662</f>
        <v>1355 Third Ave</v>
      </c>
      <c r="H670" s="2041"/>
      <c r="I670" s="2041"/>
      <c r="J670" s="2041"/>
      <c r="K670" s="2041"/>
      <c r="L670" s="2041"/>
      <c r="M670" s="2041"/>
      <c r="N670" s="2041"/>
      <c r="O670" s="2041"/>
      <c r="P670" s="2041"/>
      <c r="Q670" s="2041"/>
      <c r="R670" s="2041"/>
      <c r="T670" s="35"/>
      <c r="U670" s="12" t="s">
        <v>90</v>
      </c>
      <c r="Z670" s="2041" t="s">
        <v>2535</v>
      </c>
      <c r="AA670" s="2041"/>
      <c r="AB670" s="2041"/>
      <c r="AC670" s="2041"/>
      <c r="AD670" s="2041"/>
      <c r="AE670" s="2041"/>
      <c r="AF670" s="2041"/>
      <c r="AG670" s="2041"/>
      <c r="AH670" s="2041"/>
      <c r="AI670" s="2041"/>
      <c r="AJ670" s="2041"/>
      <c r="AK670" s="2041"/>
      <c r="AZ670" s="58"/>
      <c r="BA670" s="445">
        <f t="shared" ref="BA670:BA694" si="41">IF($G728=0,"N/A",VLOOKUP($T$189,TC_Rent,(MATCH($B728,bedrooms,FALSE))))</f>
        <v>2272</v>
      </c>
      <c r="BB670" s="58"/>
      <c r="BC670" s="58"/>
      <c r="BD670" s="58"/>
      <c r="BE670" s="58"/>
      <c r="BF670" s="381"/>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1" t="str">
        <f>Z663</f>
        <v>Chula Vista, CA 91911</v>
      </c>
      <c r="H671" s="2041"/>
      <c r="I671" s="2041"/>
      <c r="J671" s="2041"/>
      <c r="K671" s="2041"/>
      <c r="L671" s="2041"/>
      <c r="M671" s="2041"/>
      <c r="N671" s="2041"/>
      <c r="O671" s="2041"/>
      <c r="P671" s="2041"/>
      <c r="Q671" s="2041"/>
      <c r="R671" s="2041"/>
      <c r="T671" s="35"/>
      <c r="U671" s="12" t="s">
        <v>615</v>
      </c>
      <c r="Z671" s="2041" t="s">
        <v>2552</v>
      </c>
      <c r="AA671" s="2041"/>
      <c r="AB671" s="2041"/>
      <c r="AC671" s="2041"/>
      <c r="AD671" s="2041"/>
      <c r="AE671" s="2041"/>
      <c r="AF671" s="2041"/>
      <c r="AG671" s="2041"/>
      <c r="AH671" s="2041"/>
      <c r="AI671" s="2041"/>
      <c r="AJ671" s="2041"/>
      <c r="AK671" s="2041"/>
      <c r="AZ671" s="58"/>
      <c r="BA671" s="445">
        <f t="shared" si="41"/>
        <v>2272</v>
      </c>
      <c r="BB671" s="58"/>
      <c r="BC671" s="58"/>
      <c r="BD671" s="58"/>
      <c r="BE671" s="58"/>
      <c r="BF671" s="381"/>
      <c r="BG671" s="455">
        <f t="shared" ref="BG671:BG695" si="42">G728</f>
        <v>20</v>
      </c>
      <c r="BH671" s="459">
        <f>BG671/$BG$696</f>
        <v>0.2</v>
      </c>
      <c r="BI671" s="460">
        <f t="shared" ref="BI671:BI695" si="43">IF(BH671=0," ",BH671*AH728)</f>
        <v>4.0000000000000008E-2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t="str">
        <f>Z664</f>
        <v>Arnulfo Manriquez</v>
      </c>
      <c r="H672" s="2041"/>
      <c r="I672" s="2041"/>
      <c r="J672" s="2041"/>
      <c r="K672" s="2041"/>
      <c r="L672" s="2041"/>
      <c r="M672" s="2041"/>
      <c r="N672" s="2041"/>
      <c r="O672" s="2041"/>
      <c r="P672" s="2041"/>
      <c r="Q672" s="2041"/>
      <c r="R672" s="2041"/>
      <c r="T672" s="35"/>
      <c r="U672" s="12" t="s">
        <v>17</v>
      </c>
      <c r="Z672" s="2041" t="s">
        <v>2538</v>
      </c>
      <c r="AA672" s="2041"/>
      <c r="AB672" s="2041"/>
      <c r="AC672" s="2041"/>
      <c r="AD672" s="2041"/>
      <c r="AE672" s="2041"/>
      <c r="AF672" s="2041"/>
      <c r="AG672" s="2041"/>
      <c r="AH672" s="2041"/>
      <c r="AI672" s="2041"/>
      <c r="AJ672" s="2041"/>
      <c r="AK672" s="2041"/>
      <c r="AZ672" s="58"/>
      <c r="BA672" s="445">
        <f t="shared" si="41"/>
        <v>2272</v>
      </c>
      <c r="BB672" s="58"/>
      <c r="BC672" s="58"/>
      <c r="BD672" s="58"/>
      <c r="BE672" s="58"/>
      <c r="BF672" s="381"/>
      <c r="BG672" s="456">
        <f t="shared" si="42"/>
        <v>20</v>
      </c>
      <c r="BH672" s="459">
        <f t="shared" ref="BH672:BH695" si="44">BG672/$BG$696</f>
        <v>0.2</v>
      </c>
      <c r="BI672" s="460">
        <f t="shared" si="43"/>
        <v>0.06</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70" t="str">
        <f>Z665</f>
        <v>619-426-3595</v>
      </c>
      <c r="H673" s="2170"/>
      <c r="I673" s="2170"/>
      <c r="J673" s="2170"/>
      <c r="K673" s="2170"/>
      <c r="L673" s="2170"/>
      <c r="O673" s="137" t="s">
        <v>212</v>
      </c>
      <c r="P673" s="2032"/>
      <c r="Q673" s="2032"/>
      <c r="R673" s="2032"/>
      <c r="T673" s="35"/>
      <c r="U673" s="12" t="s">
        <v>325</v>
      </c>
      <c r="Z673" s="2170" t="s">
        <v>2557</v>
      </c>
      <c r="AA673" s="2170"/>
      <c r="AB673" s="2170"/>
      <c r="AC673" s="2170"/>
      <c r="AD673" s="2170"/>
      <c r="AE673" s="2170"/>
      <c r="AH673" s="137" t="s">
        <v>212</v>
      </c>
      <c r="AI673" s="2032"/>
      <c r="AJ673" s="2032"/>
      <c r="AK673" s="2032"/>
      <c r="AZ673" s="58"/>
      <c r="BA673" s="445">
        <f t="shared" si="41"/>
        <v>2272</v>
      </c>
      <c r="BB673" s="58"/>
      <c r="BC673" s="58"/>
      <c r="BD673" s="58"/>
      <c r="BE673" s="58"/>
      <c r="BF673" s="381"/>
      <c r="BG673" s="456">
        <f t="shared" si="42"/>
        <v>10</v>
      </c>
      <c r="BH673" s="459">
        <f t="shared" si="44"/>
        <v>0.1</v>
      </c>
      <c r="BI673" s="460">
        <f t="shared" si="43"/>
        <v>4.0000000000000008E-2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t="str">
        <f>G669</f>
        <v>Deferred Developer Fee</v>
      </c>
      <c r="I674" s="2041"/>
      <c r="J674" s="2041"/>
      <c r="K674" s="2041"/>
      <c r="L674" s="2041"/>
      <c r="M674" s="2041"/>
      <c r="N674" s="2041"/>
      <c r="O674" s="2041"/>
      <c r="P674" s="2041"/>
      <c r="Q674" s="2041"/>
      <c r="R674" s="2041"/>
      <c r="T674" s="35"/>
      <c r="U674" s="12" t="s">
        <v>18</v>
      </c>
      <c r="AA674" s="2041" t="s">
        <v>2129</v>
      </c>
      <c r="AB674" s="2041"/>
      <c r="AC674" s="2041"/>
      <c r="AD674" s="2041"/>
      <c r="AE674" s="2041"/>
      <c r="AF674" s="2041"/>
      <c r="AG674" s="2041"/>
      <c r="AH674" s="2041"/>
      <c r="AI674" s="2041"/>
      <c r="AJ674" s="2041"/>
      <c r="AK674" s="2041"/>
      <c r="AZ674" s="58"/>
      <c r="BA674" s="445">
        <f t="shared" si="41"/>
        <v>2726</v>
      </c>
      <c r="BB674" s="58"/>
      <c r="BC674" s="58"/>
      <c r="BD674" s="58"/>
      <c r="BE674" s="58"/>
      <c r="BF674" s="381"/>
      <c r="BG674" s="456">
        <f t="shared" si="42"/>
        <v>30</v>
      </c>
      <c r="BH674" s="459">
        <f t="shared" si="44"/>
        <v>0.3</v>
      </c>
      <c r="BI674" s="460">
        <f t="shared" si="43"/>
        <v>0.15</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0" t="s">
        <v>578</v>
      </c>
      <c r="O675" s="2040"/>
      <c r="T675" s="35"/>
      <c r="U675" s="12" t="s">
        <v>20</v>
      </c>
      <c r="AG675" s="2040" t="s">
        <v>578</v>
      </c>
      <c r="AH675" s="2040"/>
      <c r="AZ675" s="58"/>
      <c r="BA675" s="445">
        <f t="shared" si="41"/>
        <v>2726</v>
      </c>
      <c r="BB675" s="58"/>
      <c r="BC675" s="58"/>
      <c r="BD675" s="58"/>
      <c r="BE675" s="58"/>
      <c r="BF675" s="381"/>
      <c r="BG675" s="456">
        <f t="shared" si="42"/>
        <v>5</v>
      </c>
      <c r="BH675" s="459">
        <f t="shared" si="44"/>
        <v>0.05</v>
      </c>
      <c r="BI675" s="460">
        <f t="shared" si="43"/>
        <v>1.0000000000000002E-2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1"/>
        <v>N/A</v>
      </c>
      <c r="BB676" s="58"/>
      <c r="BC676" s="58"/>
      <c r="BD676" s="58"/>
      <c r="BE676" s="58"/>
      <c r="BF676" s="381"/>
      <c r="BG676" s="456">
        <f t="shared" si="42"/>
        <v>15</v>
      </c>
      <c r="BH676" s="459">
        <f t="shared" si="44"/>
        <v>0.15</v>
      </c>
      <c r="BI676" s="460">
        <f t="shared" si="43"/>
        <v>0.06</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4">
        <f>C643</f>
        <v>0</v>
      </c>
      <c r="H677" s="2044"/>
      <c r="I677" s="2044"/>
      <c r="J677" s="2044"/>
      <c r="K677" s="2044"/>
      <c r="L677" s="2044"/>
      <c r="M677" s="2044"/>
      <c r="N677" s="2044"/>
      <c r="O677" s="2044"/>
      <c r="P677" s="2044"/>
      <c r="Q677" s="2044"/>
      <c r="R677" s="2044"/>
      <c r="T677" s="87" t="s">
        <v>488</v>
      </c>
      <c r="U677" s="12" t="s">
        <v>496</v>
      </c>
      <c r="Z677" s="2044">
        <f>C644</f>
        <v>0</v>
      </c>
      <c r="AA677" s="2044"/>
      <c r="AB677" s="2044"/>
      <c r="AC677" s="2044"/>
      <c r="AD677" s="2044"/>
      <c r="AE677" s="2044"/>
      <c r="AF677" s="2044"/>
      <c r="AG677" s="2044"/>
      <c r="AH677" s="2044"/>
      <c r="AI677" s="2044"/>
      <c r="AJ677" s="2044"/>
      <c r="AK677" s="2044"/>
      <c r="AZ677" s="58"/>
      <c r="BA677" s="445" t="str">
        <f t="shared" si="41"/>
        <v>N/A</v>
      </c>
      <c r="BB677" s="58"/>
      <c r="BC677" s="58"/>
      <c r="BD677" s="58"/>
      <c r="BE677" s="58"/>
      <c r="BF677" s="381"/>
      <c r="BG677" s="456">
        <f t="shared" si="42"/>
        <v>0</v>
      </c>
      <c r="BH677" s="459">
        <f t="shared" si="44"/>
        <v>0</v>
      </c>
      <c r="BI677" s="460" t="str">
        <f t="shared" si="43"/>
        <v xml:space="preserve"> </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5" t="str">
        <f t="shared" si="41"/>
        <v>N/A</v>
      </c>
      <c r="BB678" s="58"/>
      <c r="BC678" s="58"/>
      <c r="BD678" s="58"/>
      <c r="BE678" s="58"/>
      <c r="BF678" s="381"/>
      <c r="BG678" s="456">
        <f t="shared" si="42"/>
        <v>0</v>
      </c>
      <c r="BH678" s="459">
        <f t="shared" si="44"/>
        <v>0</v>
      </c>
      <c r="BI678" s="460" t="str">
        <f t="shared" si="43"/>
        <v xml:space="preserve"> </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1"/>
      <c r="H679" s="2041"/>
      <c r="I679" s="2041"/>
      <c r="J679" s="2041"/>
      <c r="K679" s="2041"/>
      <c r="L679" s="2041"/>
      <c r="M679" s="2041"/>
      <c r="N679" s="2041"/>
      <c r="O679" s="2041"/>
      <c r="P679" s="2041"/>
      <c r="Q679" s="2041"/>
      <c r="R679" s="2041"/>
      <c r="T679" s="35"/>
      <c r="U679" s="12" t="s">
        <v>615</v>
      </c>
      <c r="Z679" s="2045"/>
      <c r="AA679" s="2045"/>
      <c r="AB679" s="2045"/>
      <c r="AC679" s="2045"/>
      <c r="AD679" s="2045"/>
      <c r="AE679" s="2045"/>
      <c r="AF679" s="2045"/>
      <c r="AG679" s="2045"/>
      <c r="AH679" s="2045"/>
      <c r="AI679" s="2045"/>
      <c r="AJ679" s="2045"/>
      <c r="AK679" s="2045"/>
      <c r="AZ679" s="58"/>
      <c r="BA679" s="445" t="str">
        <f t="shared" si="41"/>
        <v>N/A</v>
      </c>
      <c r="BB679" s="58"/>
      <c r="BC679" s="58"/>
      <c r="BD679" s="58"/>
      <c r="BE679" s="58"/>
      <c r="BF679" s="381"/>
      <c r="BG679" s="456">
        <f t="shared" si="42"/>
        <v>0</v>
      </c>
      <c r="BH679" s="459">
        <f t="shared" si="44"/>
        <v>0</v>
      </c>
      <c r="BI679" s="460" t="str">
        <f t="shared" si="43"/>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45"/>
      <c r="AA680" s="2045"/>
      <c r="AB680" s="2045"/>
      <c r="AC680" s="2045"/>
      <c r="AD680" s="2045"/>
      <c r="AE680" s="2045"/>
      <c r="AF680" s="2045"/>
      <c r="AG680" s="2045"/>
      <c r="AH680" s="2045"/>
      <c r="AI680" s="2045"/>
      <c r="AJ680" s="2045"/>
      <c r="AK680" s="2045"/>
      <c r="AZ680" s="58"/>
      <c r="BA680" s="445" t="str">
        <f t="shared" si="41"/>
        <v>N/A</v>
      </c>
      <c r="BB680" s="58"/>
      <c r="BC680" s="58"/>
      <c r="BD680" s="58"/>
      <c r="BE680" s="58"/>
      <c r="BF680" s="381"/>
      <c r="BG680" s="456">
        <f t="shared" si="42"/>
        <v>0</v>
      </c>
      <c r="BH680" s="459">
        <f t="shared" si="44"/>
        <v>0</v>
      </c>
      <c r="BI680" s="460" t="str">
        <f t="shared" si="43"/>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2"/>
      <c r="Q681" s="2032"/>
      <c r="R681" s="2032"/>
      <c r="T681" s="35"/>
      <c r="U681" s="12" t="s">
        <v>325</v>
      </c>
      <c r="Z681" s="2067"/>
      <c r="AA681" s="2067"/>
      <c r="AB681" s="2067"/>
      <c r="AC681" s="2067"/>
      <c r="AD681" s="2067"/>
      <c r="AE681" s="2067"/>
      <c r="AH681" s="137" t="s">
        <v>212</v>
      </c>
      <c r="AI681" s="2032"/>
      <c r="AJ681" s="2032"/>
      <c r="AK681" s="2032"/>
      <c r="AZ681" s="58"/>
      <c r="BA681" s="445" t="str">
        <f t="shared" si="41"/>
        <v>N/A</v>
      </c>
      <c r="BB681" s="58"/>
      <c r="BC681" s="58"/>
      <c r="BD681" s="58"/>
      <c r="BE681" s="58"/>
      <c r="BF681" s="381"/>
      <c r="BG681" s="456">
        <f t="shared" si="42"/>
        <v>0</v>
      </c>
      <c r="BH681" s="459">
        <f t="shared" si="44"/>
        <v>0</v>
      </c>
      <c r="BI681" s="460" t="str">
        <f t="shared" si="43"/>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5" t="str">
        <f t="shared" si="41"/>
        <v>N/A</v>
      </c>
      <c r="BB682" s="58"/>
      <c r="BC682" s="58"/>
      <c r="BD682" s="58"/>
      <c r="BE682" s="58"/>
      <c r="BF682" s="381"/>
      <c r="BG682" s="456">
        <f t="shared" si="42"/>
        <v>0</v>
      </c>
      <c r="BH682" s="459">
        <f t="shared" si="44"/>
        <v>0</v>
      </c>
      <c r="BI682" s="460" t="str">
        <f t="shared" si="43"/>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0" t="s">
        <v>706</v>
      </c>
      <c r="O683" s="2040"/>
      <c r="T683" s="35"/>
      <c r="U683" s="12" t="s">
        <v>20</v>
      </c>
      <c r="AG683" s="2040" t="s">
        <v>706</v>
      </c>
      <c r="AH683" s="2040"/>
      <c r="AZ683" s="58"/>
      <c r="BA683" s="445" t="str">
        <f t="shared" si="41"/>
        <v>N/A</v>
      </c>
      <c r="BB683" s="58"/>
      <c r="BC683" s="58"/>
      <c r="BD683" s="58"/>
      <c r="BE683" s="58"/>
      <c r="BF683" s="381"/>
      <c r="BG683" s="456">
        <f t="shared" si="42"/>
        <v>0</v>
      </c>
      <c r="BH683" s="459">
        <f t="shared" si="44"/>
        <v>0</v>
      </c>
      <c r="BI683" s="460" t="str">
        <f t="shared" si="43"/>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1"/>
        <v>N/A</v>
      </c>
      <c r="BB684" s="58"/>
      <c r="BC684" s="58"/>
      <c r="BD684" s="58"/>
      <c r="BE684" s="58"/>
      <c r="BF684" s="381"/>
      <c r="BG684" s="456">
        <f t="shared" si="42"/>
        <v>0</v>
      </c>
      <c r="BH684" s="459">
        <f t="shared" si="44"/>
        <v>0</v>
      </c>
      <c r="BI684" s="460" t="str">
        <f t="shared" si="43"/>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4">
        <f>C645</f>
        <v>0</v>
      </c>
      <c r="H685" s="2044"/>
      <c r="I685" s="2044"/>
      <c r="J685" s="2044"/>
      <c r="K685" s="2044"/>
      <c r="L685" s="2044"/>
      <c r="M685" s="2044"/>
      <c r="N685" s="2044"/>
      <c r="O685" s="2044"/>
      <c r="P685" s="2044"/>
      <c r="Q685" s="2044"/>
      <c r="R685" s="2044"/>
      <c r="T685" s="87" t="s">
        <v>681</v>
      </c>
      <c r="U685" s="12" t="s">
        <v>496</v>
      </c>
      <c r="Z685" s="2044">
        <f>C646</f>
        <v>0</v>
      </c>
      <c r="AA685" s="2044"/>
      <c r="AB685" s="2044"/>
      <c r="AC685" s="2044"/>
      <c r="AD685" s="2044"/>
      <c r="AE685" s="2044"/>
      <c r="AF685" s="2044"/>
      <c r="AG685" s="2044"/>
      <c r="AH685" s="2044"/>
      <c r="AI685" s="2044"/>
      <c r="AJ685" s="2044"/>
      <c r="AK685" s="2044"/>
      <c r="AZ685" s="58"/>
      <c r="BA685" s="445" t="str">
        <f t="shared" si="41"/>
        <v>N/A</v>
      </c>
      <c r="BB685" s="58"/>
      <c r="BC685" s="58"/>
      <c r="BD685" s="58"/>
      <c r="BE685" s="58"/>
      <c r="BF685" s="381"/>
      <c r="BG685" s="456">
        <f t="shared" si="42"/>
        <v>0</v>
      </c>
      <c r="BH685" s="459">
        <f t="shared" si="44"/>
        <v>0</v>
      </c>
      <c r="BI685" s="460" t="str">
        <f t="shared" si="43"/>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5" t="str">
        <f t="shared" si="41"/>
        <v>N/A</v>
      </c>
      <c r="BB686" s="58"/>
      <c r="BC686" s="58"/>
      <c r="BD686" s="58"/>
      <c r="BE686" s="58"/>
      <c r="BF686" s="381"/>
      <c r="BG686" s="456">
        <f t="shared" si="42"/>
        <v>0</v>
      </c>
      <c r="BH686" s="459">
        <f t="shared" si="44"/>
        <v>0</v>
      </c>
      <c r="BI686" s="460" t="str">
        <f t="shared" si="43"/>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1"/>
      <c r="H687" s="2041"/>
      <c r="I687" s="2041"/>
      <c r="J687" s="2041"/>
      <c r="K687" s="2041"/>
      <c r="L687" s="2041"/>
      <c r="M687" s="2041"/>
      <c r="N687" s="2041"/>
      <c r="O687" s="2041"/>
      <c r="P687" s="2041"/>
      <c r="Q687" s="2041"/>
      <c r="R687" s="2041"/>
      <c r="T687" s="35"/>
      <c r="U687" s="12" t="s">
        <v>615</v>
      </c>
      <c r="Z687" s="2045"/>
      <c r="AA687" s="2045"/>
      <c r="AB687" s="2045"/>
      <c r="AC687" s="2045"/>
      <c r="AD687" s="2045"/>
      <c r="AE687" s="2045"/>
      <c r="AF687" s="2045"/>
      <c r="AG687" s="2045"/>
      <c r="AH687" s="2045"/>
      <c r="AI687" s="2045"/>
      <c r="AJ687" s="2045"/>
      <c r="AK687" s="2045"/>
      <c r="AZ687" s="58"/>
      <c r="BA687" s="445" t="str">
        <f t="shared" si="41"/>
        <v>N/A</v>
      </c>
      <c r="BB687" s="58"/>
      <c r="BC687" s="58"/>
      <c r="BD687" s="58"/>
      <c r="BE687" s="58"/>
      <c r="BF687" s="381"/>
      <c r="BG687" s="456">
        <f t="shared" si="42"/>
        <v>0</v>
      </c>
      <c r="BH687" s="459">
        <f t="shared" si="44"/>
        <v>0</v>
      </c>
      <c r="BI687" s="460" t="str">
        <f t="shared" si="43"/>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45"/>
      <c r="AA688" s="2045"/>
      <c r="AB688" s="2045"/>
      <c r="AC688" s="2045"/>
      <c r="AD688" s="2045"/>
      <c r="AE688" s="2045"/>
      <c r="AF688" s="2045"/>
      <c r="AG688" s="2045"/>
      <c r="AH688" s="2045"/>
      <c r="AI688" s="2045"/>
      <c r="AJ688" s="2045"/>
      <c r="AK688" s="2045"/>
      <c r="AZ688" s="58"/>
      <c r="BA688" s="445" t="str">
        <f t="shared" si="41"/>
        <v>N/A</v>
      </c>
      <c r="BB688" s="58"/>
      <c r="BC688" s="58"/>
      <c r="BD688" s="58"/>
      <c r="BE688" s="58"/>
      <c r="BF688" s="381"/>
      <c r="BG688" s="456">
        <f t="shared" si="42"/>
        <v>0</v>
      </c>
      <c r="BH688" s="459">
        <f t="shared" si="44"/>
        <v>0</v>
      </c>
      <c r="BI688" s="460" t="str">
        <f t="shared" si="43"/>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2"/>
      <c r="Q689" s="2032"/>
      <c r="R689" s="2032"/>
      <c r="T689" s="35"/>
      <c r="U689" s="12" t="s">
        <v>325</v>
      </c>
      <c r="Z689" s="2067"/>
      <c r="AA689" s="2067"/>
      <c r="AB689" s="2067"/>
      <c r="AC689" s="2067"/>
      <c r="AD689" s="2067"/>
      <c r="AE689" s="2067"/>
      <c r="AH689" s="137" t="s">
        <v>212</v>
      </c>
      <c r="AI689" s="2032"/>
      <c r="AJ689" s="2032"/>
      <c r="AK689" s="2032"/>
      <c r="AZ689" s="58"/>
      <c r="BA689" s="445" t="str">
        <f t="shared" si="41"/>
        <v>N/A</v>
      </c>
      <c r="BB689" s="58"/>
      <c r="BC689" s="58"/>
      <c r="BD689" s="58"/>
      <c r="BE689" s="58"/>
      <c r="BF689" s="381"/>
      <c r="BG689" s="456">
        <f t="shared" si="42"/>
        <v>0</v>
      </c>
      <c r="BH689" s="459">
        <f t="shared" si="44"/>
        <v>0</v>
      </c>
      <c r="BI689" s="460" t="str">
        <f t="shared" si="43"/>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5" t="str">
        <f t="shared" si="41"/>
        <v>N/A</v>
      </c>
      <c r="BB690" s="58"/>
      <c r="BC690" s="58"/>
      <c r="BD690" s="58"/>
      <c r="BE690" s="58"/>
      <c r="BF690" s="381"/>
      <c r="BG690" s="456">
        <f t="shared" si="42"/>
        <v>0</v>
      </c>
      <c r="BH690" s="459">
        <f t="shared" si="44"/>
        <v>0</v>
      </c>
      <c r="BI690" s="460" t="str">
        <f t="shared" si="43"/>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0" t="s">
        <v>706</v>
      </c>
      <c r="O691" s="2040"/>
      <c r="T691" s="35"/>
      <c r="U691" s="12" t="s">
        <v>20</v>
      </c>
      <c r="AG691" s="2040" t="s">
        <v>706</v>
      </c>
      <c r="AH691" s="2040"/>
      <c r="AZ691" s="58"/>
      <c r="BA691" s="445" t="str">
        <f t="shared" si="41"/>
        <v>N/A</v>
      </c>
      <c r="BB691" s="58"/>
      <c r="BF691" s="381"/>
      <c r="BG691" s="456">
        <f t="shared" si="42"/>
        <v>0</v>
      </c>
      <c r="BH691" s="459">
        <f t="shared" si="44"/>
        <v>0</v>
      </c>
      <c r="BI691" s="460" t="str">
        <f t="shared" si="43"/>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1"/>
        <v>N/A</v>
      </c>
      <c r="BB692" s="58"/>
      <c r="BF692" s="381"/>
      <c r="BG692" s="456">
        <f t="shared" si="42"/>
        <v>0</v>
      </c>
      <c r="BH692" s="459">
        <f t="shared" si="44"/>
        <v>0</v>
      </c>
      <c r="BI692" s="460" t="str">
        <f t="shared" si="43"/>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4">
        <f>C647</f>
        <v>0</v>
      </c>
      <c r="H693" s="2044"/>
      <c r="I693" s="2044"/>
      <c r="J693" s="2044"/>
      <c r="K693" s="2044"/>
      <c r="L693" s="2044"/>
      <c r="M693" s="2044"/>
      <c r="N693" s="2044"/>
      <c r="O693" s="2044"/>
      <c r="P693" s="2044"/>
      <c r="Q693" s="2044"/>
      <c r="R693" s="2044"/>
      <c r="T693" s="87" t="s">
        <v>373</v>
      </c>
      <c r="U693" s="12" t="s">
        <v>496</v>
      </c>
      <c r="Z693" s="2044">
        <f>C648</f>
        <v>0</v>
      </c>
      <c r="AA693" s="2044"/>
      <c r="AB693" s="2044"/>
      <c r="AC693" s="2044"/>
      <c r="AD693" s="2044"/>
      <c r="AE693" s="2044"/>
      <c r="AF693" s="2044"/>
      <c r="AG693" s="2044"/>
      <c r="AH693" s="2044"/>
      <c r="AI693" s="2044"/>
      <c r="AJ693" s="2044"/>
      <c r="AK693" s="2044"/>
      <c r="AZ693" s="58"/>
      <c r="BA693" s="445" t="str">
        <f t="shared" si="41"/>
        <v>N/A</v>
      </c>
      <c r="BB693" s="58"/>
      <c r="BF693" s="381"/>
      <c r="BG693" s="456">
        <f t="shared" si="42"/>
        <v>0</v>
      </c>
      <c r="BH693" s="459">
        <f t="shared" si="44"/>
        <v>0</v>
      </c>
      <c r="BI693" s="460" t="str">
        <f t="shared" si="43"/>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5" t="str">
        <f t="shared" si="41"/>
        <v>N/A</v>
      </c>
      <c r="BB694" s="58"/>
      <c r="BF694" s="381"/>
      <c r="BG694" s="456">
        <f t="shared" si="42"/>
        <v>0</v>
      </c>
      <c r="BH694" s="459">
        <f t="shared" si="44"/>
        <v>0</v>
      </c>
      <c r="BI694" s="460" t="str">
        <f t="shared" si="43"/>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1"/>
      <c r="H695" s="2041"/>
      <c r="I695" s="2041"/>
      <c r="J695" s="2041"/>
      <c r="K695" s="2041"/>
      <c r="L695" s="2041"/>
      <c r="M695" s="2041"/>
      <c r="N695" s="2041"/>
      <c r="O695" s="2041"/>
      <c r="P695" s="2041"/>
      <c r="Q695" s="2041"/>
      <c r="R695" s="2041"/>
      <c r="U695" s="12" t="s">
        <v>615</v>
      </c>
      <c r="Z695" s="2045"/>
      <c r="AA695" s="2045"/>
      <c r="AB695" s="2045"/>
      <c r="AC695" s="2045"/>
      <c r="AD695" s="2045"/>
      <c r="AE695" s="2045"/>
      <c r="AF695" s="2045"/>
      <c r="AG695" s="2045"/>
      <c r="AH695" s="2045"/>
      <c r="AI695" s="2045"/>
      <c r="AJ695" s="2045"/>
      <c r="AK695" s="2045"/>
      <c r="AZ695" s="58"/>
      <c r="BA695" s="58"/>
      <c r="BB695" s="58"/>
      <c r="BC695" s="58"/>
      <c r="BF695" s="381"/>
      <c r="BG695" s="456">
        <f t="shared" si="42"/>
        <v>0</v>
      </c>
      <c r="BH695" s="459">
        <f t="shared" si="44"/>
        <v>0</v>
      </c>
      <c r="BI695" s="460" t="str">
        <f t="shared" si="43"/>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45"/>
      <c r="AA696" s="2045"/>
      <c r="AB696" s="2045"/>
      <c r="AC696" s="2045"/>
      <c r="AD696" s="2045"/>
      <c r="AE696" s="2045"/>
      <c r="AF696" s="2045"/>
      <c r="AG696" s="2045"/>
      <c r="AH696" s="2045"/>
      <c r="AI696" s="2045"/>
      <c r="AJ696" s="2045"/>
      <c r="AK696" s="2045"/>
      <c r="AZ696" s="58"/>
      <c r="BA696" s="58"/>
      <c r="BB696" s="58"/>
      <c r="BC696" s="58"/>
      <c r="BD696" s="58"/>
      <c r="BF696" s="452" t="s">
        <v>968</v>
      </c>
      <c r="BG696" s="461">
        <f>SUM(BG671:BG695)</f>
        <v>100</v>
      </c>
      <c r="BH696" s="462">
        <f>SUM(BH671:BH695)</f>
        <v>1</v>
      </c>
      <c r="BI696" s="462">
        <f>SUM(BI671:BI695)</f>
        <v>0.36000000000000004</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2"/>
      <c r="Q697" s="2032"/>
      <c r="R697" s="2032"/>
      <c r="U697" s="12" t="s">
        <v>325</v>
      </c>
      <c r="Z697" s="2067"/>
      <c r="AA697" s="2067"/>
      <c r="AB697" s="2067"/>
      <c r="AC697" s="2067"/>
      <c r="AD697" s="2067"/>
      <c r="AE697" s="2067"/>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0" t="s">
        <v>706</v>
      </c>
      <c r="O699" s="2040"/>
      <c r="U699" s="12" t="s">
        <v>20</v>
      </c>
      <c r="AG699" s="2040" t="s">
        <v>706</v>
      </c>
      <c r="AH699" s="204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1935</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578</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5">G728</f>
        <v>20</v>
      </c>
      <c r="BH703" s="459">
        <f>BG703/$BG$728</f>
        <v>0.2</v>
      </c>
      <c r="BI703" s="460">
        <f t="shared" ref="BI703:BI727" si="46">IF(BH703=0," ",BH703*AM728)</f>
        <v>3.9964788732394368E-2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578</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5"/>
        <v>20</v>
      </c>
      <c r="BH704" s="459">
        <f t="shared" ref="BH704:BH727" si="47">BG704/$BG$728</f>
        <v>0.2</v>
      </c>
      <c r="BI704" s="460">
        <f t="shared" si="46"/>
        <v>6.0035211267605637E-2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44329</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5"/>
        <v>10</v>
      </c>
      <c r="BH705" s="459">
        <f t="shared" si="47"/>
        <v>0.1</v>
      </c>
      <c r="BI705" s="460">
        <f t="shared" si="46"/>
        <v>4.0008802816901411E-2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1">
        <v>44419</v>
      </c>
      <c r="AF706" s="2411"/>
      <c r="AG706" s="2411"/>
      <c r="AH706" s="2411"/>
      <c r="AI706" s="241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5"/>
        <v>30</v>
      </c>
      <c r="BH706" s="459">
        <f t="shared" si="47"/>
        <v>0.3</v>
      </c>
      <c r="BI706" s="460">
        <f t="shared" si="46"/>
        <v>0.15</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5"/>
        <v>5</v>
      </c>
      <c r="BH707" s="459">
        <f t="shared" si="47"/>
        <v>0.05</v>
      </c>
      <c r="BI707" s="460">
        <f t="shared" si="46"/>
        <v>9.9963316214233319E-3</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6">
        <v>44470</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5"/>
        <v>15</v>
      </c>
      <c r="BH708" s="459">
        <f t="shared" si="47"/>
        <v>0.15</v>
      </c>
      <c r="BI708" s="460">
        <f t="shared" si="46"/>
        <v>5.9977989728539981E-2</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0">
        <f>Application!AM564/SUM('Sources and Uses Budget'!C4,'Sources and Uses Budget'!C5,'Sources and Uses Budget'!S105,'Sources and Uses Budget'!C14,'Sources and Uses Budget'!C37)</f>
        <v>0.5147851335734358</v>
      </c>
      <c r="AF709" s="2370"/>
      <c r="AG709" s="2370"/>
      <c r="AH709" s="2370"/>
      <c r="AI709" s="237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5"/>
        <v>0</v>
      </c>
      <c r="BH709" s="459">
        <f t="shared" si="47"/>
        <v>0</v>
      </c>
      <c r="BI709" s="460" t="str">
        <f t="shared" si="46"/>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4" t="str">
        <f>H334</f>
        <v>Housing Authority of the City of San Diego</v>
      </c>
      <c r="X710" s="2044"/>
      <c r="Y710" s="2044"/>
      <c r="Z710" s="2044"/>
      <c r="AA710" s="2044"/>
      <c r="AB710" s="2044"/>
      <c r="AC710" s="2044"/>
      <c r="AD710" s="2044"/>
      <c r="AE710" s="2044"/>
      <c r="AF710" s="2044"/>
      <c r="AG710" s="2044"/>
      <c r="AH710" s="2044"/>
      <c r="AI710" s="2044"/>
      <c r="AJ710" s="2044"/>
      <c r="AK710" s="20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5"/>
        <v>0</v>
      </c>
      <c r="BH710" s="459">
        <f t="shared" si="47"/>
        <v>0</v>
      </c>
      <c r="BI710" s="460" t="str">
        <f t="shared" si="46"/>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5"/>
        <v>0</v>
      </c>
      <c r="BH711" s="459">
        <f t="shared" si="47"/>
        <v>0</v>
      </c>
      <c r="BI711" s="460" t="str">
        <f t="shared" si="46"/>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706</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5"/>
        <v>0</v>
      </c>
      <c r="BH712" s="459">
        <f t="shared" si="47"/>
        <v>0</v>
      </c>
      <c r="BI712" s="460" t="str">
        <f t="shared" si="46"/>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5"/>
        <v>0</v>
      </c>
      <c r="BH713" s="459">
        <f t="shared" si="47"/>
        <v>0</v>
      </c>
      <c r="BI713" s="460" t="str">
        <f t="shared" si="46"/>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5"/>
        <v>0</v>
      </c>
      <c r="BH714" s="459">
        <f t="shared" si="47"/>
        <v>0</v>
      </c>
      <c r="BI714" s="460" t="str">
        <f t="shared" si="46"/>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5"/>
        <v>0</v>
      </c>
      <c r="BH715" s="459">
        <f t="shared" si="47"/>
        <v>0</v>
      </c>
      <c r="BI715" s="460" t="str">
        <f t="shared" si="46"/>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5"/>
        <v>0</v>
      </c>
      <c r="BH716" s="459">
        <f t="shared" si="47"/>
        <v>0</v>
      </c>
      <c r="BI716" s="460" t="str">
        <f t="shared" si="46"/>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5"/>
        <v>0</v>
      </c>
      <c r="BH717" s="459">
        <f t="shared" si="47"/>
        <v>0</v>
      </c>
      <c r="BI717" s="460" t="str">
        <f t="shared" si="46"/>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5"/>
        <v>0</v>
      </c>
      <c r="BH718" s="459">
        <f t="shared" si="47"/>
        <v>0</v>
      </c>
      <c r="BI718" s="460" t="str">
        <f t="shared" si="46"/>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6">
        <f t="shared" si="45"/>
        <v>0</v>
      </c>
      <c r="BH719" s="459">
        <f t="shared" si="47"/>
        <v>0</v>
      </c>
      <c r="BI719" s="460" t="str">
        <f t="shared" si="46"/>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6">
        <f t="shared" si="45"/>
        <v>0</v>
      </c>
      <c r="BH720" s="459">
        <f t="shared" si="47"/>
        <v>0</v>
      </c>
      <c r="BI720" s="460" t="str">
        <f t="shared" si="46"/>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45"/>
        <v>0</v>
      </c>
      <c r="BH721" s="459">
        <f t="shared" si="47"/>
        <v>0</v>
      </c>
      <c r="BI721" s="460" t="str">
        <f t="shared" si="46"/>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5"/>
        <v>0</v>
      </c>
      <c r="BH722" s="459">
        <f t="shared" si="47"/>
        <v>0</v>
      </c>
      <c r="BI722" s="460" t="str">
        <f t="shared" si="46"/>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5"/>
        <v>0</v>
      </c>
      <c r="BH723" s="459">
        <f t="shared" si="47"/>
        <v>0</v>
      </c>
      <c r="BI723" s="460" t="str">
        <f t="shared" si="46"/>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7" t="s">
        <v>407</v>
      </c>
      <c r="C724" s="2118"/>
      <c r="D724" s="2118"/>
      <c r="E724" s="2118"/>
      <c r="F724" s="2119"/>
      <c r="G724" s="2117" t="s">
        <v>291</v>
      </c>
      <c r="H724" s="2118"/>
      <c r="I724" s="2118"/>
      <c r="J724" s="2119"/>
      <c r="K724" s="2286" t="s">
        <v>2157</v>
      </c>
      <c r="L724" s="2287"/>
      <c r="M724" s="2287"/>
      <c r="N724" s="2288"/>
      <c r="O724" s="2117" t="s">
        <v>478</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408</v>
      </c>
      <c r="AI724" s="2118"/>
      <c r="AJ724" s="2118"/>
      <c r="AK724" s="2118"/>
      <c r="AL724" s="2119"/>
      <c r="AM724" s="2117" t="s">
        <v>682</v>
      </c>
      <c r="AN724" s="2118"/>
      <c r="AO724" s="2119"/>
      <c r="AP724" s="239"/>
      <c r="AQ724" s="239"/>
      <c r="AR724" s="239"/>
      <c r="AS724" s="239"/>
      <c r="AT724" s="239"/>
      <c r="AU724" s="239"/>
      <c r="AV724" s="239"/>
      <c r="AW724" s="239"/>
      <c r="AX724" s="239"/>
      <c r="AY724" s="239"/>
      <c r="AZ724" s="58"/>
      <c r="BA724" s="58"/>
      <c r="BB724" s="58"/>
      <c r="BC724" s="58"/>
      <c r="BD724" s="58"/>
      <c r="BE724" s="58"/>
      <c r="BF724" s="58"/>
      <c r="BG724" s="456">
        <f t="shared" si="45"/>
        <v>0</v>
      </c>
      <c r="BH724" s="459">
        <f t="shared" si="47"/>
        <v>0</v>
      </c>
      <c r="BI724" s="460" t="str">
        <f t="shared" si="46"/>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0"/>
      <c r="C725" s="2121"/>
      <c r="D725" s="2121"/>
      <c r="E725" s="2121"/>
      <c r="F725" s="2122"/>
      <c r="G725" s="2120"/>
      <c r="H725" s="2121"/>
      <c r="I725" s="2121"/>
      <c r="J725" s="2122"/>
      <c r="K725" s="2289"/>
      <c r="L725" s="2290"/>
      <c r="M725" s="2290"/>
      <c r="N725" s="2291"/>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6">
        <f t="shared" si="45"/>
        <v>0</v>
      </c>
      <c r="BH725" s="459">
        <f t="shared" si="47"/>
        <v>0</v>
      </c>
      <c r="BI725" s="460" t="str">
        <f t="shared" si="46"/>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0"/>
      <c r="C726" s="2121"/>
      <c r="D726" s="2121"/>
      <c r="E726" s="2121"/>
      <c r="F726" s="2122"/>
      <c r="G726" s="2120"/>
      <c r="H726" s="2121"/>
      <c r="I726" s="2121"/>
      <c r="J726" s="2122"/>
      <c r="K726" s="2289"/>
      <c r="L726" s="2290"/>
      <c r="M726" s="2290"/>
      <c r="N726" s="2291"/>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6">
        <f t="shared" si="45"/>
        <v>0</v>
      </c>
      <c r="BH726" s="459">
        <f t="shared" si="47"/>
        <v>0</v>
      </c>
      <c r="BI726" s="460" t="str">
        <f t="shared" si="46"/>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3"/>
      <c r="C727" s="2124"/>
      <c r="D727" s="2124"/>
      <c r="E727" s="2124"/>
      <c r="F727" s="2125"/>
      <c r="G727" s="2123"/>
      <c r="H727" s="2124"/>
      <c r="I727" s="2124"/>
      <c r="J727" s="2125"/>
      <c r="K727" s="2289"/>
      <c r="L727" s="2290"/>
      <c r="M727" s="2290"/>
      <c r="N727" s="2291"/>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0">
        <f t="shared" si="45"/>
        <v>0</v>
      </c>
      <c r="BH727" s="459">
        <f t="shared" si="47"/>
        <v>0</v>
      </c>
      <c r="BI727" s="460" t="str">
        <f t="shared" si="46"/>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9" t="s">
        <v>334</v>
      </c>
      <c r="C728" s="2050"/>
      <c r="D728" s="2050"/>
      <c r="E728" s="2050"/>
      <c r="F728" s="2051"/>
      <c r="G728" s="2160">
        <v>20</v>
      </c>
      <c r="H728" s="2161"/>
      <c r="I728" s="2161"/>
      <c r="J728" s="2162"/>
      <c r="K728" s="2079">
        <v>540</v>
      </c>
      <c r="L728" s="2080"/>
      <c r="M728" s="2080"/>
      <c r="N728" s="2081"/>
      <c r="O728" s="2364">
        <f>454-75</f>
        <v>379</v>
      </c>
      <c r="P728" s="2365"/>
      <c r="Q728" s="2365"/>
      <c r="R728" s="2365"/>
      <c r="S728" s="2366"/>
      <c r="T728" s="2147">
        <f t="shared" ref="T728:T752" si="48">G728*O728</f>
        <v>7580</v>
      </c>
      <c r="U728" s="2148"/>
      <c r="V728" s="2148"/>
      <c r="W728" s="2148"/>
      <c r="X728" s="2149"/>
      <c r="Y728" s="2364">
        <v>75</v>
      </c>
      <c r="Z728" s="2365"/>
      <c r="AA728" s="2365"/>
      <c r="AB728" s="2366"/>
      <c r="AC728" s="2147">
        <f t="shared" ref="AC728:AC752" si="49">O728+Y728</f>
        <v>454</v>
      </c>
      <c r="AD728" s="2148"/>
      <c r="AE728" s="2148"/>
      <c r="AF728" s="2148"/>
      <c r="AG728" s="2149"/>
      <c r="AH728" s="2371">
        <v>0.2</v>
      </c>
      <c r="AI728" s="2372"/>
      <c r="AJ728" s="2372"/>
      <c r="AK728" s="2372"/>
      <c r="AL728" s="2373"/>
      <c r="AM728" s="2379">
        <f t="shared" ref="AM728:AM752" si="50">IF($AH728&gt;0,($AC728/$BA670), " ")</f>
        <v>0.19982394366197184</v>
      </c>
      <c r="AN728" s="2380"/>
      <c r="AO728" s="2381"/>
      <c r="AP728" s="239"/>
      <c r="AQ728" s="239"/>
      <c r="AR728" s="239"/>
      <c r="AS728" s="239"/>
      <c r="AT728" s="239"/>
      <c r="AU728" s="239"/>
      <c r="AV728" s="239"/>
      <c r="AW728" s="239"/>
      <c r="AX728" s="239"/>
      <c r="AY728" s="239"/>
      <c r="AZ728" s="58"/>
      <c r="BA728" s="58"/>
      <c r="BB728" s="58"/>
      <c r="BC728" s="58"/>
      <c r="BD728" s="58"/>
      <c r="BE728" s="58"/>
      <c r="BF728" s="58"/>
      <c r="BG728" s="1419">
        <f>SUM(BG703:BG727)</f>
        <v>100</v>
      </c>
      <c r="BH728" s="462">
        <f>SUM(BH703:BH727)</f>
        <v>1</v>
      </c>
      <c r="BI728" s="462">
        <f>SUM(BI703:BI727)</f>
        <v>0.35998312416686473</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9" t="s">
        <v>334</v>
      </c>
      <c r="C729" s="2050"/>
      <c r="D729" s="2050"/>
      <c r="E729" s="2050"/>
      <c r="F729" s="2051"/>
      <c r="G729" s="2160">
        <v>20</v>
      </c>
      <c r="H729" s="2161"/>
      <c r="I729" s="2161"/>
      <c r="J729" s="2162"/>
      <c r="K729" s="2079">
        <f>K728</f>
        <v>540</v>
      </c>
      <c r="L729" s="2080"/>
      <c r="M729" s="2080"/>
      <c r="N729" s="2081"/>
      <c r="O729" s="2364">
        <f>682-75</f>
        <v>607</v>
      </c>
      <c r="P729" s="2365"/>
      <c r="Q729" s="2365"/>
      <c r="R729" s="2365"/>
      <c r="S729" s="2366"/>
      <c r="T729" s="2147">
        <f t="shared" si="48"/>
        <v>12140</v>
      </c>
      <c r="U729" s="2148"/>
      <c r="V729" s="2148"/>
      <c r="W729" s="2148"/>
      <c r="X729" s="2149"/>
      <c r="Y729" s="2364">
        <v>75</v>
      </c>
      <c r="Z729" s="2365"/>
      <c r="AA729" s="2365"/>
      <c r="AB729" s="2366"/>
      <c r="AC729" s="2147">
        <f t="shared" si="49"/>
        <v>682</v>
      </c>
      <c r="AD729" s="2148"/>
      <c r="AE729" s="2148"/>
      <c r="AF729" s="2148"/>
      <c r="AG729" s="2149"/>
      <c r="AH729" s="2371">
        <v>0.3</v>
      </c>
      <c r="AI729" s="2372"/>
      <c r="AJ729" s="2372"/>
      <c r="AK729" s="2372"/>
      <c r="AL729" s="2373"/>
      <c r="AM729" s="2379">
        <f t="shared" si="50"/>
        <v>0.30017605633802819</v>
      </c>
      <c r="AN729" s="2380"/>
      <c r="AO729" s="238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9" t="s">
        <v>334</v>
      </c>
      <c r="C730" s="2050"/>
      <c r="D730" s="2050"/>
      <c r="E730" s="2050"/>
      <c r="F730" s="2051"/>
      <c r="G730" s="2160">
        <v>10</v>
      </c>
      <c r="H730" s="2161"/>
      <c r="I730" s="2161"/>
      <c r="J730" s="2162"/>
      <c r="K730" s="2079">
        <f>K729</f>
        <v>540</v>
      </c>
      <c r="L730" s="2080"/>
      <c r="M730" s="2080"/>
      <c r="N730" s="2081"/>
      <c r="O730" s="2364">
        <f>909-75</f>
        <v>834</v>
      </c>
      <c r="P730" s="2365"/>
      <c r="Q730" s="2365"/>
      <c r="R730" s="2365"/>
      <c r="S730" s="2366"/>
      <c r="T730" s="2147">
        <f t="shared" si="48"/>
        <v>8340</v>
      </c>
      <c r="U730" s="2148"/>
      <c r="V730" s="2148"/>
      <c r="W730" s="2148"/>
      <c r="X730" s="2149"/>
      <c r="Y730" s="2364">
        <v>75</v>
      </c>
      <c r="Z730" s="2365"/>
      <c r="AA730" s="2365"/>
      <c r="AB730" s="2366"/>
      <c r="AC730" s="2147">
        <f t="shared" si="49"/>
        <v>909</v>
      </c>
      <c r="AD730" s="2148"/>
      <c r="AE730" s="2148"/>
      <c r="AF730" s="2148"/>
      <c r="AG730" s="2149"/>
      <c r="AH730" s="2371">
        <v>0.4</v>
      </c>
      <c r="AI730" s="2372"/>
      <c r="AJ730" s="2372"/>
      <c r="AK730" s="2372"/>
      <c r="AL730" s="2373"/>
      <c r="AM730" s="2379">
        <f t="shared" si="50"/>
        <v>0.40008802816901406</v>
      </c>
      <c r="AN730" s="2380"/>
      <c r="AO730" s="238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9" t="s">
        <v>334</v>
      </c>
      <c r="C731" s="2050"/>
      <c r="D731" s="2050"/>
      <c r="E731" s="2050"/>
      <c r="F731" s="2051"/>
      <c r="G731" s="2160">
        <v>30</v>
      </c>
      <c r="H731" s="2161"/>
      <c r="I731" s="2161"/>
      <c r="J731" s="2162"/>
      <c r="K731" s="2079">
        <f>K730</f>
        <v>540</v>
      </c>
      <c r="L731" s="2080"/>
      <c r="M731" s="2080"/>
      <c r="N731" s="2081"/>
      <c r="O731" s="2364">
        <f>1136-75</f>
        <v>1061</v>
      </c>
      <c r="P731" s="2365"/>
      <c r="Q731" s="2365"/>
      <c r="R731" s="2365"/>
      <c r="S731" s="2366"/>
      <c r="T731" s="2147">
        <f t="shared" si="48"/>
        <v>31830</v>
      </c>
      <c r="U731" s="2148"/>
      <c r="V731" s="2148"/>
      <c r="W731" s="2148"/>
      <c r="X731" s="2149"/>
      <c r="Y731" s="2364">
        <v>75</v>
      </c>
      <c r="Z731" s="2365"/>
      <c r="AA731" s="2365"/>
      <c r="AB731" s="2366"/>
      <c r="AC731" s="2147">
        <f t="shared" si="49"/>
        <v>1136</v>
      </c>
      <c r="AD731" s="2148"/>
      <c r="AE731" s="2148"/>
      <c r="AF731" s="2148"/>
      <c r="AG731" s="2149"/>
      <c r="AH731" s="2371">
        <v>0.5</v>
      </c>
      <c r="AI731" s="2372"/>
      <c r="AJ731" s="2372"/>
      <c r="AK731" s="2372"/>
      <c r="AL731" s="2373"/>
      <c r="AM731" s="2379">
        <f t="shared" si="50"/>
        <v>0.5</v>
      </c>
      <c r="AN731" s="2380"/>
      <c r="AO731" s="238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9" t="s">
        <v>168</v>
      </c>
      <c r="C732" s="2050"/>
      <c r="D732" s="2050"/>
      <c r="E732" s="2050"/>
      <c r="F732" s="2051"/>
      <c r="G732" s="2160">
        <v>5</v>
      </c>
      <c r="H732" s="2161"/>
      <c r="I732" s="2161"/>
      <c r="J732" s="2162"/>
      <c r="K732" s="2079">
        <v>799</v>
      </c>
      <c r="L732" s="2080"/>
      <c r="M732" s="2080"/>
      <c r="N732" s="2081"/>
      <c r="O732" s="2364">
        <f>545-97</f>
        <v>448</v>
      </c>
      <c r="P732" s="2365"/>
      <c r="Q732" s="2365"/>
      <c r="R732" s="2365"/>
      <c r="S732" s="2366"/>
      <c r="T732" s="2147">
        <f t="shared" si="48"/>
        <v>2240</v>
      </c>
      <c r="U732" s="2148"/>
      <c r="V732" s="2148"/>
      <c r="W732" s="2148"/>
      <c r="X732" s="2149"/>
      <c r="Y732" s="2364">
        <v>97</v>
      </c>
      <c r="Z732" s="2365"/>
      <c r="AA732" s="2365"/>
      <c r="AB732" s="2366"/>
      <c r="AC732" s="2147">
        <f t="shared" si="49"/>
        <v>545</v>
      </c>
      <c r="AD732" s="2148"/>
      <c r="AE732" s="2148"/>
      <c r="AF732" s="2148"/>
      <c r="AG732" s="2149"/>
      <c r="AH732" s="2371">
        <v>0.2</v>
      </c>
      <c r="AI732" s="2372"/>
      <c r="AJ732" s="2372"/>
      <c r="AK732" s="2372"/>
      <c r="AL732" s="2373"/>
      <c r="AM732" s="2379">
        <f t="shared" si="50"/>
        <v>0.19992663242846662</v>
      </c>
      <c r="AN732" s="2380"/>
      <c r="AO732" s="238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9" t="s">
        <v>168</v>
      </c>
      <c r="C733" s="2050"/>
      <c r="D733" s="2050"/>
      <c r="E733" s="2050"/>
      <c r="F733" s="2051"/>
      <c r="G733" s="2160">
        <v>15</v>
      </c>
      <c r="H733" s="2161"/>
      <c r="I733" s="2161"/>
      <c r="J733" s="2162"/>
      <c r="K733" s="2079">
        <f>K732</f>
        <v>799</v>
      </c>
      <c r="L733" s="2080"/>
      <c r="M733" s="2080"/>
      <c r="N733" s="2081"/>
      <c r="O733" s="2364">
        <v>993</v>
      </c>
      <c r="P733" s="2365"/>
      <c r="Q733" s="2365"/>
      <c r="R733" s="2365"/>
      <c r="S733" s="2366"/>
      <c r="T733" s="2147">
        <f t="shared" si="48"/>
        <v>14895</v>
      </c>
      <c r="U733" s="2148"/>
      <c r="V733" s="2148"/>
      <c r="W733" s="2148"/>
      <c r="X733" s="2149"/>
      <c r="Y733" s="2364">
        <v>97</v>
      </c>
      <c r="Z733" s="2365"/>
      <c r="AA733" s="2365"/>
      <c r="AB733" s="2366"/>
      <c r="AC733" s="2147">
        <f t="shared" si="49"/>
        <v>1090</v>
      </c>
      <c r="AD733" s="2148"/>
      <c r="AE733" s="2148"/>
      <c r="AF733" s="2148"/>
      <c r="AG733" s="2149"/>
      <c r="AH733" s="2371">
        <v>0.4</v>
      </c>
      <c r="AI733" s="2372"/>
      <c r="AJ733" s="2372"/>
      <c r="AK733" s="2372"/>
      <c r="AL733" s="2373"/>
      <c r="AM733" s="2379">
        <f t="shared" si="50"/>
        <v>0.39985326485693323</v>
      </c>
      <c r="AN733" s="2380"/>
      <c r="AO733" s="238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71"/>
      <c r="C734" s="2272"/>
      <c r="D734" s="2272"/>
      <c r="E734" s="2272"/>
      <c r="F734" s="2273"/>
      <c r="G734" s="2299"/>
      <c r="H734" s="2300"/>
      <c r="I734" s="2300"/>
      <c r="J734" s="2301"/>
      <c r="K734" s="2079"/>
      <c r="L734" s="2080"/>
      <c r="M734" s="2080"/>
      <c r="N734" s="2081"/>
      <c r="O734" s="2070"/>
      <c r="P734" s="2071"/>
      <c r="Q734" s="2071"/>
      <c r="R734" s="2071"/>
      <c r="S734" s="2072"/>
      <c r="T734" s="2147">
        <f t="shared" si="48"/>
        <v>0</v>
      </c>
      <c r="U734" s="2148"/>
      <c r="V734" s="2148"/>
      <c r="W734" s="2148"/>
      <c r="X734" s="2149"/>
      <c r="Y734" s="2070"/>
      <c r="Z734" s="2071"/>
      <c r="AA734" s="2071"/>
      <c r="AB734" s="2072"/>
      <c r="AC734" s="2147">
        <f t="shared" si="49"/>
        <v>0</v>
      </c>
      <c r="AD734" s="2148"/>
      <c r="AE734" s="2148"/>
      <c r="AF734" s="2148"/>
      <c r="AG734" s="2149"/>
      <c r="AH734" s="2283"/>
      <c r="AI734" s="2284"/>
      <c r="AJ734" s="2284"/>
      <c r="AK734" s="2284"/>
      <c r="AL734" s="2285"/>
      <c r="AM734" s="2379" t="str">
        <f t="shared" si="50"/>
        <v xml:space="preserve"> </v>
      </c>
      <c r="AN734" s="2380"/>
      <c r="AO734" s="238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71"/>
      <c r="C735" s="2272"/>
      <c r="D735" s="2272"/>
      <c r="E735" s="2272"/>
      <c r="F735" s="2273"/>
      <c r="G735" s="2299"/>
      <c r="H735" s="2300"/>
      <c r="I735" s="2300"/>
      <c r="J735" s="2301"/>
      <c r="K735" s="2079"/>
      <c r="L735" s="2080"/>
      <c r="M735" s="2080"/>
      <c r="N735" s="2081"/>
      <c r="O735" s="2070"/>
      <c r="P735" s="2071"/>
      <c r="Q735" s="2071"/>
      <c r="R735" s="2071"/>
      <c r="S735" s="2072"/>
      <c r="T735" s="2147">
        <f t="shared" si="48"/>
        <v>0</v>
      </c>
      <c r="U735" s="2148"/>
      <c r="V735" s="2148"/>
      <c r="W735" s="2148"/>
      <c r="X735" s="2149"/>
      <c r="Y735" s="2070"/>
      <c r="Z735" s="2071"/>
      <c r="AA735" s="2071"/>
      <c r="AB735" s="2072"/>
      <c r="AC735" s="2147">
        <f t="shared" si="49"/>
        <v>0</v>
      </c>
      <c r="AD735" s="2148"/>
      <c r="AE735" s="2148"/>
      <c r="AF735" s="2148"/>
      <c r="AG735" s="2149"/>
      <c r="AH735" s="2283"/>
      <c r="AI735" s="2284"/>
      <c r="AJ735" s="2284"/>
      <c r="AK735" s="2284"/>
      <c r="AL735" s="2285"/>
      <c r="AM735" s="2379" t="str">
        <f t="shared" si="50"/>
        <v xml:space="preserve"> </v>
      </c>
      <c r="AN735" s="2380"/>
      <c r="AO735" s="238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71"/>
      <c r="C736" s="2272"/>
      <c r="D736" s="2272"/>
      <c r="E736" s="2272"/>
      <c r="F736" s="2273"/>
      <c r="G736" s="2299"/>
      <c r="H736" s="2300"/>
      <c r="I736" s="2300"/>
      <c r="J736" s="2301"/>
      <c r="K736" s="2079"/>
      <c r="L736" s="2080"/>
      <c r="M736" s="2080"/>
      <c r="N736" s="2081"/>
      <c r="O736" s="2070"/>
      <c r="P736" s="2071"/>
      <c r="Q736" s="2071"/>
      <c r="R736" s="2071"/>
      <c r="S736" s="2072"/>
      <c r="T736" s="2147">
        <f t="shared" si="48"/>
        <v>0</v>
      </c>
      <c r="U736" s="2148"/>
      <c r="V736" s="2148"/>
      <c r="W736" s="2148"/>
      <c r="X736" s="2149"/>
      <c r="Y736" s="2070"/>
      <c r="Z736" s="2071"/>
      <c r="AA736" s="2071"/>
      <c r="AB736" s="2072"/>
      <c r="AC736" s="2147">
        <f t="shared" si="49"/>
        <v>0</v>
      </c>
      <c r="AD736" s="2148"/>
      <c r="AE736" s="2148"/>
      <c r="AF736" s="2148"/>
      <c r="AG736" s="2149"/>
      <c r="AH736" s="2283"/>
      <c r="AI736" s="2284"/>
      <c r="AJ736" s="2284"/>
      <c r="AK736" s="2284"/>
      <c r="AL736" s="2285"/>
      <c r="AM736" s="2379" t="str">
        <f t="shared" si="50"/>
        <v xml:space="preserve"> </v>
      </c>
      <c r="AN736" s="2380"/>
      <c r="AO736" s="238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71"/>
      <c r="C737" s="2272"/>
      <c r="D737" s="2272"/>
      <c r="E737" s="2272"/>
      <c r="F737" s="2273"/>
      <c r="G737" s="2299"/>
      <c r="H737" s="2300"/>
      <c r="I737" s="2300"/>
      <c r="J737" s="2301"/>
      <c r="K737" s="2079"/>
      <c r="L737" s="2080"/>
      <c r="M737" s="2080"/>
      <c r="N737" s="2081"/>
      <c r="O737" s="2070"/>
      <c r="P737" s="2071"/>
      <c r="Q737" s="2071"/>
      <c r="R737" s="2071"/>
      <c r="S737" s="2072"/>
      <c r="T737" s="2147">
        <f t="shared" si="48"/>
        <v>0</v>
      </c>
      <c r="U737" s="2148"/>
      <c r="V737" s="2148"/>
      <c r="W737" s="2148"/>
      <c r="X737" s="2149"/>
      <c r="Y737" s="2070"/>
      <c r="Z737" s="2071"/>
      <c r="AA737" s="2071"/>
      <c r="AB737" s="2072"/>
      <c r="AC737" s="2147">
        <f t="shared" si="49"/>
        <v>0</v>
      </c>
      <c r="AD737" s="2148"/>
      <c r="AE737" s="2148"/>
      <c r="AF737" s="2148"/>
      <c r="AG737" s="2149"/>
      <c r="AH737" s="2283"/>
      <c r="AI737" s="2284"/>
      <c r="AJ737" s="2284"/>
      <c r="AK737" s="2284"/>
      <c r="AL737" s="2285"/>
      <c r="AM737" s="2379" t="str">
        <f t="shared" si="50"/>
        <v xml:space="preserve"> </v>
      </c>
      <c r="AN737" s="2380"/>
      <c r="AO737" s="238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71"/>
      <c r="C738" s="2272"/>
      <c r="D738" s="2272"/>
      <c r="E738" s="2272"/>
      <c r="F738" s="2273"/>
      <c r="G738" s="2299"/>
      <c r="H738" s="2300"/>
      <c r="I738" s="2300"/>
      <c r="J738" s="2301"/>
      <c r="K738" s="2079"/>
      <c r="L738" s="2080"/>
      <c r="M738" s="2080"/>
      <c r="N738" s="2081"/>
      <c r="O738" s="2070"/>
      <c r="P738" s="2071"/>
      <c r="Q738" s="2071"/>
      <c r="R738" s="2071"/>
      <c r="S738" s="2072"/>
      <c r="T738" s="2147">
        <f t="shared" si="48"/>
        <v>0</v>
      </c>
      <c r="U738" s="2148"/>
      <c r="V738" s="2148"/>
      <c r="W738" s="2148"/>
      <c r="X738" s="2149"/>
      <c r="Y738" s="2070"/>
      <c r="Z738" s="2071"/>
      <c r="AA738" s="2071"/>
      <c r="AB738" s="2072"/>
      <c r="AC738" s="2147">
        <f t="shared" si="49"/>
        <v>0</v>
      </c>
      <c r="AD738" s="2148"/>
      <c r="AE738" s="2148"/>
      <c r="AF738" s="2148"/>
      <c r="AG738" s="2149"/>
      <c r="AH738" s="2283"/>
      <c r="AI738" s="2284"/>
      <c r="AJ738" s="2284"/>
      <c r="AK738" s="2284"/>
      <c r="AL738" s="2285"/>
      <c r="AM738" s="2379" t="str">
        <f t="shared" si="50"/>
        <v xml:space="preserve"> </v>
      </c>
      <c r="AN738" s="2380"/>
      <c r="AO738" s="238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71"/>
      <c r="C739" s="2272"/>
      <c r="D739" s="2272"/>
      <c r="E739" s="2272"/>
      <c r="F739" s="2273"/>
      <c r="G739" s="2299"/>
      <c r="H739" s="2300"/>
      <c r="I739" s="2300"/>
      <c r="J739" s="2301"/>
      <c r="K739" s="2079"/>
      <c r="L739" s="2080"/>
      <c r="M739" s="2080"/>
      <c r="N739" s="2081"/>
      <c r="O739" s="2070"/>
      <c r="P739" s="2071"/>
      <c r="Q739" s="2071"/>
      <c r="R739" s="2071"/>
      <c r="S739" s="2072"/>
      <c r="T739" s="2147">
        <f t="shared" si="48"/>
        <v>0</v>
      </c>
      <c r="U739" s="2148"/>
      <c r="V739" s="2148"/>
      <c r="W739" s="2148"/>
      <c r="X739" s="2149"/>
      <c r="Y739" s="2070">
        <v>0</v>
      </c>
      <c r="Z739" s="2071"/>
      <c r="AA739" s="2071"/>
      <c r="AB739" s="2072"/>
      <c r="AC739" s="2147">
        <f t="shared" si="49"/>
        <v>0</v>
      </c>
      <c r="AD739" s="2148"/>
      <c r="AE739" s="2148"/>
      <c r="AF739" s="2148"/>
      <c r="AG739" s="2149"/>
      <c r="AH739" s="2283">
        <v>0</v>
      </c>
      <c r="AI739" s="2284"/>
      <c r="AJ739" s="2284"/>
      <c r="AK739" s="2284"/>
      <c r="AL739" s="2285"/>
      <c r="AM739" s="2379" t="str">
        <f t="shared" si="50"/>
        <v xml:space="preserve"> </v>
      </c>
      <c r="AN739" s="2380"/>
      <c r="AO739" s="238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71"/>
      <c r="C740" s="2272"/>
      <c r="D740" s="2272"/>
      <c r="E740" s="2272"/>
      <c r="F740" s="2273"/>
      <c r="G740" s="2299"/>
      <c r="H740" s="2300"/>
      <c r="I740" s="2300"/>
      <c r="J740" s="2301"/>
      <c r="K740" s="2079"/>
      <c r="L740" s="2080"/>
      <c r="M740" s="2080"/>
      <c r="N740" s="2081"/>
      <c r="O740" s="2070"/>
      <c r="P740" s="2071"/>
      <c r="Q740" s="2071"/>
      <c r="R740" s="2071"/>
      <c r="S740" s="2072"/>
      <c r="T740" s="2147">
        <f t="shared" si="48"/>
        <v>0</v>
      </c>
      <c r="U740" s="2148"/>
      <c r="V740" s="2148"/>
      <c r="W740" s="2148"/>
      <c r="X740" s="2149"/>
      <c r="Y740" s="2070">
        <v>0</v>
      </c>
      <c r="Z740" s="2071"/>
      <c r="AA740" s="2071"/>
      <c r="AB740" s="2072"/>
      <c r="AC740" s="2147">
        <f t="shared" si="49"/>
        <v>0</v>
      </c>
      <c r="AD740" s="2148"/>
      <c r="AE740" s="2148"/>
      <c r="AF740" s="2148"/>
      <c r="AG740" s="2149"/>
      <c r="AH740" s="2283">
        <v>0</v>
      </c>
      <c r="AI740" s="2284"/>
      <c r="AJ740" s="2284"/>
      <c r="AK740" s="2284"/>
      <c r="AL740" s="2285"/>
      <c r="AM740" s="2379" t="str">
        <f t="shared" si="50"/>
        <v xml:space="preserve"> </v>
      </c>
      <c r="AN740" s="2380"/>
      <c r="AO740" s="238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71"/>
      <c r="C741" s="2272"/>
      <c r="D741" s="2272"/>
      <c r="E741" s="2272"/>
      <c r="F741" s="2273"/>
      <c r="G741" s="2299"/>
      <c r="H741" s="2300"/>
      <c r="I741" s="2300"/>
      <c r="J741" s="2301"/>
      <c r="K741" s="2079"/>
      <c r="L741" s="2080"/>
      <c r="M741" s="2080"/>
      <c r="N741" s="2081"/>
      <c r="O741" s="2070"/>
      <c r="P741" s="2071"/>
      <c r="Q741" s="2071"/>
      <c r="R741" s="2071"/>
      <c r="S741" s="2072"/>
      <c r="T741" s="2147">
        <f t="shared" si="48"/>
        <v>0</v>
      </c>
      <c r="U741" s="2148"/>
      <c r="V741" s="2148"/>
      <c r="W741" s="2148"/>
      <c r="X741" s="2149"/>
      <c r="Y741" s="2070">
        <v>0</v>
      </c>
      <c r="Z741" s="2071"/>
      <c r="AA741" s="2071"/>
      <c r="AB741" s="2072"/>
      <c r="AC741" s="2147">
        <f t="shared" si="49"/>
        <v>0</v>
      </c>
      <c r="AD741" s="2148"/>
      <c r="AE741" s="2148"/>
      <c r="AF741" s="2148"/>
      <c r="AG741" s="2149"/>
      <c r="AH741" s="2283">
        <v>0</v>
      </c>
      <c r="AI741" s="2284"/>
      <c r="AJ741" s="2284"/>
      <c r="AK741" s="2284"/>
      <c r="AL741" s="2285"/>
      <c r="AM741" s="2379" t="str">
        <f t="shared" si="50"/>
        <v xml:space="preserve"> </v>
      </c>
      <c r="AN741" s="2380"/>
      <c r="AO741" s="238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71"/>
      <c r="C742" s="2272"/>
      <c r="D742" s="2272"/>
      <c r="E742" s="2272"/>
      <c r="F742" s="2273"/>
      <c r="G742" s="2299"/>
      <c r="H742" s="2300"/>
      <c r="I742" s="2300"/>
      <c r="J742" s="2301"/>
      <c r="K742" s="2079"/>
      <c r="L742" s="2080"/>
      <c r="M742" s="2080"/>
      <c r="N742" s="2081"/>
      <c r="O742" s="2070"/>
      <c r="P742" s="2071"/>
      <c r="Q742" s="2071"/>
      <c r="R742" s="2071"/>
      <c r="S742" s="2072"/>
      <c r="T742" s="2147">
        <f t="shared" si="48"/>
        <v>0</v>
      </c>
      <c r="U742" s="2148"/>
      <c r="V742" s="2148"/>
      <c r="W742" s="2148"/>
      <c r="X742" s="2149"/>
      <c r="Y742" s="2070">
        <v>0</v>
      </c>
      <c r="Z742" s="2071"/>
      <c r="AA742" s="2071"/>
      <c r="AB742" s="2072"/>
      <c r="AC742" s="2147">
        <f t="shared" si="49"/>
        <v>0</v>
      </c>
      <c r="AD742" s="2148"/>
      <c r="AE742" s="2148"/>
      <c r="AF742" s="2148"/>
      <c r="AG742" s="2149"/>
      <c r="AH742" s="2283">
        <v>0</v>
      </c>
      <c r="AI742" s="2284"/>
      <c r="AJ742" s="2284"/>
      <c r="AK742" s="2284"/>
      <c r="AL742" s="2285"/>
      <c r="AM742" s="2379" t="str">
        <f t="shared" si="50"/>
        <v xml:space="preserve"> </v>
      </c>
      <c r="AN742" s="2380"/>
      <c r="AO742" s="238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71"/>
      <c r="C743" s="2272"/>
      <c r="D743" s="2272"/>
      <c r="E743" s="2272"/>
      <c r="F743" s="2273"/>
      <c r="G743" s="2299"/>
      <c r="H743" s="2300"/>
      <c r="I743" s="2300"/>
      <c r="J743" s="2301"/>
      <c r="K743" s="2079"/>
      <c r="L743" s="2080"/>
      <c r="M743" s="2080"/>
      <c r="N743" s="2081"/>
      <c r="O743" s="2070"/>
      <c r="P743" s="2071"/>
      <c r="Q743" s="2071"/>
      <c r="R743" s="2071"/>
      <c r="S743" s="2072"/>
      <c r="T743" s="2147">
        <f t="shared" si="48"/>
        <v>0</v>
      </c>
      <c r="U743" s="2148"/>
      <c r="V743" s="2148"/>
      <c r="W743" s="2148"/>
      <c r="X743" s="2149"/>
      <c r="Y743" s="2070">
        <v>0</v>
      </c>
      <c r="Z743" s="2071"/>
      <c r="AA743" s="2071"/>
      <c r="AB743" s="2072"/>
      <c r="AC743" s="2147">
        <f t="shared" si="49"/>
        <v>0</v>
      </c>
      <c r="AD743" s="2148"/>
      <c r="AE743" s="2148"/>
      <c r="AF743" s="2148"/>
      <c r="AG743" s="2149"/>
      <c r="AH743" s="2283">
        <v>0</v>
      </c>
      <c r="AI743" s="2284"/>
      <c r="AJ743" s="2284"/>
      <c r="AK743" s="2284"/>
      <c r="AL743" s="2285"/>
      <c r="AM743" s="2379" t="str">
        <f t="shared" si="50"/>
        <v xml:space="preserve"> </v>
      </c>
      <c r="AN743" s="2380"/>
      <c r="AO743" s="238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71"/>
      <c r="C744" s="2272"/>
      <c r="D744" s="2272"/>
      <c r="E744" s="2272"/>
      <c r="F744" s="2273"/>
      <c r="G744" s="2299"/>
      <c r="H744" s="2300"/>
      <c r="I744" s="2300"/>
      <c r="J744" s="2301"/>
      <c r="K744" s="2079"/>
      <c r="L744" s="2080"/>
      <c r="M744" s="2080"/>
      <c r="N744" s="2081"/>
      <c r="O744" s="2070"/>
      <c r="P744" s="2071"/>
      <c r="Q744" s="2071"/>
      <c r="R744" s="2071"/>
      <c r="S744" s="2072"/>
      <c r="T744" s="2147">
        <f t="shared" si="48"/>
        <v>0</v>
      </c>
      <c r="U744" s="2148"/>
      <c r="V744" s="2148"/>
      <c r="W744" s="2148"/>
      <c r="X744" s="2149"/>
      <c r="Y744" s="2070">
        <v>0</v>
      </c>
      <c r="Z744" s="2071"/>
      <c r="AA744" s="2071"/>
      <c r="AB744" s="2072"/>
      <c r="AC744" s="2147">
        <f t="shared" si="49"/>
        <v>0</v>
      </c>
      <c r="AD744" s="2148"/>
      <c r="AE744" s="2148"/>
      <c r="AF744" s="2148"/>
      <c r="AG744" s="2149"/>
      <c r="AH744" s="2283">
        <v>0</v>
      </c>
      <c r="AI744" s="2284"/>
      <c r="AJ744" s="2284"/>
      <c r="AK744" s="2284"/>
      <c r="AL744" s="2285"/>
      <c r="AM744" s="2379" t="str">
        <f t="shared" si="50"/>
        <v xml:space="preserve"> </v>
      </c>
      <c r="AN744" s="2380"/>
      <c r="AO744" s="238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71"/>
      <c r="C745" s="2272"/>
      <c r="D745" s="2272"/>
      <c r="E745" s="2272"/>
      <c r="F745" s="2273"/>
      <c r="G745" s="2299"/>
      <c r="H745" s="2300"/>
      <c r="I745" s="2300"/>
      <c r="J745" s="2301"/>
      <c r="K745" s="2079"/>
      <c r="L745" s="2080"/>
      <c r="M745" s="2080"/>
      <c r="N745" s="2081"/>
      <c r="O745" s="2070"/>
      <c r="P745" s="2071"/>
      <c r="Q745" s="2071"/>
      <c r="R745" s="2071"/>
      <c r="S745" s="2072"/>
      <c r="T745" s="2147">
        <f t="shared" si="48"/>
        <v>0</v>
      </c>
      <c r="U745" s="2148"/>
      <c r="V745" s="2148"/>
      <c r="W745" s="2148"/>
      <c r="X745" s="2149"/>
      <c r="Y745" s="2070">
        <v>0</v>
      </c>
      <c r="Z745" s="2071"/>
      <c r="AA745" s="2071"/>
      <c r="AB745" s="2072"/>
      <c r="AC745" s="2147">
        <f t="shared" si="49"/>
        <v>0</v>
      </c>
      <c r="AD745" s="2148"/>
      <c r="AE745" s="2148"/>
      <c r="AF745" s="2148"/>
      <c r="AG745" s="2149"/>
      <c r="AH745" s="2283">
        <v>0</v>
      </c>
      <c r="AI745" s="2284"/>
      <c r="AJ745" s="2284"/>
      <c r="AK745" s="2284"/>
      <c r="AL745" s="2285"/>
      <c r="AM745" s="2379" t="str">
        <f t="shared" si="50"/>
        <v xml:space="preserve"> </v>
      </c>
      <c r="AN745" s="2380"/>
      <c r="AO745" s="238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71"/>
      <c r="C746" s="2272"/>
      <c r="D746" s="2272"/>
      <c r="E746" s="2272"/>
      <c r="F746" s="2273"/>
      <c r="G746" s="2299"/>
      <c r="H746" s="2300"/>
      <c r="I746" s="2300"/>
      <c r="J746" s="2301"/>
      <c r="K746" s="2079"/>
      <c r="L746" s="2080"/>
      <c r="M746" s="2080"/>
      <c r="N746" s="2081"/>
      <c r="O746" s="2070"/>
      <c r="P746" s="2071"/>
      <c r="Q746" s="2071"/>
      <c r="R746" s="2071"/>
      <c r="S746" s="2072"/>
      <c r="T746" s="2147">
        <f t="shared" si="48"/>
        <v>0</v>
      </c>
      <c r="U746" s="2148"/>
      <c r="V746" s="2148"/>
      <c r="W746" s="2148"/>
      <c r="X746" s="2149"/>
      <c r="Y746" s="2070">
        <v>0</v>
      </c>
      <c r="Z746" s="2071"/>
      <c r="AA746" s="2071"/>
      <c r="AB746" s="2072"/>
      <c r="AC746" s="2147">
        <f t="shared" si="49"/>
        <v>0</v>
      </c>
      <c r="AD746" s="2148"/>
      <c r="AE746" s="2148"/>
      <c r="AF746" s="2148"/>
      <c r="AG746" s="2149"/>
      <c r="AH746" s="2283">
        <v>0</v>
      </c>
      <c r="AI746" s="2284"/>
      <c r="AJ746" s="2284"/>
      <c r="AK746" s="2284"/>
      <c r="AL746" s="2285"/>
      <c r="AM746" s="2379" t="str">
        <f t="shared" si="50"/>
        <v xml:space="preserve"> </v>
      </c>
      <c r="AN746" s="2380"/>
      <c r="AO746" s="238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71"/>
      <c r="C747" s="2272"/>
      <c r="D747" s="2272"/>
      <c r="E747" s="2272"/>
      <c r="F747" s="2273"/>
      <c r="G747" s="2299"/>
      <c r="H747" s="2300"/>
      <c r="I747" s="2300"/>
      <c r="J747" s="2301"/>
      <c r="K747" s="2079"/>
      <c r="L747" s="2080"/>
      <c r="M747" s="2080"/>
      <c r="N747" s="2081"/>
      <c r="O747" s="2070"/>
      <c r="P747" s="2071"/>
      <c r="Q747" s="2071"/>
      <c r="R747" s="2071"/>
      <c r="S747" s="2072"/>
      <c r="T747" s="2147">
        <f t="shared" si="48"/>
        <v>0</v>
      </c>
      <c r="U747" s="2148"/>
      <c r="V747" s="2148"/>
      <c r="W747" s="2148"/>
      <c r="X747" s="2149"/>
      <c r="Y747" s="2070">
        <v>0</v>
      </c>
      <c r="Z747" s="2071"/>
      <c r="AA747" s="2071"/>
      <c r="AB747" s="2072"/>
      <c r="AC747" s="2147">
        <f t="shared" si="49"/>
        <v>0</v>
      </c>
      <c r="AD747" s="2148"/>
      <c r="AE747" s="2148"/>
      <c r="AF747" s="2148"/>
      <c r="AG747" s="2149"/>
      <c r="AH747" s="2283">
        <v>0</v>
      </c>
      <c r="AI747" s="2284"/>
      <c r="AJ747" s="2284"/>
      <c r="AK747" s="2284"/>
      <c r="AL747" s="2285"/>
      <c r="AM747" s="2379" t="str">
        <f t="shared" si="50"/>
        <v xml:space="preserve"> </v>
      </c>
      <c r="AN747" s="2380"/>
      <c r="AO747" s="238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71"/>
      <c r="C748" s="2272"/>
      <c r="D748" s="2272"/>
      <c r="E748" s="2272"/>
      <c r="F748" s="2273"/>
      <c r="G748" s="2299"/>
      <c r="H748" s="2300"/>
      <c r="I748" s="2300"/>
      <c r="J748" s="2301"/>
      <c r="K748" s="2079"/>
      <c r="L748" s="2080"/>
      <c r="M748" s="2080"/>
      <c r="N748" s="2081"/>
      <c r="O748" s="2070"/>
      <c r="P748" s="2071"/>
      <c r="Q748" s="2071"/>
      <c r="R748" s="2071"/>
      <c r="S748" s="2072"/>
      <c r="T748" s="2147">
        <f t="shared" si="48"/>
        <v>0</v>
      </c>
      <c r="U748" s="2148"/>
      <c r="V748" s="2148"/>
      <c r="W748" s="2148"/>
      <c r="X748" s="2149"/>
      <c r="Y748" s="2070">
        <v>0</v>
      </c>
      <c r="Z748" s="2071"/>
      <c r="AA748" s="2071"/>
      <c r="AB748" s="2072"/>
      <c r="AC748" s="2147">
        <f t="shared" si="49"/>
        <v>0</v>
      </c>
      <c r="AD748" s="2148"/>
      <c r="AE748" s="2148"/>
      <c r="AF748" s="2148"/>
      <c r="AG748" s="2149"/>
      <c r="AH748" s="2283">
        <v>0</v>
      </c>
      <c r="AI748" s="2284"/>
      <c r="AJ748" s="2284"/>
      <c r="AK748" s="2284"/>
      <c r="AL748" s="2285"/>
      <c r="AM748" s="2379" t="str">
        <f t="shared" si="50"/>
        <v xml:space="preserve"> </v>
      </c>
      <c r="AN748" s="2380"/>
      <c r="AO748" s="238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71"/>
      <c r="C749" s="2272"/>
      <c r="D749" s="2272"/>
      <c r="E749" s="2272"/>
      <c r="F749" s="2273"/>
      <c r="G749" s="2299"/>
      <c r="H749" s="2300"/>
      <c r="I749" s="2300"/>
      <c r="J749" s="2301"/>
      <c r="K749" s="2079"/>
      <c r="L749" s="2080"/>
      <c r="M749" s="2080"/>
      <c r="N749" s="2081"/>
      <c r="O749" s="2070"/>
      <c r="P749" s="2071"/>
      <c r="Q749" s="2071"/>
      <c r="R749" s="2071"/>
      <c r="S749" s="2072"/>
      <c r="T749" s="2147">
        <f t="shared" si="48"/>
        <v>0</v>
      </c>
      <c r="U749" s="2148"/>
      <c r="V749" s="2148"/>
      <c r="W749" s="2148"/>
      <c r="X749" s="2149"/>
      <c r="Y749" s="2070">
        <v>0</v>
      </c>
      <c r="Z749" s="2071"/>
      <c r="AA749" s="2071"/>
      <c r="AB749" s="2072"/>
      <c r="AC749" s="2147">
        <f t="shared" si="49"/>
        <v>0</v>
      </c>
      <c r="AD749" s="2148"/>
      <c r="AE749" s="2148"/>
      <c r="AF749" s="2148"/>
      <c r="AG749" s="2149"/>
      <c r="AH749" s="2283">
        <v>0</v>
      </c>
      <c r="AI749" s="2284"/>
      <c r="AJ749" s="2284"/>
      <c r="AK749" s="2284"/>
      <c r="AL749" s="2285"/>
      <c r="AM749" s="2379" t="str">
        <f t="shared" si="50"/>
        <v xml:space="preserve"> </v>
      </c>
      <c r="AN749" s="2380"/>
      <c r="AO749" s="238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71"/>
      <c r="C750" s="2272"/>
      <c r="D750" s="2272"/>
      <c r="E750" s="2272"/>
      <c r="F750" s="2273"/>
      <c r="G750" s="2299"/>
      <c r="H750" s="2300"/>
      <c r="I750" s="2300"/>
      <c r="J750" s="2301"/>
      <c r="K750" s="2079"/>
      <c r="L750" s="2080"/>
      <c r="M750" s="2080"/>
      <c r="N750" s="2081"/>
      <c r="O750" s="2070"/>
      <c r="P750" s="2071"/>
      <c r="Q750" s="2071"/>
      <c r="R750" s="2071"/>
      <c r="S750" s="2072"/>
      <c r="T750" s="2147">
        <f t="shared" si="48"/>
        <v>0</v>
      </c>
      <c r="U750" s="2148"/>
      <c r="V750" s="2148"/>
      <c r="W750" s="2148"/>
      <c r="X750" s="2149"/>
      <c r="Y750" s="2070">
        <v>0</v>
      </c>
      <c r="Z750" s="2071"/>
      <c r="AA750" s="2071"/>
      <c r="AB750" s="2072"/>
      <c r="AC750" s="2147">
        <f t="shared" si="49"/>
        <v>0</v>
      </c>
      <c r="AD750" s="2148"/>
      <c r="AE750" s="2148"/>
      <c r="AF750" s="2148"/>
      <c r="AG750" s="2149"/>
      <c r="AH750" s="2283">
        <v>0</v>
      </c>
      <c r="AI750" s="2284"/>
      <c r="AJ750" s="2284"/>
      <c r="AK750" s="2284"/>
      <c r="AL750" s="2285"/>
      <c r="AM750" s="2379" t="str">
        <f t="shared" si="50"/>
        <v xml:space="preserve"> </v>
      </c>
      <c r="AN750" s="2380"/>
      <c r="AO750" s="238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71"/>
      <c r="C751" s="2272"/>
      <c r="D751" s="2272"/>
      <c r="E751" s="2272"/>
      <c r="F751" s="2273"/>
      <c r="G751" s="2299"/>
      <c r="H751" s="2300"/>
      <c r="I751" s="2300"/>
      <c r="J751" s="2301"/>
      <c r="K751" s="2079"/>
      <c r="L751" s="2080"/>
      <c r="M751" s="2080"/>
      <c r="N751" s="2081"/>
      <c r="O751" s="2070"/>
      <c r="P751" s="2071"/>
      <c r="Q751" s="2071"/>
      <c r="R751" s="2071"/>
      <c r="S751" s="2072"/>
      <c r="T751" s="2147">
        <f t="shared" si="48"/>
        <v>0</v>
      </c>
      <c r="U751" s="2148"/>
      <c r="V751" s="2148"/>
      <c r="W751" s="2148"/>
      <c r="X751" s="2149"/>
      <c r="Y751" s="2070">
        <v>0</v>
      </c>
      <c r="Z751" s="2071"/>
      <c r="AA751" s="2071"/>
      <c r="AB751" s="2072"/>
      <c r="AC751" s="2147">
        <f t="shared" si="49"/>
        <v>0</v>
      </c>
      <c r="AD751" s="2148"/>
      <c r="AE751" s="2148"/>
      <c r="AF751" s="2148"/>
      <c r="AG751" s="2149"/>
      <c r="AH751" s="2283">
        <v>0</v>
      </c>
      <c r="AI751" s="2284"/>
      <c r="AJ751" s="2284"/>
      <c r="AK751" s="2284"/>
      <c r="AL751" s="2285"/>
      <c r="AM751" s="2379" t="str">
        <f t="shared" si="50"/>
        <v xml:space="preserve"> </v>
      </c>
      <c r="AN751" s="2380"/>
      <c r="AO751" s="238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71"/>
      <c r="C752" s="2272"/>
      <c r="D752" s="2272"/>
      <c r="E752" s="2272"/>
      <c r="F752" s="2273"/>
      <c r="G752" s="2299"/>
      <c r="H752" s="2300"/>
      <c r="I752" s="2300"/>
      <c r="J752" s="2301"/>
      <c r="K752" s="2079"/>
      <c r="L752" s="2080"/>
      <c r="M752" s="2080"/>
      <c r="N752" s="2081"/>
      <c r="O752" s="2070"/>
      <c r="P752" s="2071"/>
      <c r="Q752" s="2071"/>
      <c r="R752" s="2071"/>
      <c r="S752" s="2072"/>
      <c r="T752" s="2147">
        <f t="shared" si="48"/>
        <v>0</v>
      </c>
      <c r="U752" s="2148"/>
      <c r="V752" s="2148"/>
      <c r="W752" s="2148"/>
      <c r="X752" s="2149"/>
      <c r="Y752" s="2070">
        <v>0</v>
      </c>
      <c r="Z752" s="2071"/>
      <c r="AA752" s="2071"/>
      <c r="AB752" s="2072"/>
      <c r="AC752" s="2147">
        <f t="shared" si="49"/>
        <v>0</v>
      </c>
      <c r="AD752" s="2148"/>
      <c r="AE752" s="2148"/>
      <c r="AF752" s="2148"/>
      <c r="AG752" s="2149"/>
      <c r="AH752" s="2283">
        <v>0</v>
      </c>
      <c r="AI752" s="2284"/>
      <c r="AJ752" s="2284"/>
      <c r="AK752" s="2284"/>
      <c r="AL752" s="2285"/>
      <c r="AM752" s="2379" t="str">
        <f t="shared" si="50"/>
        <v xml:space="preserve"> </v>
      </c>
      <c r="AN752" s="2380"/>
      <c r="AO752" s="238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2" t="s">
        <v>130</v>
      </c>
      <c r="C753" s="2193"/>
      <c r="D753" s="2193"/>
      <c r="E753" s="2193"/>
      <c r="F753" s="2195"/>
      <c r="G753" s="2274">
        <f>SUM(G728:J752)</f>
        <v>100</v>
      </c>
      <c r="H753" s="2275"/>
      <c r="I753" s="2275"/>
      <c r="J753" s="2276"/>
      <c r="O753" s="1584" t="s">
        <v>129</v>
      </c>
      <c r="P753" s="1585"/>
      <c r="Q753" s="1585"/>
      <c r="R753" s="1585"/>
      <c r="S753" s="1586"/>
      <c r="T753" s="2147">
        <f>SUM(T728:X752)</f>
        <v>77025</v>
      </c>
      <c r="U753" s="2148"/>
      <c r="V753" s="2148"/>
      <c r="W753" s="2148"/>
      <c r="X753" s="2149"/>
      <c r="AC753" s="1588" t="s">
        <v>969</v>
      </c>
      <c r="AD753" s="1587"/>
      <c r="AE753" s="1587"/>
      <c r="AF753" s="1587"/>
      <c r="AG753" s="1589"/>
      <c r="AH753" s="2382">
        <f>BI696</f>
        <v>0.36000000000000004</v>
      </c>
      <c r="AI753" s="2383"/>
      <c r="AJ753" s="2383"/>
      <c r="AK753" s="2383"/>
      <c r="AL753" s="2384"/>
      <c r="AM753" s="2382">
        <f>BI728</f>
        <v>0.35998312416686473</v>
      </c>
      <c r="AN753" s="2383"/>
      <c r="AO753" s="238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48" t="s">
        <v>626</v>
      </c>
      <c r="AG755" s="2448"/>
      <c r="AH755" s="2448"/>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7" t="s">
        <v>407</v>
      </c>
      <c r="K768" s="2118"/>
      <c r="L768" s="2118"/>
      <c r="M768" s="2118"/>
      <c r="N768" s="2119"/>
      <c r="O768" s="2304" t="s">
        <v>291</v>
      </c>
      <c r="P768" s="2304"/>
      <c r="Q768" s="2304"/>
      <c r="R768" s="2304"/>
      <c r="S768" s="2304"/>
      <c r="T768" s="2286" t="s">
        <v>2157</v>
      </c>
      <c r="U768" s="2287"/>
      <c r="V768" s="2287"/>
      <c r="W768" s="2288"/>
      <c r="X768" s="2117" t="s">
        <v>478</v>
      </c>
      <c r="Y768" s="2118"/>
      <c r="Z768" s="2118"/>
      <c r="AA768" s="2118"/>
      <c r="AB768" s="2119"/>
      <c r="AC768" s="2117" t="s">
        <v>292</v>
      </c>
      <c r="AD768" s="2118"/>
      <c r="AE768" s="2118"/>
      <c r="AF768" s="2118"/>
      <c r="AG768" s="2119"/>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0"/>
      <c r="K769" s="2121"/>
      <c r="L769" s="2121"/>
      <c r="M769" s="2121"/>
      <c r="N769" s="2122"/>
      <c r="O769" s="2304"/>
      <c r="P769" s="2304"/>
      <c r="Q769" s="2304"/>
      <c r="R769" s="2304"/>
      <c r="S769" s="2304"/>
      <c r="T769" s="2289"/>
      <c r="U769" s="2290"/>
      <c r="V769" s="2290"/>
      <c r="W769" s="2291"/>
      <c r="X769" s="2120"/>
      <c r="Y769" s="2121"/>
      <c r="Z769" s="2121"/>
      <c r="AA769" s="2121"/>
      <c r="AB769" s="2122"/>
      <c r="AC769" s="2120"/>
      <c r="AD769" s="2121"/>
      <c r="AE769" s="2121"/>
      <c r="AF769" s="2121"/>
      <c r="AG769" s="2122"/>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0"/>
      <c r="K770" s="2121"/>
      <c r="L770" s="2121"/>
      <c r="M770" s="2121"/>
      <c r="N770" s="2122"/>
      <c r="O770" s="2304"/>
      <c r="P770" s="2304"/>
      <c r="Q770" s="2304"/>
      <c r="R770" s="2304"/>
      <c r="S770" s="2304"/>
      <c r="T770" s="2289"/>
      <c r="U770" s="2290"/>
      <c r="V770" s="2290"/>
      <c r="W770" s="2291"/>
      <c r="X770" s="2120"/>
      <c r="Y770" s="2121"/>
      <c r="Z770" s="2121"/>
      <c r="AA770" s="2121"/>
      <c r="AB770" s="2122"/>
      <c r="AC770" s="2120"/>
      <c r="AD770" s="2121"/>
      <c r="AE770" s="2121"/>
      <c r="AF770" s="2121"/>
      <c r="AG770" s="2122"/>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3"/>
      <c r="K771" s="2124"/>
      <c r="L771" s="2124"/>
      <c r="M771" s="2124"/>
      <c r="N771" s="2125"/>
      <c r="O771" s="2304"/>
      <c r="P771" s="2304"/>
      <c r="Q771" s="2304"/>
      <c r="R771" s="2304"/>
      <c r="S771" s="2304"/>
      <c r="T771" s="2292"/>
      <c r="U771" s="2293"/>
      <c r="V771" s="2293"/>
      <c r="W771" s="2294"/>
      <c r="X771" s="2123"/>
      <c r="Y771" s="2124"/>
      <c r="Z771" s="2124"/>
      <c r="AA771" s="2124"/>
      <c r="AB771" s="2125"/>
      <c r="AC771" s="2123"/>
      <c r="AD771" s="2124"/>
      <c r="AE771" s="2124"/>
      <c r="AF771" s="2124"/>
      <c r="AG771" s="2125"/>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1" t="s">
        <v>168</v>
      </c>
      <c r="K772" s="2272"/>
      <c r="L772" s="2272"/>
      <c r="M772" s="2272"/>
      <c r="N772" s="2273"/>
      <c r="O772" s="2086">
        <v>1</v>
      </c>
      <c r="P772" s="2086"/>
      <c r="Q772" s="2086"/>
      <c r="R772" s="2086"/>
      <c r="S772" s="2086"/>
      <c r="T772" s="2079">
        <v>800</v>
      </c>
      <c r="U772" s="2080"/>
      <c r="V772" s="2080"/>
      <c r="W772" s="2081"/>
      <c r="X772" s="2070"/>
      <c r="Y772" s="2071"/>
      <c r="Z772" s="2071"/>
      <c r="AA772" s="2071"/>
      <c r="AB772" s="2072"/>
      <c r="AC772" s="2147">
        <f>X772*O772</f>
        <v>0</v>
      </c>
      <c r="AD772" s="2148"/>
      <c r="AE772" s="2148"/>
      <c r="AF772" s="2148"/>
      <c r="AG772" s="2149"/>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71"/>
      <c r="K773" s="2272"/>
      <c r="L773" s="2272"/>
      <c r="M773" s="2272"/>
      <c r="N773" s="2273"/>
      <c r="O773" s="2086"/>
      <c r="P773" s="2086"/>
      <c r="Q773" s="2086"/>
      <c r="R773" s="2086"/>
      <c r="S773" s="2086"/>
      <c r="T773" s="2079"/>
      <c r="U773" s="2080"/>
      <c r="V773" s="2080"/>
      <c r="W773" s="2081"/>
      <c r="X773" s="2070"/>
      <c r="Y773" s="2071"/>
      <c r="Z773" s="2071"/>
      <c r="AA773" s="2071"/>
      <c r="AB773" s="2072"/>
      <c r="AC773" s="2147">
        <f>X773*O773</f>
        <v>0</v>
      </c>
      <c r="AD773" s="2148"/>
      <c r="AE773" s="2148"/>
      <c r="AF773" s="2148"/>
      <c r="AG773" s="2149"/>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71"/>
      <c r="K774" s="2272"/>
      <c r="L774" s="2272"/>
      <c r="M774" s="2272"/>
      <c r="N774" s="2273"/>
      <c r="O774" s="2086"/>
      <c r="P774" s="2086"/>
      <c r="Q774" s="2086"/>
      <c r="R774" s="2086"/>
      <c r="S774" s="2086"/>
      <c r="T774" s="2079"/>
      <c r="U774" s="2080"/>
      <c r="V774" s="2080"/>
      <c r="W774" s="2081"/>
      <c r="X774" s="2070"/>
      <c r="Y774" s="2071"/>
      <c r="Z774" s="2071"/>
      <c r="AA774" s="2071"/>
      <c r="AB774" s="2072"/>
      <c r="AC774" s="2147">
        <f>X774*O774</f>
        <v>0</v>
      </c>
      <c r="AD774" s="2148"/>
      <c r="AE774" s="2148"/>
      <c r="AF774" s="2148"/>
      <c r="AG774" s="2149"/>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71"/>
      <c r="K775" s="2272"/>
      <c r="L775" s="2272"/>
      <c r="M775" s="2272"/>
      <c r="N775" s="2273"/>
      <c r="O775" s="2086"/>
      <c r="P775" s="2086"/>
      <c r="Q775" s="2086"/>
      <c r="R775" s="2086"/>
      <c r="S775" s="2086"/>
      <c r="T775" s="2079"/>
      <c r="U775" s="2080"/>
      <c r="V775" s="2080"/>
      <c r="W775" s="2081"/>
      <c r="X775" s="2070"/>
      <c r="Y775" s="2071"/>
      <c r="Z775" s="2071"/>
      <c r="AA775" s="2071"/>
      <c r="AB775" s="2072"/>
      <c r="AC775" s="2147">
        <f>X775*O775</f>
        <v>0</v>
      </c>
      <c r="AD775" s="2148"/>
      <c r="AE775" s="2148"/>
      <c r="AF775" s="2148"/>
      <c r="AG775" s="2149"/>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306">
        <f>SUM(O772:S775)</f>
        <v>1</v>
      </c>
      <c r="P776" s="2307"/>
      <c r="Q776" s="2307"/>
      <c r="R776" s="2307"/>
      <c r="S776" s="2308"/>
      <c r="X776" s="2400" t="s">
        <v>129</v>
      </c>
      <c r="Y776" s="2401"/>
      <c r="Z776" s="2401"/>
      <c r="AA776" s="2401"/>
      <c r="AB776" s="2402"/>
      <c r="AC776" s="2147">
        <f>SUM(AC772:AG775)</f>
        <v>0</v>
      </c>
      <c r="AD776" s="2148"/>
      <c r="AE776" s="2148"/>
      <c r="AF776" s="2148"/>
      <c r="AG776" s="2149"/>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706</v>
      </c>
      <c r="K778" s="206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7" t="s">
        <v>407</v>
      </c>
      <c r="K782" s="2118"/>
      <c r="L782" s="2118"/>
      <c r="M782" s="2118"/>
      <c r="N782" s="2119"/>
      <c r="O782" s="2304" t="s">
        <v>291</v>
      </c>
      <c r="P782" s="2304"/>
      <c r="Q782" s="2304"/>
      <c r="R782" s="2304"/>
      <c r="S782" s="2304"/>
      <c r="T782" s="2286" t="s">
        <v>2157</v>
      </c>
      <c r="U782" s="2287"/>
      <c r="V782" s="2287"/>
      <c r="W782" s="2288"/>
      <c r="X782" s="2117" t="s">
        <v>478</v>
      </c>
      <c r="Y782" s="2118"/>
      <c r="Z782" s="2118"/>
      <c r="AA782" s="2118"/>
      <c r="AB782" s="2119"/>
      <c r="AC782" s="2117" t="s">
        <v>292</v>
      </c>
      <c r="AD782" s="2118"/>
      <c r="AE782" s="2118"/>
      <c r="AF782" s="2118"/>
      <c r="AG782" s="2119"/>
      <c r="AH782" s="2282" t="s">
        <v>2397</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0"/>
      <c r="K783" s="2121"/>
      <c r="L783" s="2121"/>
      <c r="M783" s="2121"/>
      <c r="N783" s="2122"/>
      <c r="O783" s="2304"/>
      <c r="P783" s="2304"/>
      <c r="Q783" s="2304"/>
      <c r="R783" s="2304"/>
      <c r="S783" s="2304"/>
      <c r="T783" s="2289"/>
      <c r="U783" s="2290"/>
      <c r="V783" s="2290"/>
      <c r="W783" s="2291"/>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0"/>
      <c r="K784" s="2121"/>
      <c r="L784" s="2121"/>
      <c r="M784" s="2121"/>
      <c r="N784" s="2122"/>
      <c r="O784" s="2304"/>
      <c r="P784" s="2304"/>
      <c r="Q784" s="2304"/>
      <c r="R784" s="2304"/>
      <c r="S784" s="2304"/>
      <c r="T784" s="2289"/>
      <c r="U784" s="2290"/>
      <c r="V784" s="2290"/>
      <c r="W784" s="2291"/>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3"/>
      <c r="K785" s="2124"/>
      <c r="L785" s="2124"/>
      <c r="M785" s="2124"/>
      <c r="N785" s="2125"/>
      <c r="O785" s="2304"/>
      <c r="P785" s="2304"/>
      <c r="Q785" s="2304"/>
      <c r="R785" s="2304"/>
      <c r="S785" s="2304"/>
      <c r="T785" s="2292"/>
      <c r="U785" s="2293"/>
      <c r="V785" s="2293"/>
      <c r="W785" s="2294"/>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71"/>
      <c r="K786" s="2272"/>
      <c r="L786" s="2272"/>
      <c r="M786" s="2272"/>
      <c r="N786" s="2273"/>
      <c r="O786" s="2086"/>
      <c r="P786" s="2086"/>
      <c r="Q786" s="2086"/>
      <c r="R786" s="2086"/>
      <c r="S786" s="2086"/>
      <c r="T786" s="2079"/>
      <c r="U786" s="2080"/>
      <c r="V786" s="2080"/>
      <c r="W786" s="2081"/>
      <c r="X786" s="2070"/>
      <c r="Y786" s="2071"/>
      <c r="Z786" s="2071"/>
      <c r="AA786" s="2071"/>
      <c r="AB786" s="2072"/>
      <c r="AC786" s="2147">
        <f t="shared" ref="AC786:AC795" si="51">X786*O786</f>
        <v>0</v>
      </c>
      <c r="AD786" s="2148"/>
      <c r="AE786" s="2148"/>
      <c r="AF786" s="2148"/>
      <c r="AG786" s="2149"/>
      <c r="AH786" s="2283"/>
      <c r="AI786" s="2284"/>
      <c r="AJ786" s="2284"/>
      <c r="AK786" s="2284"/>
      <c r="AL786" s="228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71"/>
      <c r="K787" s="2272"/>
      <c r="L787" s="2272"/>
      <c r="M787" s="2272"/>
      <c r="N787" s="2273"/>
      <c r="O787" s="2086"/>
      <c r="P787" s="2086"/>
      <c r="Q787" s="2086"/>
      <c r="R787" s="2086"/>
      <c r="S787" s="2086"/>
      <c r="T787" s="2079"/>
      <c r="U787" s="2080"/>
      <c r="V787" s="2080"/>
      <c r="W787" s="2081"/>
      <c r="X787" s="2070"/>
      <c r="Y787" s="2071"/>
      <c r="Z787" s="2071"/>
      <c r="AA787" s="2071"/>
      <c r="AB787" s="2072"/>
      <c r="AC787" s="2147">
        <f t="shared" si="51"/>
        <v>0</v>
      </c>
      <c r="AD787" s="2148"/>
      <c r="AE787" s="2148"/>
      <c r="AF787" s="2148"/>
      <c r="AG787" s="2149"/>
      <c r="AH787" s="2283"/>
      <c r="AI787" s="2284"/>
      <c r="AJ787" s="2284"/>
      <c r="AK787" s="2284"/>
      <c r="AL787" s="228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71"/>
      <c r="K788" s="2272"/>
      <c r="L788" s="2272"/>
      <c r="M788" s="2272"/>
      <c r="N788" s="2273"/>
      <c r="O788" s="2086"/>
      <c r="P788" s="2086"/>
      <c r="Q788" s="2086"/>
      <c r="R788" s="2086"/>
      <c r="S788" s="2086"/>
      <c r="T788" s="2079"/>
      <c r="U788" s="2080"/>
      <c r="V788" s="2080"/>
      <c r="W788" s="2081"/>
      <c r="X788" s="2070"/>
      <c r="Y788" s="2071"/>
      <c r="Z788" s="2071"/>
      <c r="AA788" s="2071"/>
      <c r="AB788" s="2072"/>
      <c r="AC788" s="2147">
        <f t="shared" si="51"/>
        <v>0</v>
      </c>
      <c r="AD788" s="2148"/>
      <c r="AE788" s="2148"/>
      <c r="AF788" s="2148"/>
      <c r="AG788" s="2149"/>
      <c r="AH788" s="2283"/>
      <c r="AI788" s="2284"/>
      <c r="AJ788" s="2284"/>
      <c r="AK788" s="2284"/>
      <c r="AL788" s="228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71"/>
      <c r="K789" s="2272"/>
      <c r="L789" s="2272"/>
      <c r="M789" s="2272"/>
      <c r="N789" s="2273"/>
      <c r="O789" s="2086"/>
      <c r="P789" s="2086"/>
      <c r="Q789" s="2086"/>
      <c r="R789" s="2086"/>
      <c r="S789" s="2086"/>
      <c r="T789" s="2079"/>
      <c r="U789" s="2080"/>
      <c r="V789" s="2080"/>
      <c r="W789" s="2081"/>
      <c r="X789" s="2070"/>
      <c r="Y789" s="2071"/>
      <c r="Z789" s="2071"/>
      <c r="AA789" s="2071"/>
      <c r="AB789" s="2072"/>
      <c r="AC789" s="2147">
        <f t="shared" si="51"/>
        <v>0</v>
      </c>
      <c r="AD789" s="2148"/>
      <c r="AE789" s="2148"/>
      <c r="AF789" s="2148"/>
      <c r="AG789" s="2149"/>
      <c r="AH789" s="2283"/>
      <c r="AI789" s="2284"/>
      <c r="AJ789" s="2284"/>
      <c r="AK789" s="2284"/>
      <c r="AL789" s="228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71"/>
      <c r="K790" s="2272"/>
      <c r="L790" s="2272"/>
      <c r="M790" s="2272"/>
      <c r="N790" s="2273"/>
      <c r="O790" s="2086"/>
      <c r="P790" s="2086"/>
      <c r="Q790" s="2086"/>
      <c r="R790" s="2086"/>
      <c r="S790" s="2086"/>
      <c r="T790" s="2079"/>
      <c r="U790" s="2080"/>
      <c r="V790" s="2080"/>
      <c r="W790" s="2081"/>
      <c r="X790" s="2070"/>
      <c r="Y790" s="2071"/>
      <c r="Z790" s="2071"/>
      <c r="AA790" s="2071"/>
      <c r="AB790" s="2072"/>
      <c r="AC790" s="2147">
        <f t="shared" si="51"/>
        <v>0</v>
      </c>
      <c r="AD790" s="2148"/>
      <c r="AE790" s="2148"/>
      <c r="AF790" s="2148"/>
      <c r="AG790" s="2149"/>
      <c r="AH790" s="2283"/>
      <c r="AI790" s="2284"/>
      <c r="AJ790" s="2284"/>
      <c r="AK790" s="2284"/>
      <c r="AL790" s="228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71"/>
      <c r="K791" s="2272"/>
      <c r="L791" s="2272"/>
      <c r="M791" s="2272"/>
      <c r="N791" s="2273"/>
      <c r="O791" s="2086"/>
      <c r="P791" s="2086"/>
      <c r="Q791" s="2086"/>
      <c r="R791" s="2086"/>
      <c r="S791" s="2086"/>
      <c r="T791" s="2079"/>
      <c r="U791" s="2080"/>
      <c r="V791" s="2080"/>
      <c r="W791" s="2081"/>
      <c r="X791" s="2070"/>
      <c r="Y791" s="2071"/>
      <c r="Z791" s="2071"/>
      <c r="AA791" s="2071"/>
      <c r="AB791" s="2072"/>
      <c r="AC791" s="2147">
        <f t="shared" si="51"/>
        <v>0</v>
      </c>
      <c r="AD791" s="2148"/>
      <c r="AE791" s="2148"/>
      <c r="AF791" s="2148"/>
      <c r="AG791" s="2149"/>
      <c r="AH791" s="2283"/>
      <c r="AI791" s="2284"/>
      <c r="AJ791" s="2284"/>
      <c r="AK791" s="2284"/>
      <c r="AL791" s="228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71"/>
      <c r="K792" s="2272"/>
      <c r="L792" s="2272"/>
      <c r="M792" s="2272"/>
      <c r="N792" s="2273"/>
      <c r="O792" s="2086"/>
      <c r="P792" s="2086"/>
      <c r="Q792" s="2086"/>
      <c r="R792" s="2086"/>
      <c r="S792" s="2086"/>
      <c r="T792" s="2079"/>
      <c r="U792" s="2080"/>
      <c r="V792" s="2080"/>
      <c r="W792" s="2081"/>
      <c r="X792" s="2070"/>
      <c r="Y792" s="2071"/>
      <c r="Z792" s="2071"/>
      <c r="AA792" s="2071"/>
      <c r="AB792" s="2072"/>
      <c r="AC792" s="2147">
        <f t="shared" si="51"/>
        <v>0</v>
      </c>
      <c r="AD792" s="2148"/>
      <c r="AE792" s="2148"/>
      <c r="AF792" s="2148"/>
      <c r="AG792" s="2149"/>
      <c r="AH792" s="2283"/>
      <c r="AI792" s="2284"/>
      <c r="AJ792" s="2284"/>
      <c r="AK792" s="2284"/>
      <c r="AL792" s="228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71"/>
      <c r="K793" s="2272"/>
      <c r="L793" s="2272"/>
      <c r="M793" s="2272"/>
      <c r="N793" s="2273"/>
      <c r="O793" s="2086"/>
      <c r="P793" s="2086"/>
      <c r="Q793" s="2086"/>
      <c r="R793" s="2086"/>
      <c r="S793" s="2086"/>
      <c r="T793" s="2079"/>
      <c r="U793" s="2080"/>
      <c r="V793" s="2080"/>
      <c r="W793" s="2081"/>
      <c r="X793" s="2070"/>
      <c r="Y793" s="2071"/>
      <c r="Z793" s="2071"/>
      <c r="AA793" s="2071"/>
      <c r="AB793" s="2072"/>
      <c r="AC793" s="2147">
        <f t="shared" si="51"/>
        <v>0</v>
      </c>
      <c r="AD793" s="2148"/>
      <c r="AE793" s="2148"/>
      <c r="AF793" s="2148"/>
      <c r="AG793" s="2149"/>
      <c r="AH793" s="2283"/>
      <c r="AI793" s="2284"/>
      <c r="AJ793" s="2284"/>
      <c r="AK793" s="2284"/>
      <c r="AL793" s="228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71"/>
      <c r="K794" s="2272"/>
      <c r="L794" s="2272"/>
      <c r="M794" s="2272"/>
      <c r="N794" s="2273"/>
      <c r="O794" s="2086"/>
      <c r="P794" s="2086"/>
      <c r="Q794" s="2086"/>
      <c r="R794" s="2086"/>
      <c r="S794" s="2086"/>
      <c r="T794" s="2079"/>
      <c r="U794" s="2080"/>
      <c r="V794" s="2080"/>
      <c r="W794" s="2081"/>
      <c r="X794" s="2070"/>
      <c r="Y794" s="2071"/>
      <c r="Z794" s="2071"/>
      <c r="AA794" s="2071"/>
      <c r="AB794" s="2072"/>
      <c r="AC794" s="2147">
        <f t="shared" si="51"/>
        <v>0</v>
      </c>
      <c r="AD794" s="2148"/>
      <c r="AE794" s="2148"/>
      <c r="AF794" s="2148"/>
      <c r="AG794" s="2149"/>
      <c r="AH794" s="2283"/>
      <c r="AI794" s="2284"/>
      <c r="AJ794" s="2284"/>
      <c r="AK794" s="2284"/>
      <c r="AL794" s="228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71"/>
      <c r="K795" s="2272"/>
      <c r="L795" s="2272"/>
      <c r="M795" s="2272"/>
      <c r="N795" s="2273"/>
      <c r="O795" s="2086"/>
      <c r="P795" s="2086"/>
      <c r="Q795" s="2086"/>
      <c r="R795" s="2086"/>
      <c r="S795" s="2086"/>
      <c r="T795" s="2079"/>
      <c r="U795" s="2080"/>
      <c r="V795" s="2080"/>
      <c r="W795" s="2081"/>
      <c r="X795" s="2070"/>
      <c r="Y795" s="2071"/>
      <c r="Z795" s="2071"/>
      <c r="AA795" s="2071"/>
      <c r="AB795" s="2072"/>
      <c r="AC795" s="2147">
        <f t="shared" si="51"/>
        <v>0</v>
      </c>
      <c r="AD795" s="2148"/>
      <c r="AE795" s="2148"/>
      <c r="AF795" s="2148"/>
      <c r="AG795" s="2149"/>
      <c r="AH795" s="2283"/>
      <c r="AI795" s="2284"/>
      <c r="AJ795" s="2284"/>
      <c r="AK795" s="2284"/>
      <c r="AL795" s="228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305">
        <f>SUM(O786:S795)</f>
        <v>0</v>
      </c>
      <c r="P796" s="2305"/>
      <c r="Q796" s="2305"/>
      <c r="R796" s="2305"/>
      <c r="S796" s="2305"/>
      <c r="X796" s="1601" t="s">
        <v>129</v>
      </c>
      <c r="Y796" s="1602"/>
      <c r="Z796" s="1602"/>
      <c r="AA796" s="1602"/>
      <c r="AB796" s="1603"/>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77025</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924300</v>
      </c>
      <c r="Z799" s="2140"/>
      <c r="AA799" s="2140"/>
      <c r="AB799" s="2140"/>
      <c r="AC799" s="2140"/>
      <c r="AZ799" s="58"/>
      <c r="BA799" s="51" t="s">
        <v>667</v>
      </c>
      <c r="BB799" s="51"/>
      <c r="BC799" s="51"/>
      <c r="BD799" s="51"/>
      <c r="BE799" s="51"/>
      <c r="BF799" s="51"/>
      <c r="BG799" s="51"/>
      <c r="BH799" s="51"/>
      <c r="BI799" s="51"/>
      <c r="BJ799" s="51"/>
      <c r="BK799" s="51"/>
      <c r="BL799" s="51"/>
      <c r="BM799" s="51"/>
      <c r="BN799" s="2377" t="s">
        <v>502</v>
      </c>
      <c r="BO799" s="2378"/>
      <c r="BP799" s="58"/>
      <c r="BQ799" s="58"/>
      <c r="BR799" s="58"/>
      <c r="BS799" s="51" t="s">
        <v>669</v>
      </c>
      <c r="BT799" s="51"/>
      <c r="BU799" s="51"/>
      <c r="BV799" s="51"/>
      <c r="BW799" s="51"/>
      <c r="BX799" s="51"/>
      <c r="BY799" s="51"/>
      <c r="BZ799" s="51"/>
      <c r="CA799" s="51"/>
      <c r="CB799" s="2374" t="str">
        <f>T189</f>
        <v>San Diego</v>
      </c>
      <c r="CC799" s="2375"/>
      <c r="CD799" s="2375"/>
      <c r="CE799" s="2375"/>
      <c r="CF799" s="2375"/>
      <c r="CG799" s="2375"/>
      <c r="CH799" s="237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8">
        <v>25</v>
      </c>
      <c r="AA804" s="2279"/>
      <c r="AB804" s="2279"/>
      <c r="AC804" s="2279"/>
      <c r="AD804" s="2279"/>
      <c r="AE804" s="22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1">
        <v>15</v>
      </c>
      <c r="AA805" s="2279"/>
      <c r="AB805" s="2279"/>
      <c r="AC805" s="2279"/>
      <c r="AD805" s="2279"/>
      <c r="AE805" s="22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9">
        <v>49053</v>
      </c>
      <c r="AA806" s="2318"/>
      <c r="AB806" s="2318"/>
      <c r="AC806" s="2318"/>
      <c r="AD806" s="2318"/>
      <c r="AE806" s="231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194340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f>15000-48.421052631579</f>
        <v>14951.578947368422</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9" t="s">
        <v>343</v>
      </c>
      <c r="Q814" s="2310"/>
      <c r="R814" s="2310"/>
      <c r="S814" s="2310"/>
      <c r="T814" s="2310"/>
      <c r="U814" s="2310"/>
      <c r="V814" s="2310"/>
      <c r="W814" s="2310"/>
      <c r="X814" s="2310"/>
      <c r="Y814" s="2311"/>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14951.578947368422</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1">
        <f>Z815+Y799+Z807</f>
        <v>1133591.5789473685</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5" t="s">
        <v>131</v>
      </c>
      <c r="N821" s="2295"/>
      <c r="O821" s="2295"/>
      <c r="P821" s="2296"/>
      <c r="Q821" s="2302" t="s">
        <v>298</v>
      </c>
      <c r="R821" s="2302"/>
      <c r="S821" s="2302"/>
      <c r="T821" s="2302"/>
      <c r="U821" s="2302" t="s">
        <v>299</v>
      </c>
      <c r="V821" s="2302"/>
      <c r="W821" s="2302"/>
      <c r="X821" s="2302"/>
      <c r="Y821" s="2302" t="s">
        <v>300</v>
      </c>
      <c r="Z821" s="2302"/>
      <c r="AA821" s="2302"/>
      <c r="AB821" s="2302"/>
      <c r="AC821" s="2302" t="s">
        <v>371</v>
      </c>
      <c r="AD821" s="2302"/>
      <c r="AE821" s="2302"/>
      <c r="AF821" s="2302"/>
      <c r="AG821" s="2444" t="s">
        <v>344</v>
      </c>
      <c r="AH821" s="2444"/>
      <c r="AI821" s="2444"/>
      <c r="AJ821" s="244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7"/>
      <c r="N822" s="2297"/>
      <c r="O822" s="2297"/>
      <c r="P822" s="2298"/>
      <c r="Q822" s="2302"/>
      <c r="R822" s="2302"/>
      <c r="S822" s="2302"/>
      <c r="T822" s="2302"/>
      <c r="U822" s="2302"/>
      <c r="V822" s="2302"/>
      <c r="W822" s="2302"/>
      <c r="X822" s="2302"/>
      <c r="Y822" s="2302"/>
      <c r="Z822" s="2302"/>
      <c r="AA822" s="2302"/>
      <c r="AB822" s="2302"/>
      <c r="AC822" s="2302"/>
      <c r="AD822" s="2302"/>
      <c r="AE822" s="2302"/>
      <c r="AF822" s="2302"/>
      <c r="AG822" s="2444"/>
      <c r="AH822" s="2444"/>
      <c r="AI822" s="2444"/>
      <c r="AJ822" s="244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8" t="s">
        <v>43</v>
      </c>
      <c r="D823" s="2369"/>
      <c r="E823" s="2369"/>
      <c r="F823" s="2369"/>
      <c r="G823" s="2369"/>
      <c r="H823" s="2369"/>
      <c r="I823" s="80"/>
      <c r="J823" s="80"/>
      <c r="K823" s="80"/>
      <c r="L823" s="81"/>
      <c r="M823" s="2277"/>
      <c r="N823" s="2277"/>
      <c r="O823" s="2277"/>
      <c r="P823" s="2277"/>
      <c r="Q823" s="2277">
        <v>19</v>
      </c>
      <c r="R823" s="2277"/>
      <c r="S823" s="2277"/>
      <c r="T823" s="2277"/>
      <c r="U823" s="2277">
        <v>20</v>
      </c>
      <c r="V823" s="2277"/>
      <c r="W823" s="2277"/>
      <c r="X823" s="2277"/>
      <c r="Y823" s="2277"/>
      <c r="Z823" s="2277"/>
      <c r="AA823" s="2277"/>
      <c r="AB823" s="2277"/>
      <c r="AC823" s="2260"/>
      <c r="AD823" s="2261"/>
      <c r="AE823" s="2261"/>
      <c r="AF823" s="2262"/>
      <c r="AG823" s="2260"/>
      <c r="AH823" s="2261"/>
      <c r="AI823" s="2261"/>
      <c r="AJ823" s="22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5" t="s">
        <v>44</v>
      </c>
      <c r="D824" s="2073"/>
      <c r="E824" s="2073"/>
      <c r="F824" s="2073"/>
      <c r="G824" s="2073"/>
      <c r="H824" s="2073"/>
      <c r="I824" s="77"/>
      <c r="J824" s="77"/>
      <c r="K824" s="77"/>
      <c r="L824" s="78"/>
      <c r="M824" s="2277"/>
      <c r="N824" s="2277"/>
      <c r="O824" s="2277"/>
      <c r="P824" s="2277"/>
      <c r="Q824" s="2277">
        <v>10</v>
      </c>
      <c r="R824" s="2277"/>
      <c r="S824" s="2277"/>
      <c r="T824" s="2277"/>
      <c r="U824" s="2277">
        <v>14</v>
      </c>
      <c r="V824" s="2277"/>
      <c r="W824" s="2277"/>
      <c r="X824" s="2277"/>
      <c r="Y824" s="2277"/>
      <c r="Z824" s="2277"/>
      <c r="AA824" s="2277"/>
      <c r="AB824" s="2277"/>
      <c r="AC824" s="2260"/>
      <c r="AD824" s="2261"/>
      <c r="AE824" s="2261"/>
      <c r="AF824" s="2262"/>
      <c r="AG824" s="2260"/>
      <c r="AH824" s="2261"/>
      <c r="AI824" s="2261"/>
      <c r="AJ824" s="22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5" t="s">
        <v>45</v>
      </c>
      <c r="D825" s="2073"/>
      <c r="E825" s="2073"/>
      <c r="F825" s="2073"/>
      <c r="G825" s="2073"/>
      <c r="H825" s="2073"/>
      <c r="I825" s="96"/>
      <c r="J825" s="96"/>
      <c r="K825" s="96"/>
      <c r="L825" s="97"/>
      <c r="M825" s="2277"/>
      <c r="N825" s="2277"/>
      <c r="O825" s="2277"/>
      <c r="P825" s="2277"/>
      <c r="Q825" s="2277">
        <v>8</v>
      </c>
      <c r="R825" s="2277"/>
      <c r="S825" s="2277"/>
      <c r="T825" s="2277"/>
      <c r="U825" s="2277">
        <v>10</v>
      </c>
      <c r="V825" s="2277"/>
      <c r="W825" s="2277"/>
      <c r="X825" s="2277"/>
      <c r="Y825" s="2277"/>
      <c r="Z825" s="2277"/>
      <c r="AA825" s="2277"/>
      <c r="AB825" s="2277"/>
      <c r="AC825" s="2260"/>
      <c r="AD825" s="2261"/>
      <c r="AE825" s="2261"/>
      <c r="AF825" s="2262"/>
      <c r="AG825" s="2260"/>
      <c r="AH825" s="2261"/>
      <c r="AI825" s="2261"/>
      <c r="AJ825" s="22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5" t="s">
        <v>820</v>
      </c>
      <c r="D826" s="2073"/>
      <c r="E826" s="2073"/>
      <c r="F826" s="2073"/>
      <c r="G826" s="2073"/>
      <c r="H826" s="2073"/>
      <c r="I826" s="96"/>
      <c r="J826" s="96"/>
      <c r="K826" s="96"/>
      <c r="L826" s="97"/>
      <c r="M826" s="2277"/>
      <c r="N826" s="2277"/>
      <c r="O826" s="2277"/>
      <c r="P826" s="2277"/>
      <c r="Q826" s="2277"/>
      <c r="R826" s="2277"/>
      <c r="S826" s="2277"/>
      <c r="T826" s="2277"/>
      <c r="U826" s="2277"/>
      <c r="V826" s="2277"/>
      <c r="W826" s="2277"/>
      <c r="X826" s="2277"/>
      <c r="Y826" s="2277"/>
      <c r="Z826" s="2277"/>
      <c r="AA826" s="2277"/>
      <c r="AB826" s="2277"/>
      <c r="AC826" s="2260"/>
      <c r="AD826" s="2261"/>
      <c r="AE826" s="2261"/>
      <c r="AF826" s="2262"/>
      <c r="AG826" s="2260"/>
      <c r="AH826" s="2261"/>
      <c r="AI826" s="2261"/>
      <c r="AJ826" s="22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5" t="s">
        <v>492</v>
      </c>
      <c r="D827" s="2073"/>
      <c r="E827" s="2073"/>
      <c r="F827" s="2073"/>
      <c r="G827" s="2073"/>
      <c r="H827" s="2073"/>
      <c r="I827" s="96"/>
      <c r="J827" s="96"/>
      <c r="K827" s="96"/>
      <c r="L827" s="97"/>
      <c r="M827" s="2277"/>
      <c r="N827" s="2277"/>
      <c r="O827" s="2277"/>
      <c r="P827" s="2277"/>
      <c r="Q827" s="2277">
        <v>38</v>
      </c>
      <c r="R827" s="2277"/>
      <c r="S827" s="2277"/>
      <c r="T827" s="2277"/>
      <c r="U827" s="2277">
        <v>53</v>
      </c>
      <c r="V827" s="2277"/>
      <c r="W827" s="2277"/>
      <c r="X827" s="2277"/>
      <c r="Y827" s="2277"/>
      <c r="Z827" s="2277"/>
      <c r="AA827" s="2277"/>
      <c r="AB827" s="2277"/>
      <c r="AC827" s="2260"/>
      <c r="AD827" s="2261"/>
      <c r="AE827" s="2261"/>
      <c r="AF827" s="2262"/>
      <c r="AG827" s="2260"/>
      <c r="AH827" s="2261"/>
      <c r="AI827" s="2261"/>
      <c r="AJ827" s="22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3" t="s">
        <v>841</v>
      </c>
      <c r="D828" s="2073"/>
      <c r="E828" s="2073"/>
      <c r="F828" s="2073"/>
      <c r="G828" s="2073"/>
      <c r="H828" s="2073"/>
      <c r="I828" s="96"/>
      <c r="J828" s="96"/>
      <c r="K828" s="96"/>
      <c r="L828" s="97"/>
      <c r="M828" s="2277"/>
      <c r="N828" s="2277"/>
      <c r="O828" s="2277"/>
      <c r="P828" s="2277"/>
      <c r="Q828" s="2277"/>
      <c r="R828" s="2277"/>
      <c r="S828" s="2277"/>
      <c r="T828" s="2277"/>
      <c r="U828" s="2277"/>
      <c r="V828" s="2277"/>
      <c r="W828" s="2277"/>
      <c r="X828" s="2277"/>
      <c r="Y828" s="2277"/>
      <c r="Z828" s="2277"/>
      <c r="AA828" s="2277"/>
      <c r="AB828" s="2277"/>
      <c r="AC828" s="2260"/>
      <c r="AD828" s="2261"/>
      <c r="AE828" s="2261"/>
      <c r="AF828" s="2262"/>
      <c r="AG828" s="2260"/>
      <c r="AH828" s="2261"/>
      <c r="AI828" s="2261"/>
      <c r="AJ828" s="22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7" t="s">
        <v>343</v>
      </c>
      <c r="G829" s="2328"/>
      <c r="H829" s="2328"/>
      <c r="I829" s="2328"/>
      <c r="J829" s="2328"/>
      <c r="K829" s="2328"/>
      <c r="L829" s="2329"/>
      <c r="M829" s="2277"/>
      <c r="N829" s="2277"/>
      <c r="O829" s="2277"/>
      <c r="P829" s="2277"/>
      <c r="Q829" s="2277"/>
      <c r="R829" s="2277"/>
      <c r="S829" s="2277"/>
      <c r="T829" s="2277"/>
      <c r="U829" s="2277"/>
      <c r="V829" s="2277"/>
      <c r="W829" s="2277"/>
      <c r="X829" s="2277"/>
      <c r="Y829" s="2277"/>
      <c r="Z829" s="2277"/>
      <c r="AA829" s="2277"/>
      <c r="AB829" s="2277"/>
      <c r="AC829" s="2260"/>
      <c r="AD829" s="2261"/>
      <c r="AE829" s="2261"/>
      <c r="AF829" s="2262"/>
      <c r="AG829" s="2260"/>
      <c r="AH829" s="2261"/>
      <c r="AI829" s="2261"/>
      <c r="AJ829" s="22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312">
        <f>SUM(M823:P829)</f>
        <v>0</v>
      </c>
      <c r="N830" s="2312"/>
      <c r="O830" s="2312"/>
      <c r="P830" s="2312"/>
      <c r="Q830" s="2312">
        <f>SUM(Q823:T829)</f>
        <v>75</v>
      </c>
      <c r="R830" s="2312"/>
      <c r="S830" s="2312"/>
      <c r="T830" s="2312"/>
      <c r="U830" s="2312">
        <f>SUM(U823:X829)</f>
        <v>97</v>
      </c>
      <c r="V830" s="2312"/>
      <c r="W830" s="2312"/>
      <c r="X830" s="2312"/>
      <c r="Y830" s="2312">
        <f>SUM(Y823:AB829)</f>
        <v>0</v>
      </c>
      <c r="Z830" s="2312"/>
      <c r="AA830" s="2312"/>
      <c r="AB830" s="2312"/>
      <c r="AC830" s="2312">
        <f>SUM(AC823:AF829)</f>
        <v>0</v>
      </c>
      <c r="AD830" s="2312"/>
      <c r="AE830" s="2312"/>
      <c r="AF830" s="2312"/>
      <c r="AG830" s="2312">
        <f>SUM(AG823:AJ829)</f>
        <v>0</v>
      </c>
      <c r="AH830" s="2312"/>
      <c r="AI830" s="2312"/>
      <c r="AJ830" s="231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9" t="s">
        <v>2627</v>
      </c>
      <c r="D835" s="2360"/>
      <c r="E835" s="2360"/>
      <c r="F835" s="2360"/>
      <c r="G835" s="2360"/>
      <c r="H835" s="2360"/>
      <c r="I835" s="2360"/>
      <c r="J835" s="2360"/>
      <c r="K835" s="2360"/>
      <c r="L835" s="2360"/>
      <c r="M835" s="2360"/>
      <c r="N835" s="2360"/>
      <c r="O835" s="2360"/>
      <c r="P835" s="2360"/>
      <c r="Q835" s="2360"/>
      <c r="R835" s="2360"/>
      <c r="S835" s="2360"/>
      <c r="T835" s="2360"/>
      <c r="U835" s="2360"/>
      <c r="V835" s="2360"/>
      <c r="W835" s="2360"/>
      <c r="X835" s="2360"/>
      <c r="Y835" s="2360"/>
      <c r="Z835" s="2360"/>
      <c r="AA835" s="2360"/>
      <c r="AB835" s="2360"/>
      <c r="AC835" s="2360"/>
      <c r="AD835" s="2360"/>
      <c r="AE835" s="2360"/>
      <c r="AF835" s="2360"/>
      <c r="AG835" s="2360"/>
      <c r="AH835" s="2360"/>
      <c r="AI835" s="2360"/>
      <c r="AJ835" s="236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1351</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9">
        <v>4989</v>
      </c>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9">
        <v>6321</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9">
        <v>12112</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9"/>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445" t="s">
        <v>2628</v>
      </c>
      <c r="N844" s="2446"/>
      <c r="O844" s="2446"/>
      <c r="P844" s="2446"/>
      <c r="Q844" s="2446"/>
      <c r="R844" s="2446"/>
      <c r="S844" s="2446"/>
      <c r="T844" s="2446"/>
      <c r="U844" s="2446"/>
      <c r="V844" s="2447"/>
      <c r="W844" s="2139">
        <f>9890+2450</f>
        <v>12340</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0">
        <f>ROUNDDOWN(BC932*2,2)</f>
        <v>0</v>
      </c>
      <c r="BJ844" s="2410"/>
      <c r="BK844" s="2410"/>
      <c r="BL844" s="2410"/>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35762</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034">
        <v>65666</v>
      </c>
      <c r="X847" s="2035"/>
      <c r="Y847" s="2035"/>
      <c r="Z847" s="2035"/>
      <c r="AA847" s="2035"/>
      <c r="AB847" s="2035"/>
      <c r="AC847" s="2036"/>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3">
        <v>20391</v>
      </c>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3">
        <v>25672</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2"/>
      <c r="BH851" s="2342"/>
      <c r="BI851" s="2342"/>
      <c r="BJ851" s="2342"/>
      <c r="BK851" s="2342"/>
      <c r="BL851" s="2342"/>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3">
        <v>26199</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2">
        <f>SUM(W849:AC852)</f>
        <v>72262</v>
      </c>
      <c r="X853" s="2322"/>
      <c r="Y853" s="2322"/>
      <c r="Z853" s="2322"/>
      <c r="AA853" s="2322"/>
      <c r="AB853" s="2322"/>
      <c r="AC853" s="232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1">
        <f>SUM(AZ821:AZ849)</f>
        <v>7.5000000000000011E-2</v>
      </c>
      <c r="BA854" s="2331"/>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4">
        <v>80000</v>
      </c>
      <c r="X855" s="2145"/>
      <c r="Y855" s="2145"/>
      <c r="Z855" s="2145"/>
      <c r="AA855" s="2145"/>
      <c r="AB855" s="2145"/>
      <c r="AC855" s="2146"/>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2009</v>
      </c>
      <c r="K856" s="77"/>
      <c r="L856" s="77"/>
      <c r="M856" s="77"/>
      <c r="N856" s="77"/>
      <c r="O856" s="77"/>
      <c r="P856" s="77"/>
      <c r="Q856" s="77"/>
      <c r="R856" s="77"/>
      <c r="S856" s="77"/>
      <c r="T856" s="2334">
        <v>4</v>
      </c>
      <c r="U856" s="2196"/>
      <c r="V856" s="2335"/>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4">
        <f>40110+20000+40000</f>
        <v>100110</v>
      </c>
      <c r="X857" s="2145"/>
      <c r="Y857" s="2145"/>
      <c r="Z857" s="2145"/>
      <c r="AA857" s="2145"/>
      <c r="AB857" s="2145"/>
      <c r="AC857" s="2146"/>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2010</v>
      </c>
      <c r="K858" s="77"/>
      <c r="L858" s="77"/>
      <c r="M858" s="77"/>
      <c r="N858" s="77"/>
      <c r="O858" s="77"/>
      <c r="P858" s="77"/>
      <c r="Q858" s="77"/>
      <c r="R858" s="77"/>
      <c r="S858" s="77"/>
      <c r="T858" s="2334">
        <v>1</v>
      </c>
      <c r="U858" s="2196"/>
      <c r="V858" s="2335"/>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445" t="s">
        <v>357</v>
      </c>
      <c r="N859" s="2328"/>
      <c r="O859" s="2328"/>
      <c r="P859" s="2328"/>
      <c r="Q859" s="2328"/>
      <c r="R859" s="2328"/>
      <c r="S859" s="2328"/>
      <c r="T859" s="2328"/>
      <c r="U859" s="2328"/>
      <c r="V859" s="2329"/>
      <c r="W859" s="2144">
        <v>30000</v>
      </c>
      <c r="X859" s="2145"/>
      <c r="Y859" s="2145"/>
      <c r="Z859" s="2145"/>
      <c r="AA859" s="2145"/>
      <c r="AB859" s="2145"/>
      <c r="AC859" s="2146"/>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20">
        <f>SUM(W855:AC859)</f>
        <v>210110</v>
      </c>
      <c r="X860" s="2521"/>
      <c r="Y860" s="2521"/>
      <c r="Z860" s="2521"/>
      <c r="AA860" s="2521"/>
      <c r="AB860" s="2521"/>
      <c r="AC860" s="2522"/>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f>22250+15973</f>
        <v>38223</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9">
        <v>4980</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9">
        <v>37370</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9">
        <v>13432</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9">
        <v>9250</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9">
        <v>19580</v>
      </c>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9">
        <v>8175</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7" t="s">
        <v>343</v>
      </c>
      <c r="N869" s="2328"/>
      <c r="O869" s="2328"/>
      <c r="P869" s="2328"/>
      <c r="Q869" s="2328"/>
      <c r="R869" s="2328"/>
      <c r="S869" s="2328"/>
      <c r="T869" s="2328"/>
      <c r="U869" s="2328"/>
      <c r="V869" s="2329"/>
      <c r="W869" s="2139"/>
      <c r="X869" s="2139"/>
      <c r="Y869" s="2139"/>
      <c r="Z869" s="2139"/>
      <c r="AA869" s="2139"/>
      <c r="AB869" s="2139"/>
      <c r="AC869" s="2139"/>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92787</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7" t="s">
        <v>343</v>
      </c>
      <c r="N872" s="2328"/>
      <c r="O872" s="2328"/>
      <c r="P872" s="2328"/>
      <c r="Q872" s="2328"/>
      <c r="R872" s="2328"/>
      <c r="S872" s="2328"/>
      <c r="T872" s="2328"/>
      <c r="U872" s="2328"/>
      <c r="V872" s="2329"/>
      <c r="W872" s="2034"/>
      <c r="X872" s="2035"/>
      <c r="Y872" s="2035"/>
      <c r="Z872" s="2035"/>
      <c r="AA872" s="2035"/>
      <c r="AB872" s="2035"/>
      <c r="AC872" s="2036"/>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7" t="s">
        <v>343</v>
      </c>
      <c r="N873" s="2328"/>
      <c r="O873" s="2328"/>
      <c r="P873" s="2328"/>
      <c r="Q873" s="2328"/>
      <c r="R873" s="2328"/>
      <c r="S873" s="2328"/>
      <c r="T873" s="2328"/>
      <c r="U873" s="2328"/>
      <c r="V873" s="2329"/>
      <c r="W873" s="2034"/>
      <c r="X873" s="2035"/>
      <c r="Y873" s="2035"/>
      <c r="Z873" s="2035"/>
      <c r="AA873" s="2035"/>
      <c r="AB873" s="2035"/>
      <c r="AC873" s="2036"/>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7" t="s">
        <v>343</v>
      </c>
      <c r="N874" s="2328"/>
      <c r="O874" s="2328"/>
      <c r="P874" s="2328"/>
      <c r="Q874" s="2328"/>
      <c r="R874" s="2328"/>
      <c r="S874" s="2328"/>
      <c r="T874" s="2328"/>
      <c r="U874" s="2328"/>
      <c r="V874" s="2329"/>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7" t="s">
        <v>343</v>
      </c>
      <c r="N875" s="2328"/>
      <c r="O875" s="2328"/>
      <c r="P875" s="2328"/>
      <c r="Q875" s="2328"/>
      <c r="R875" s="2328"/>
      <c r="S875" s="2328"/>
      <c r="T875" s="2328"/>
      <c r="U875" s="2328"/>
      <c r="V875" s="2329"/>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7" t="s">
        <v>343</v>
      </c>
      <c r="N876" s="2328"/>
      <c r="O876" s="2328"/>
      <c r="P876" s="2328"/>
      <c r="Q876" s="2328"/>
      <c r="R876" s="2328"/>
      <c r="S876" s="2328"/>
      <c r="T876" s="2328"/>
      <c r="U876" s="2328"/>
      <c r="V876" s="2329"/>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2">
        <f>W845+W853+W860+W861+W870+W877+W847</f>
        <v>514810</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32">
        <f>O796+O776+G753</f>
        <v>101</v>
      </c>
      <c r="AD882" s="2332"/>
      <c r="AE882" s="2332"/>
      <c r="AF882" s="2332"/>
      <c r="AG882" s="2332"/>
      <c r="AH882" s="23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62" t="s">
        <v>33</v>
      </c>
      <c r="F883" s="2362"/>
      <c r="G883" s="2362"/>
      <c r="H883" s="2362"/>
      <c r="I883" s="2362"/>
      <c r="J883" s="2362"/>
      <c r="K883" s="2362"/>
      <c r="L883" s="2362"/>
      <c r="M883" s="2362"/>
      <c r="N883" s="2362"/>
      <c r="O883" s="2362"/>
      <c r="P883" s="2362"/>
      <c r="Q883" s="2362"/>
      <c r="R883" s="2362"/>
      <c r="S883" s="2362"/>
      <c r="T883" s="2362"/>
      <c r="U883" s="2362"/>
      <c r="V883" s="2362"/>
      <c r="W883" s="2362"/>
      <c r="X883" s="2362"/>
      <c r="Y883" s="2362"/>
      <c r="Z883" s="2362"/>
      <c r="AA883" s="2362"/>
      <c r="AB883" s="2363"/>
      <c r="AC883" s="2140">
        <f>IF(ISERROR((ROUNDDOWN(AC881/AC882,0))),0,(ROUNDDOWN(AC881/AC882,0)))</f>
        <v>5097</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26">
        <f>'Sources and Uses Budget'!C75</f>
        <v>514769</v>
      </c>
      <c r="AD884" s="2527"/>
      <c r="AE884" s="2527"/>
      <c r="AF884" s="2527"/>
      <c r="AG884" s="2527"/>
      <c r="AH884" s="25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34">
        <v>1521</v>
      </c>
      <c r="AD885" s="2035"/>
      <c r="AE885" s="2035"/>
      <c r="AF885" s="2035"/>
      <c r="AG885" s="2035"/>
      <c r="AH885" s="20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4">
        <f>109850+20175</f>
        <v>130025</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4">
        <v>50500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2156</v>
      </c>
      <c r="AC888" s="2034">
        <f>15000+373</f>
        <v>15373</v>
      </c>
      <c r="AD888" s="2035"/>
      <c r="AE888" s="2035"/>
      <c r="AF888" s="2035"/>
      <c r="AG888" s="2035"/>
      <c r="AH888" s="203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4">
        <v>5050</v>
      </c>
      <c r="AD889" s="2035"/>
      <c r="AE889" s="2035"/>
      <c r="AF889" s="2035"/>
      <c r="AG889" s="2035"/>
      <c r="AH889" s="2036"/>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2011</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3" t="s">
        <v>2647</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f>6800+5000</f>
        <v>11800</v>
      </c>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3" t="s">
        <v>1035</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24"/>
      <c r="BE901" s="2324"/>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26"/>
      <c r="BE902" s="2326"/>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25"/>
      <c r="BE903" s="2325"/>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25"/>
      <c r="BE904" s="2325"/>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25"/>
      <c r="BE905" s="2325"/>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24"/>
      <c r="BE906" s="2325"/>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7" t="s">
        <v>101</v>
      </c>
      <c r="B907" s="2087"/>
      <c r="C907" s="2087"/>
      <c r="D907" s="2087"/>
      <c r="E907" s="2087"/>
      <c r="F907" s="2087"/>
      <c r="G907" s="2087"/>
      <c r="H907" s="2087"/>
      <c r="I907" s="2087"/>
      <c r="J907" s="2087"/>
      <c r="K907" s="2087"/>
      <c r="L907" s="2087"/>
      <c r="M907" s="2087"/>
      <c r="N907" s="2087"/>
      <c r="O907" s="2087"/>
      <c r="P907" s="2087"/>
      <c r="Q907" s="2087"/>
      <c r="R907" s="2087"/>
      <c r="S907" s="2087"/>
      <c r="T907" s="2087"/>
      <c r="U907" s="2087"/>
      <c r="V907" s="2087"/>
      <c r="W907" s="2087"/>
      <c r="X907" s="2087"/>
      <c r="Y907" s="2087"/>
      <c r="Z907" s="2087"/>
      <c r="AA907" s="2087"/>
      <c r="AB907" s="2087"/>
      <c r="AC907" s="2087"/>
      <c r="AD907" s="2087"/>
      <c r="AE907" s="2087"/>
      <c r="AF907" s="2087"/>
      <c r="AG907" s="2087"/>
      <c r="AH907" s="2087"/>
      <c r="AI907" s="2087"/>
      <c r="AJ907" s="2087"/>
      <c r="AK907" s="2087"/>
      <c r="AL907" s="2087"/>
      <c r="AM907" s="144"/>
      <c r="AN907" s="144"/>
      <c r="AO907" s="144"/>
      <c r="AP907" s="144"/>
      <c r="AQ907" s="144"/>
      <c r="AR907" s="144"/>
      <c r="AS907" s="144"/>
      <c r="AT907" s="144"/>
      <c r="AU907" s="144"/>
      <c r="AV907" s="144"/>
      <c r="AW907" s="144"/>
      <c r="AX907" s="144"/>
      <c r="AY907" s="144"/>
      <c r="AZ907" s="61"/>
      <c r="BA907" s="25"/>
      <c r="BB907" s="127"/>
      <c r="BC907" s="1606"/>
      <c r="BD907" s="2323"/>
      <c r="BE907" s="2323"/>
      <c r="BF907" s="232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8"/>
      <c r="B908" s="2088"/>
      <c r="C908" s="2088"/>
      <c r="D908" s="2088"/>
      <c r="E908" s="2088"/>
      <c r="F908" s="2088"/>
      <c r="G908" s="2088"/>
      <c r="H908" s="2088"/>
      <c r="I908" s="2088"/>
      <c r="J908" s="2088"/>
      <c r="K908" s="2088"/>
      <c r="L908" s="2088"/>
      <c r="M908" s="2088"/>
      <c r="N908" s="2088"/>
      <c r="O908" s="2088"/>
      <c r="P908" s="2088"/>
      <c r="Q908" s="2088"/>
      <c r="R908" s="2088"/>
      <c r="S908" s="2088"/>
      <c r="T908" s="2088"/>
      <c r="U908" s="2088"/>
      <c r="V908" s="2088"/>
      <c r="W908" s="2088"/>
      <c r="X908" s="2088"/>
      <c r="Y908" s="2088"/>
      <c r="Z908" s="2088"/>
      <c r="AA908" s="2088"/>
      <c r="AB908" s="2088"/>
      <c r="AC908" s="2088"/>
      <c r="AD908" s="2088"/>
      <c r="AE908" s="2088"/>
      <c r="AF908" s="2088"/>
      <c r="AG908" s="2088"/>
      <c r="AH908" s="2088"/>
      <c r="AI908" s="2088"/>
      <c r="AJ908" s="2088"/>
      <c r="AK908" s="2088"/>
      <c r="AL908" s="2088"/>
      <c r="AM908" s="144"/>
      <c r="AN908" s="144"/>
      <c r="AO908" s="144"/>
      <c r="AP908" s="144"/>
      <c r="AQ908" s="144"/>
      <c r="AR908" s="144"/>
      <c r="AS908" s="144"/>
      <c r="AT908" s="144"/>
      <c r="AU908" s="144"/>
      <c r="AV908" s="144"/>
      <c r="AW908" s="144"/>
      <c r="AX908" s="144"/>
      <c r="AY908" s="144"/>
      <c r="AZ908" s="61"/>
      <c r="BA908" s="25"/>
      <c r="BB908" s="127"/>
      <c r="BC908" s="1606"/>
      <c r="BD908" s="2330"/>
      <c r="BE908" s="2330"/>
      <c r="BF908" s="233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25"/>
      <c r="BE909" s="2325"/>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24"/>
      <c r="BE910" s="2325"/>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6" t="s">
        <v>850</v>
      </c>
      <c r="G912" s="2517"/>
      <c r="H912" s="2517"/>
      <c r="I912" s="2517"/>
      <c r="J912" s="2517"/>
      <c r="K912" s="2517"/>
      <c r="L912" s="2517"/>
      <c r="M912" s="2517"/>
      <c r="N912" s="2517"/>
      <c r="O912" s="2517"/>
      <c r="P912" s="2517"/>
      <c r="Q912" s="2517"/>
      <c r="R912" s="2517"/>
      <c r="S912" s="2517"/>
      <c r="T912" s="2518"/>
      <c r="U912" s="2253" t="s">
        <v>32</v>
      </c>
      <c r="V912" s="2184"/>
      <c r="W912" s="2184"/>
      <c r="X912" s="2184"/>
      <c r="Y912" s="2184"/>
      <c r="Z912" s="2184"/>
      <c r="AA912" s="73"/>
      <c r="AB912" s="161"/>
      <c r="AC912" s="161"/>
      <c r="AD912" s="161"/>
      <c r="AE912" s="161"/>
      <c r="AF912" s="162"/>
      <c r="AZ912" s="61"/>
      <c r="BA912" s="1605"/>
      <c r="BB912" s="127"/>
      <c r="BC912" s="127"/>
      <c r="BD912" s="2324"/>
      <c r="BE912" s="232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4" t="s">
        <v>879</v>
      </c>
      <c r="G913" s="2255"/>
      <c r="H913" s="2255"/>
      <c r="I913" s="2255"/>
      <c r="J913" s="2255"/>
      <c r="K913" s="2255"/>
      <c r="L913" s="2255"/>
      <c r="M913" s="2255"/>
      <c r="N913" s="2255"/>
      <c r="O913" s="2255"/>
      <c r="P913" s="2255"/>
      <c r="Q913" s="2255"/>
      <c r="R913" s="2255"/>
      <c r="S913" s="2255"/>
      <c r="T913" s="2256"/>
      <c r="U913" s="2254"/>
      <c r="V913" s="2255"/>
      <c r="W913" s="2255"/>
      <c r="X913" s="2255"/>
      <c r="Y913" s="2255"/>
      <c r="Z913" s="2255"/>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7"/>
      <c r="G914" s="2258"/>
      <c r="H914" s="2258"/>
      <c r="I914" s="2258"/>
      <c r="J914" s="2258"/>
      <c r="K914" s="2258"/>
      <c r="L914" s="2258"/>
      <c r="M914" s="2258"/>
      <c r="N914" s="2258"/>
      <c r="O914" s="2258"/>
      <c r="P914" s="2258"/>
      <c r="Q914" s="2258"/>
      <c r="R914" s="2258"/>
      <c r="S914" s="2258"/>
      <c r="T914" s="2259"/>
      <c r="U914" s="2257"/>
      <c r="V914" s="2258"/>
      <c r="W914" s="2258"/>
      <c r="X914" s="2258"/>
      <c r="Y914" s="2258"/>
      <c r="Z914" s="2258"/>
      <c r="AA914" s="164"/>
      <c r="AB914" s="2321" t="s">
        <v>410</v>
      </c>
      <c r="AC914" s="2321"/>
      <c r="AD914" s="2321"/>
      <c r="AE914" s="232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0" t="s">
        <v>578</v>
      </c>
      <c r="V915" s="2062"/>
      <c r="W915" s="2062"/>
      <c r="X915" s="2062"/>
      <c r="Y915" s="2062"/>
      <c r="Z915" s="2063"/>
      <c r="AA915" s="2313">
        <f>AM564</f>
        <v>29839215</v>
      </c>
      <c r="AB915" s="2046"/>
      <c r="AC915" s="2046"/>
      <c r="AD915" s="2046"/>
      <c r="AE915" s="2046"/>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0" t="s">
        <v>578</v>
      </c>
      <c r="V916" s="2062"/>
      <c r="W916" s="2062"/>
      <c r="X916" s="2062"/>
      <c r="Y916" s="2062"/>
      <c r="Z916" s="2063"/>
      <c r="AA916" s="2313">
        <f>AM565</f>
        <v>16336325</v>
      </c>
      <c r="AB916" s="2046"/>
      <c r="AC916" s="2046"/>
      <c r="AD916" s="2046"/>
      <c r="AE916" s="2046"/>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0" t="s">
        <v>626</v>
      </c>
      <c r="V917" s="2062"/>
      <c r="W917" s="2062"/>
      <c r="X917" s="2062"/>
      <c r="Y917" s="2062"/>
      <c r="Z917" s="2063"/>
      <c r="AA917" s="2313"/>
      <c r="AB917" s="2046"/>
      <c r="AC917" s="2046"/>
      <c r="AD917" s="2046"/>
      <c r="AE917" s="2046"/>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0" t="s">
        <v>626</v>
      </c>
      <c r="V918" s="2062"/>
      <c r="W918" s="2062"/>
      <c r="X918" s="2062"/>
      <c r="Y918" s="2062"/>
      <c r="Z918" s="2063"/>
      <c r="AA918" s="2313"/>
      <c r="AB918" s="2046"/>
      <c r="AC918" s="2046"/>
      <c r="AD918" s="2046"/>
      <c r="AE918" s="2046"/>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0" t="s">
        <v>626</v>
      </c>
      <c r="V919" s="2062"/>
      <c r="W919" s="2062"/>
      <c r="X919" s="2062"/>
      <c r="Y919" s="2062"/>
      <c r="Z919" s="2063"/>
      <c r="AA919" s="2313"/>
      <c r="AB919" s="2046"/>
      <c r="AC919" s="2046"/>
      <c r="AD919" s="2046"/>
      <c r="AE919" s="2046"/>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0" t="s">
        <v>626</v>
      </c>
      <c r="V920" s="2062"/>
      <c r="W920" s="2062"/>
      <c r="X920" s="2062"/>
      <c r="Y920" s="2062"/>
      <c r="Z920" s="2063"/>
      <c r="AA920" s="2313"/>
      <c r="AB920" s="2046"/>
      <c r="AC920" s="2046"/>
      <c r="AD920" s="2046"/>
      <c r="AE920" s="2046"/>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0" t="s">
        <v>626</v>
      </c>
      <c r="V921" s="2062"/>
      <c r="W921" s="2062"/>
      <c r="X921" s="2062"/>
      <c r="Y921" s="2062"/>
      <c r="Z921" s="2063"/>
      <c r="AA921" s="2313"/>
      <c r="AB921" s="2046"/>
      <c r="AC921" s="2046"/>
      <c r="AD921" s="2046"/>
      <c r="AE921" s="2046"/>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0" t="s">
        <v>626</v>
      </c>
      <c r="V922" s="2062"/>
      <c r="W922" s="2062"/>
      <c r="X922" s="2062"/>
      <c r="Y922" s="2062"/>
      <c r="Z922" s="2063"/>
      <c r="AA922" s="2313"/>
      <c r="AB922" s="2046"/>
      <c r="AC922" s="2046"/>
      <c r="AD922" s="2046"/>
      <c r="AE922" s="2046"/>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0" t="s">
        <v>626</v>
      </c>
      <c r="V923" s="2062"/>
      <c r="W923" s="2062"/>
      <c r="X923" s="2062"/>
      <c r="Y923" s="2062"/>
      <c r="Z923" s="2063"/>
      <c r="AA923" s="2313"/>
      <c r="AB923" s="2046"/>
      <c r="AC923" s="2046"/>
      <c r="AD923" s="2046"/>
      <c r="AE923" s="2046"/>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0" t="s">
        <v>626</v>
      </c>
      <c r="V924" s="2062"/>
      <c r="W924" s="2062"/>
      <c r="X924" s="2062"/>
      <c r="Y924" s="2062"/>
      <c r="Z924" s="2063"/>
      <c r="AA924" s="2313"/>
      <c r="AB924" s="2046"/>
      <c r="AC924" s="2046"/>
      <c r="AD924" s="2046"/>
      <c r="AE924" s="2046"/>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20" t="s">
        <v>626</v>
      </c>
      <c r="V925" s="2062"/>
      <c r="W925" s="2062"/>
      <c r="X925" s="2062"/>
      <c r="Y925" s="2062"/>
      <c r="Z925" s="2063"/>
      <c r="AA925" s="2313"/>
      <c r="AB925" s="2046"/>
      <c r="AC925" s="2046"/>
      <c r="AD925" s="2046"/>
      <c r="AE925" s="2046"/>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0" t="s">
        <v>626</v>
      </c>
      <c r="V926" s="2062"/>
      <c r="W926" s="2062"/>
      <c r="X926" s="2062"/>
      <c r="Y926" s="2062"/>
      <c r="Z926" s="2063"/>
      <c r="AA926" s="2313"/>
      <c r="AB926" s="2046"/>
      <c r="AC926" s="2046"/>
      <c r="AD926" s="2046"/>
      <c r="AE926" s="2046"/>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0" t="s">
        <v>578</v>
      </c>
      <c r="V927" s="2062"/>
      <c r="W927" s="2062"/>
      <c r="X927" s="2062"/>
      <c r="Y927" s="2062"/>
      <c r="Z927" s="2063"/>
      <c r="AA927" s="2313">
        <f>AO639</f>
        <v>20000000</v>
      </c>
      <c r="AB927" s="2046"/>
      <c r="AC927" s="2046"/>
      <c r="AD927" s="2046"/>
      <c r="AE927" s="2046"/>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1493</v>
      </c>
      <c r="G928" s="148"/>
      <c r="H928" s="148"/>
      <c r="I928" s="148"/>
      <c r="J928" s="148"/>
      <c r="K928" s="148"/>
      <c r="L928" s="148"/>
      <c r="M928" s="148"/>
      <c r="N928" s="148"/>
      <c r="O928" s="148"/>
      <c r="P928" s="148"/>
      <c r="Q928" s="148"/>
      <c r="R928" s="148"/>
      <c r="S928" s="148"/>
      <c r="T928" s="336"/>
      <c r="U928" s="2320" t="s">
        <v>626</v>
      </c>
      <c r="V928" s="2062"/>
      <c r="W928" s="2062"/>
      <c r="X928" s="2062"/>
      <c r="Y928" s="2062"/>
      <c r="Z928" s="2063"/>
      <c r="AA928" s="2313"/>
      <c r="AB928" s="2046"/>
      <c r="AC928" s="2046"/>
      <c r="AD928" s="2046"/>
      <c r="AE928" s="2046"/>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1494</v>
      </c>
      <c r="G929" s="77"/>
      <c r="H929" s="77"/>
      <c r="I929" s="77"/>
      <c r="J929" s="77"/>
      <c r="K929" s="77"/>
      <c r="L929" s="77"/>
      <c r="M929" s="77"/>
      <c r="N929" s="77"/>
      <c r="O929" s="77"/>
      <c r="P929" s="148"/>
      <c r="Q929" s="148"/>
      <c r="R929" s="148"/>
      <c r="S929" s="148"/>
      <c r="T929" s="336"/>
      <c r="U929" s="2320" t="s">
        <v>626</v>
      </c>
      <c r="V929" s="2062"/>
      <c r="W929" s="2062"/>
      <c r="X929" s="2062"/>
      <c r="Y929" s="2062"/>
      <c r="Z929" s="2063"/>
      <c r="AA929" s="2313"/>
      <c r="AB929" s="2046"/>
      <c r="AC929" s="2046"/>
      <c r="AD929" s="2046"/>
      <c r="AE929" s="2046"/>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0" t="s">
        <v>706</v>
      </c>
      <c r="Q930" s="2062"/>
      <c r="R930" s="2062"/>
      <c r="S930" s="2062"/>
      <c r="T930" s="2063"/>
      <c r="U930" s="2320" t="s">
        <v>626</v>
      </c>
      <c r="V930" s="2062"/>
      <c r="W930" s="2062"/>
      <c r="X930" s="2062"/>
      <c r="Y930" s="2062"/>
      <c r="Z930" s="2063"/>
      <c r="AA930" s="2313"/>
      <c r="AB930" s="2046"/>
      <c r="AC930" s="2046"/>
      <c r="AD930" s="2046"/>
      <c r="AE930" s="2046"/>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13" t="s">
        <v>343</v>
      </c>
      <c r="J931" s="2514"/>
      <c r="K931" s="2514"/>
      <c r="L931" s="2514"/>
      <c r="M931" s="2514"/>
      <c r="N931" s="2514"/>
      <c r="O931" s="2514"/>
      <c r="P931" s="2514"/>
      <c r="Q931" s="2514"/>
      <c r="R931" s="2514"/>
      <c r="S931" s="2514"/>
      <c r="T931" s="2515"/>
      <c r="U931" s="2320" t="s">
        <v>626</v>
      </c>
      <c r="V931" s="2062"/>
      <c r="W931" s="2062"/>
      <c r="X931" s="2062"/>
      <c r="Y931" s="2062"/>
      <c r="Z931" s="2063"/>
      <c r="AA931" s="2313"/>
      <c r="AB931" s="2046"/>
      <c r="AC931" s="2046"/>
      <c r="AD931" s="2046"/>
      <c r="AE931" s="2046"/>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513" t="s">
        <v>2620</v>
      </c>
      <c r="J932" s="2514"/>
      <c r="K932" s="2514"/>
      <c r="L932" s="2514"/>
      <c r="M932" s="2514"/>
      <c r="N932" s="2514"/>
      <c r="O932" s="2514"/>
      <c r="P932" s="2514"/>
      <c r="Q932" s="2514"/>
      <c r="R932" s="2514"/>
      <c r="S932" s="2514"/>
      <c r="T932" s="2515"/>
      <c r="U932" s="2320" t="s">
        <v>578</v>
      </c>
      <c r="V932" s="2062"/>
      <c r="W932" s="2062"/>
      <c r="X932" s="2062"/>
      <c r="Y932" s="2062"/>
      <c r="Z932" s="2063"/>
      <c r="AA932" s="2313">
        <f>AO638</f>
        <v>4400000</v>
      </c>
      <c r="AB932" s="2046"/>
      <c r="AC932" s="2046"/>
      <c r="AD932" s="2046"/>
      <c r="AE932" s="2046"/>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9" t="s">
        <v>343</v>
      </c>
      <c r="J933" s="2310"/>
      <c r="K933" s="2310"/>
      <c r="L933" s="2310"/>
      <c r="M933" s="2310"/>
      <c r="N933" s="2310"/>
      <c r="O933" s="2310"/>
      <c r="P933" s="2310"/>
      <c r="Q933" s="2310"/>
      <c r="R933" s="2310"/>
      <c r="S933" s="2310"/>
      <c r="T933" s="2311"/>
      <c r="U933" s="2320" t="s">
        <v>626</v>
      </c>
      <c r="V933" s="2062"/>
      <c r="W933" s="2062"/>
      <c r="X933" s="2062"/>
      <c r="Y933" s="2062"/>
      <c r="Z933" s="2063"/>
      <c r="AA933" s="2313"/>
      <c r="AB933" s="2046"/>
      <c r="AC933" s="2046"/>
      <c r="AD933" s="2046"/>
      <c r="AE933" s="2046"/>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9" t="s">
        <v>343</v>
      </c>
      <c r="J934" s="2310"/>
      <c r="K934" s="2310"/>
      <c r="L934" s="2310"/>
      <c r="M934" s="2310"/>
      <c r="N934" s="2310"/>
      <c r="O934" s="2310"/>
      <c r="P934" s="2310"/>
      <c r="Q934" s="2310"/>
      <c r="R934" s="2310"/>
      <c r="S934" s="2310"/>
      <c r="T934" s="2311"/>
      <c r="U934" s="2320" t="s">
        <v>626</v>
      </c>
      <c r="V934" s="2062"/>
      <c r="W934" s="2062"/>
      <c r="X934" s="2062"/>
      <c r="Y934" s="2062"/>
      <c r="Z934" s="2063"/>
      <c r="AA934" s="2313"/>
      <c r="AB934" s="2046"/>
      <c r="AC934" s="2046"/>
      <c r="AD934" s="2046"/>
      <c r="AE934" s="2046"/>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7">
        <v>43574</v>
      </c>
      <c r="N939" s="2318"/>
      <c r="O939" s="2318"/>
      <c r="P939" s="2318"/>
      <c r="Q939" s="2318"/>
      <c r="R939" s="2318"/>
      <c r="S939" s="2319"/>
      <c r="U939" s="103" t="s">
        <v>11</v>
      </c>
      <c r="V939" s="77"/>
      <c r="W939" s="77"/>
      <c r="X939" s="77"/>
      <c r="Y939" s="77"/>
      <c r="Z939" s="77"/>
      <c r="AA939" s="77"/>
      <c r="AB939" s="77"/>
      <c r="AC939" s="77"/>
      <c r="AD939" s="78"/>
      <c r="AE939" s="2317"/>
      <c r="AF939" s="2318"/>
      <c r="AG939" s="2318"/>
      <c r="AH939" s="2318"/>
      <c r="AI939" s="2318"/>
      <c r="AJ939" s="2318"/>
      <c r="AK939" s="231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523" t="s">
        <v>2629</v>
      </c>
      <c r="N940" s="2524"/>
      <c r="O940" s="2524"/>
      <c r="P940" s="2524"/>
      <c r="Q940" s="2524"/>
      <c r="R940" s="2524"/>
      <c r="S940" s="2525"/>
      <c r="U940" s="103" t="s">
        <v>12</v>
      </c>
      <c r="V940" s="77"/>
      <c r="W940" s="77"/>
      <c r="X940" s="77"/>
      <c r="Y940" s="77"/>
      <c r="Z940" s="77"/>
      <c r="AA940" s="77"/>
      <c r="AB940" s="77"/>
      <c r="AC940" s="77"/>
      <c r="AD940" s="78"/>
      <c r="AE940" s="2343"/>
      <c r="AF940" s="2344"/>
      <c r="AG940" s="2344"/>
      <c r="AH940" s="2344"/>
      <c r="AI940" s="2344"/>
      <c r="AJ940" s="2344"/>
      <c r="AK940" s="234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6" t="s">
        <v>2630</v>
      </c>
      <c r="K941" s="2347"/>
      <c r="L941" s="2347"/>
      <c r="M941" s="2347"/>
      <c r="N941" s="2347"/>
      <c r="O941" s="2347"/>
      <c r="P941" s="2347"/>
      <c r="Q941" s="2347"/>
      <c r="R941" s="2347"/>
      <c r="S941" s="2348"/>
      <c r="U941" s="103" t="s">
        <v>945</v>
      </c>
      <c r="V941" s="77"/>
      <c r="W941" s="77"/>
      <c r="AB941" s="2346" t="s">
        <v>316</v>
      </c>
      <c r="AC941" s="2347"/>
      <c r="AD941" s="2347"/>
      <c r="AE941" s="2347"/>
      <c r="AF941" s="2347"/>
      <c r="AG941" s="2347"/>
      <c r="AH941" s="2347"/>
      <c r="AI941" s="2347"/>
      <c r="AJ941" s="2347"/>
      <c r="AK941" s="234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3">
        <v>0.25</v>
      </c>
      <c r="N942" s="2340"/>
      <c r="O942" s="2340"/>
      <c r="P942" s="2340"/>
      <c r="Q942" s="2340"/>
      <c r="R942" s="2340"/>
      <c r="S942" s="2341"/>
      <c r="U942" s="103" t="s">
        <v>13</v>
      </c>
      <c r="V942" s="77"/>
      <c r="W942" s="77"/>
      <c r="X942" s="77"/>
      <c r="Y942" s="77"/>
      <c r="Z942" s="77"/>
      <c r="AA942" s="77"/>
      <c r="AB942" s="77"/>
      <c r="AC942" s="77"/>
      <c r="AD942" s="78"/>
      <c r="AE942" s="2339"/>
      <c r="AF942" s="2340"/>
      <c r="AG942" s="2340"/>
      <c r="AH942" s="2340"/>
      <c r="AI942" s="2340"/>
      <c r="AJ942" s="2340"/>
      <c r="AK942" s="234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8">
        <v>25</v>
      </c>
      <c r="N943" s="2279"/>
      <c r="O943" s="2279"/>
      <c r="P943" s="2279"/>
      <c r="Q943" s="2279"/>
      <c r="R943" s="2279"/>
      <c r="S943" s="2280"/>
      <c r="U943" s="103" t="s">
        <v>14</v>
      </c>
      <c r="V943" s="77"/>
      <c r="W943" s="77"/>
      <c r="X943" s="77"/>
      <c r="Y943" s="77"/>
      <c r="Z943" s="77"/>
      <c r="AA943" s="77"/>
      <c r="AB943" s="77"/>
      <c r="AC943" s="77"/>
      <c r="AD943" s="78"/>
      <c r="AE943" s="2278"/>
      <c r="AF943" s="2279"/>
      <c r="AG943" s="2279"/>
      <c r="AH943" s="2279"/>
      <c r="AI943" s="2279"/>
      <c r="AJ943" s="2279"/>
      <c r="AK943" s="22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c r="N944" s="2046"/>
      <c r="O944" s="2046"/>
      <c r="P944" s="2046"/>
      <c r="Q944" s="2046"/>
      <c r="R944" s="2046"/>
      <c r="S944" s="2314"/>
      <c r="U944" s="103" t="s">
        <v>15</v>
      </c>
      <c r="V944" s="77"/>
      <c r="W944" s="77"/>
      <c r="X944" s="77"/>
      <c r="Y944" s="77"/>
      <c r="Z944" s="77"/>
      <c r="AA944" s="77"/>
      <c r="AB944" s="77"/>
      <c r="AC944" s="77"/>
      <c r="AD944" s="78"/>
      <c r="AE944" s="2313"/>
      <c r="AF944" s="2046"/>
      <c r="AG944" s="2046"/>
      <c r="AH944" s="2046"/>
      <c r="AI944" s="2046"/>
      <c r="AJ944" s="2046"/>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c r="N945" s="2046"/>
      <c r="O945" s="2046"/>
      <c r="P945" s="2046"/>
      <c r="Q945" s="2046"/>
      <c r="R945" s="2046"/>
      <c r="S945" s="2314"/>
      <c r="U945" s="103" t="s">
        <v>16</v>
      </c>
      <c r="V945" s="77"/>
      <c r="W945" s="77"/>
      <c r="X945" s="77"/>
      <c r="Y945" s="77"/>
      <c r="Z945" s="77"/>
      <c r="AA945" s="77"/>
      <c r="AB945" s="77"/>
      <c r="AC945" s="77"/>
      <c r="AD945" s="78"/>
      <c r="AE945" s="2313"/>
      <c r="AF945" s="2046"/>
      <c r="AG945" s="2046"/>
      <c r="AH945" s="2046"/>
      <c r="AI945" s="2046"/>
      <c r="AJ945" s="2046"/>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79">
        <v>15</v>
      </c>
      <c r="N946" s="2393"/>
      <c r="O946" s="2393"/>
      <c r="P946" s="2393"/>
      <c r="Q946" s="2393"/>
      <c r="R946" s="2393"/>
      <c r="S946" s="2580"/>
      <c r="U946" s="103" t="s">
        <v>605</v>
      </c>
      <c r="V946" s="77"/>
      <c r="W946" s="77"/>
      <c r="X946" s="77"/>
      <c r="Y946" s="77"/>
      <c r="Z946" s="77"/>
      <c r="AA946" s="77"/>
      <c r="AB946" s="77"/>
      <c r="AC946" s="77"/>
      <c r="AD946" s="78"/>
      <c r="AE946" s="2336"/>
      <c r="AF946" s="2337"/>
      <c r="AG946" s="2337"/>
      <c r="AH946" s="2337"/>
      <c r="AI946" s="2337"/>
      <c r="AJ946" s="2337"/>
      <c r="AK946" s="233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15"/>
      <c r="N951" s="2267"/>
      <c r="O951" s="2267"/>
      <c r="P951" s="2267"/>
      <c r="Q951" s="2267"/>
      <c r="R951" s="2267"/>
      <c r="S951" s="2316"/>
      <c r="T951" s="103" t="s">
        <v>848</v>
      </c>
      <c r="U951" s="77"/>
      <c r="V951" s="77"/>
      <c r="W951" s="77"/>
      <c r="X951" s="77"/>
      <c r="Y951" s="77"/>
      <c r="Z951" s="78"/>
      <c r="AA951" s="2315"/>
      <c r="AB951" s="2267"/>
      <c r="AC951" s="2267"/>
      <c r="AD951" s="2267"/>
      <c r="AE951" s="2267"/>
      <c r="AF951" s="2267"/>
      <c r="AG951" s="23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15"/>
      <c r="N952" s="2267"/>
      <c r="O952" s="2267"/>
      <c r="P952" s="2267"/>
      <c r="Q952" s="2267"/>
      <c r="R952" s="2267"/>
      <c r="S952" s="2316"/>
      <c r="T952" s="103" t="s">
        <v>847</v>
      </c>
      <c r="U952" s="77"/>
      <c r="V952" s="77"/>
      <c r="W952" s="77"/>
      <c r="X952" s="77"/>
      <c r="Y952" s="77"/>
      <c r="Z952" s="78"/>
      <c r="AA952" s="2315"/>
      <c r="AB952" s="2267"/>
      <c r="AC952" s="2267"/>
      <c r="AD952" s="2267"/>
      <c r="AE952" s="2267"/>
      <c r="AF952" s="2267"/>
      <c r="AG952" s="23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53" t="s">
        <v>626</v>
      </c>
      <c r="N953" s="2354"/>
      <c r="O953" s="2354"/>
      <c r="P953" s="2354"/>
      <c r="Q953" s="2354"/>
      <c r="R953" s="2354"/>
      <c r="S953" s="2355"/>
      <c r="T953" s="76" t="s">
        <v>346</v>
      </c>
      <c r="U953" s="77"/>
      <c r="V953" s="77"/>
      <c r="W953" s="77"/>
      <c r="X953" s="77"/>
      <c r="Y953" s="77"/>
      <c r="Z953" s="78"/>
      <c r="AA953" s="2315"/>
      <c r="AB953" s="2267"/>
      <c r="AC953" s="2267"/>
      <c r="AD953" s="2267"/>
      <c r="AE953" s="2267"/>
      <c r="AF953" s="2267"/>
      <c r="AG953" s="23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15"/>
      <c r="N954" s="2267"/>
      <c r="O954" s="2267"/>
      <c r="P954" s="2267"/>
      <c r="Q954" s="2267"/>
      <c r="R954" s="2267"/>
      <c r="S954" s="2316"/>
      <c r="T954" s="76" t="s">
        <v>347</v>
      </c>
      <c r="U954" s="77"/>
      <c r="V954" s="77"/>
      <c r="W954" s="77"/>
      <c r="X954" s="77"/>
      <c r="Y954" s="77"/>
      <c r="Z954" s="78"/>
      <c r="AA954" s="2315"/>
      <c r="AB954" s="2267"/>
      <c r="AC954" s="2267"/>
      <c r="AD954" s="2267"/>
      <c r="AE954" s="2267"/>
      <c r="AF954" s="2267"/>
      <c r="AG954" s="23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15"/>
      <c r="N955" s="2267"/>
      <c r="O955" s="2267"/>
      <c r="P955" s="2267"/>
      <c r="Q955" s="2267"/>
      <c r="R955" s="2267"/>
      <c r="S955" s="2316"/>
      <c r="T955" s="76" t="s">
        <v>394</v>
      </c>
      <c r="U955" s="77"/>
      <c r="V955" s="77"/>
      <c r="W955" s="77"/>
      <c r="X955" s="77"/>
      <c r="Y955" s="77"/>
      <c r="Z955" s="78"/>
      <c r="AA955" s="2315"/>
      <c r="AB955" s="2267"/>
      <c r="AC955" s="2267"/>
      <c r="AD955" s="2267"/>
      <c r="AE955" s="2267"/>
      <c r="AF955" s="2267"/>
      <c r="AG955" s="23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56" t="s">
        <v>316</v>
      </c>
      <c r="N956" s="2357"/>
      <c r="O956" s="2357"/>
      <c r="P956" s="2357"/>
      <c r="Q956" s="2357"/>
      <c r="R956" s="2357"/>
      <c r="S956" s="2358"/>
      <c r="T956" s="2349"/>
      <c r="U956" s="2350"/>
      <c r="V956" s="2350"/>
      <c r="W956" s="2350"/>
      <c r="X956" s="2350"/>
      <c r="Y956" s="2350"/>
      <c r="Z956" s="2351"/>
      <c r="AA956" s="2315"/>
      <c r="AB956" s="2267"/>
      <c r="AC956" s="2267"/>
      <c r="AD956" s="2267"/>
      <c r="AE956" s="2267"/>
      <c r="AF956" s="2267"/>
      <c r="AG956" s="23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15"/>
      <c r="N957" s="2267"/>
      <c r="O957" s="2267"/>
      <c r="P957" s="2267"/>
      <c r="Q957" s="2267"/>
      <c r="R957" s="2267"/>
      <c r="S957" s="2316"/>
      <c r="T957" s="2349"/>
      <c r="U957" s="2350"/>
      <c r="V957" s="2350"/>
      <c r="W957" s="2350"/>
      <c r="X957" s="2350"/>
      <c r="Y957" s="2350"/>
      <c r="Z957" s="2351"/>
      <c r="AA957" s="2315"/>
      <c r="AB957" s="2267"/>
      <c r="AC957" s="2267"/>
      <c r="AD957" s="2267"/>
      <c r="AE957" s="2267"/>
      <c r="AF957" s="2267"/>
      <c r="AG957" s="23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5" t="s">
        <v>706</v>
      </c>
      <c r="P958" s="2116"/>
      <c r="Q958" s="139"/>
      <c r="R958" s="139"/>
      <c r="S958" s="140"/>
      <c r="T958" s="71" t="s">
        <v>175</v>
      </c>
      <c r="U958" s="72"/>
      <c r="V958" s="72"/>
      <c r="W958" s="2327" t="s">
        <v>343</v>
      </c>
      <c r="X958" s="2328"/>
      <c r="Y958" s="2328"/>
      <c r="Z958" s="2328"/>
      <c r="AA958" s="2328"/>
      <c r="AB958" s="2328"/>
      <c r="AC958" s="2328"/>
      <c r="AD958" s="2328"/>
      <c r="AE958" s="2328"/>
      <c r="AF958" s="2328"/>
      <c r="AG958" s="232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8" t="s">
        <v>34</v>
      </c>
      <c r="G959" s="2369"/>
      <c r="H959" s="2369"/>
      <c r="I959" s="2369"/>
      <c r="J959" s="2369"/>
      <c r="K959" s="2369"/>
      <c r="L959" s="2369"/>
      <c r="M959" s="2315"/>
      <c r="N959" s="2267"/>
      <c r="O959" s="2267"/>
      <c r="P959" s="2267"/>
      <c r="Q959" s="2267"/>
      <c r="R959" s="2267"/>
      <c r="S959" s="2316"/>
      <c r="T959" s="79"/>
      <c r="U959" s="80"/>
      <c r="V959" s="80"/>
      <c r="W959" s="80"/>
      <c r="X959" s="80"/>
      <c r="Y959" s="80"/>
      <c r="Z959" s="188" t="s">
        <v>139</v>
      </c>
      <c r="AA959" s="2510"/>
      <c r="AB959" s="2511"/>
      <c r="AC959" s="2511"/>
      <c r="AD959" s="2511"/>
      <c r="AE959" s="2511"/>
      <c r="AF959" s="2511"/>
      <c r="AG959" s="251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99" t="s">
        <v>581</v>
      </c>
      <c r="B963" s="2399"/>
      <c r="C963" s="2399"/>
      <c r="D963" s="2399"/>
      <c r="E963" s="2399"/>
      <c r="F963" s="2399"/>
      <c r="G963" s="2399"/>
      <c r="H963" s="2399"/>
      <c r="I963" s="2399"/>
      <c r="J963" s="2399"/>
      <c r="K963" s="2399"/>
      <c r="L963" s="2399"/>
      <c r="M963" s="2399"/>
      <c r="N963" s="2399"/>
      <c r="O963" s="2399"/>
      <c r="P963" s="2399"/>
      <c r="Q963" s="2399"/>
      <c r="R963" s="2399"/>
      <c r="S963" s="2399"/>
      <c r="T963" s="2399"/>
      <c r="U963" s="2399"/>
      <c r="V963" s="2399"/>
      <c r="W963" s="2399"/>
      <c r="X963" s="2399"/>
      <c r="Y963" s="2399"/>
      <c r="Z963" s="2399"/>
      <c r="AA963" s="2399"/>
      <c r="AB963" s="2399"/>
      <c r="AC963" s="2399"/>
      <c r="AD963" s="2399"/>
      <c r="AE963" s="2399"/>
      <c r="AF963" s="2399"/>
      <c r="AG963" s="2399"/>
      <c r="AH963" s="2399"/>
      <c r="AI963" s="2399"/>
      <c r="AJ963" s="2399"/>
      <c r="AK963" s="2399"/>
      <c r="AL963" s="2399"/>
      <c r="AM963" s="2399"/>
      <c r="AN963" s="2399"/>
      <c r="AO963" s="2399"/>
      <c r="AP963" s="2399"/>
      <c r="AQ963" s="2399"/>
      <c r="AR963" s="2399"/>
      <c r="AS963" s="239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99"/>
      <c r="B964" s="2399"/>
      <c r="C964" s="2399"/>
      <c r="D964" s="2399"/>
      <c r="E964" s="2399"/>
      <c r="F964" s="2399"/>
      <c r="G964" s="2399"/>
      <c r="H964" s="2399"/>
      <c r="I964" s="2399"/>
      <c r="J964" s="2399"/>
      <c r="K964" s="2399"/>
      <c r="L964" s="2399"/>
      <c r="M964" s="2399"/>
      <c r="N964" s="2399"/>
      <c r="O964" s="2399"/>
      <c r="P964" s="2399"/>
      <c r="Q964" s="2399"/>
      <c r="R964" s="2399"/>
      <c r="S964" s="2399"/>
      <c r="T964" s="2399"/>
      <c r="U964" s="2399"/>
      <c r="V964" s="2399"/>
      <c r="W964" s="2399"/>
      <c r="X964" s="2399"/>
      <c r="Y964" s="2399"/>
      <c r="Z964" s="2399"/>
      <c r="AA964" s="2399"/>
      <c r="AB964" s="2399"/>
      <c r="AC964" s="2399"/>
      <c r="AD964" s="2399"/>
      <c r="AE964" s="2399"/>
      <c r="AF964" s="2399"/>
      <c r="AG964" s="2399"/>
      <c r="AH964" s="2399"/>
      <c r="AI964" s="2399"/>
      <c r="AJ964" s="2399"/>
      <c r="AK964" s="2399"/>
      <c r="AL964" s="2399"/>
      <c r="AM964" s="2399"/>
      <c r="AN964" s="2399"/>
      <c r="AO964" s="2399"/>
      <c r="AP964" s="2399"/>
      <c r="AQ964" s="2399"/>
      <c r="AR964" s="2399"/>
      <c r="AS964" s="239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2"/>
      <c r="BH965" s="2342"/>
      <c r="BI965" s="2342"/>
      <c r="BJ965" s="2342"/>
      <c r="BK965" s="2342"/>
      <c r="BL965" s="2342"/>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504" t="s">
        <v>673</v>
      </c>
      <c r="E968" s="2505"/>
      <c r="F968" s="2505"/>
      <c r="G968" s="2505"/>
      <c r="H968" s="2505"/>
      <c r="I968" s="2505"/>
      <c r="J968" s="2505"/>
      <c r="K968" s="2505"/>
      <c r="L968" s="2505"/>
      <c r="M968" s="2505"/>
      <c r="N968" s="2505"/>
      <c r="O968" s="2505"/>
      <c r="P968" s="2505"/>
      <c r="Q968" s="2506"/>
      <c r="R968" s="2504" t="s">
        <v>674</v>
      </c>
      <c r="S968" s="2505"/>
      <c r="T968" s="2505"/>
      <c r="U968" s="2505"/>
      <c r="V968" s="2505"/>
      <c r="W968" s="2505"/>
      <c r="X968" s="2505"/>
      <c r="Y968" s="2505"/>
      <c r="Z968" s="2505"/>
      <c r="AA968" s="2506"/>
      <c r="AB968" s="2504" t="s">
        <v>675</v>
      </c>
      <c r="AC968" s="2505"/>
      <c r="AD968" s="2505"/>
      <c r="AE968" s="2505"/>
      <c r="AF968" s="2505"/>
      <c r="AG968" s="2505"/>
      <c r="AH968" s="2505"/>
      <c r="AI968" s="2506"/>
      <c r="AJ968" s="2504" t="s">
        <v>676</v>
      </c>
      <c r="AK968" s="2505"/>
      <c r="AL968" s="2505"/>
      <c r="AM968" s="2505"/>
      <c r="AN968" s="2505"/>
      <c r="AO968" s="2505"/>
      <c r="AP968" s="2505"/>
      <c r="AQ968" s="2506"/>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95" t="s">
        <v>668</v>
      </c>
      <c r="E969" s="2396"/>
      <c r="F969" s="2396"/>
      <c r="G969" s="2396"/>
      <c r="H969" s="2396"/>
      <c r="I969" s="2396"/>
      <c r="J969" s="2396"/>
      <c r="K969" s="2396"/>
      <c r="L969" s="2396"/>
      <c r="M969" s="2396"/>
      <c r="N969" s="2396"/>
      <c r="O969" s="2396"/>
      <c r="P969" s="2396"/>
      <c r="Q969" s="2397"/>
      <c r="R969" s="2352">
        <f>IF(ISNA(IF($BN$799="4%",(INDEX($BP$809:$BT$866,MATCH($CB$799,$BO$809:$BO$866,0),MATCH(D969,$BP$808:$BT$808,0))),(INDEX($BW$809:$CA$866,MATCH($CB$799,$BV$809:$BV$866,0),MATCH(D969,$BW$808:$CA$808,0))))),0,IF($BN$799="4%",(INDEX($BP$809:$BT$866,MATCH($CB$799,$BO$809:$BO$866,0),MATCH(D969,$BP$808:$BT$808,0))),(INDEX($BW$809:$CA$866,MATCH($CB$799,$BV$809:$BV$866,0),MATCH(D969,$BW$808:$CA$808,0)))))</f>
        <v>260566</v>
      </c>
      <c r="S969" s="2352"/>
      <c r="T969" s="2352"/>
      <c r="U969" s="2352"/>
      <c r="V969" s="2352"/>
      <c r="W969" s="2352"/>
      <c r="X969" s="2352"/>
      <c r="Y969" s="2352"/>
      <c r="Z969" s="2352"/>
      <c r="AA969" s="2352"/>
      <c r="AB969" s="2507">
        <f>BN663</f>
        <v>0</v>
      </c>
      <c r="AC969" s="2508"/>
      <c r="AD969" s="2508"/>
      <c r="AE969" s="2508"/>
      <c r="AF969" s="2508"/>
      <c r="AG969" s="2508"/>
      <c r="AH969" s="2508"/>
      <c r="AI969" s="2509"/>
      <c r="AJ969" s="2407">
        <f>IF(ISERROR((R969*AB969)),0,(R969*AB969))</f>
        <v>0</v>
      </c>
      <c r="AK969" s="2408"/>
      <c r="AL969" s="2408"/>
      <c r="AM969" s="2408"/>
      <c r="AN969" s="2408"/>
      <c r="AO969" s="2408"/>
      <c r="AP969" s="2408"/>
      <c r="AQ969" s="2409"/>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95" t="s">
        <v>334</v>
      </c>
      <c r="E970" s="2396"/>
      <c r="F970" s="2396"/>
      <c r="G970" s="2396"/>
      <c r="H970" s="2396"/>
      <c r="I970" s="2396"/>
      <c r="J970" s="2396"/>
      <c r="K970" s="2396"/>
      <c r="L970" s="2396"/>
      <c r="M970" s="2396"/>
      <c r="N970" s="2396"/>
      <c r="O970" s="2396"/>
      <c r="P970" s="2396"/>
      <c r="Q970" s="2397"/>
      <c r="R970" s="2352">
        <f>IF(ISNA(IF($BN$799="4%",(INDEX($BP$809:$BT$866,MATCH($CB$799,$BO$809:$BO$866,0),MATCH(D970,$BP$808:$BT$808,0))),(INDEX($BW$809:$CA$866,MATCH($CB$799,$BV$809:$BV$866,0),MATCH(D970,$BW$808:$CA$808,0))))),0,IF($BN$799="4%",(INDEX($BP$809:$BT$866,MATCH($CB$799,$BO$809:$BO$866,0),MATCH(D970,$BP$808:$BT$808,0))),(INDEX($BW$809:$CA$866,MATCH($CB$799,$BV$809:$BV$866,0),MATCH(D970,$BW$808:$CA$808,0)))))</f>
        <v>300430</v>
      </c>
      <c r="S970" s="2352"/>
      <c r="T970" s="2352"/>
      <c r="U970" s="2352"/>
      <c r="V970" s="2352"/>
      <c r="W970" s="2352"/>
      <c r="X970" s="2352"/>
      <c r="Y970" s="2352"/>
      <c r="Z970" s="2352"/>
      <c r="AA970" s="2352"/>
      <c r="AB970" s="2507">
        <f>BS663</f>
        <v>80</v>
      </c>
      <c r="AC970" s="2508"/>
      <c r="AD970" s="2508"/>
      <c r="AE970" s="2508"/>
      <c r="AF970" s="2508"/>
      <c r="AG970" s="2508"/>
      <c r="AH970" s="2508"/>
      <c r="AI970" s="2509"/>
      <c r="AJ970" s="2407">
        <f>IF(ISERROR((R970*AB970)),0,(R970*AB970))</f>
        <v>24034400</v>
      </c>
      <c r="AK970" s="2408"/>
      <c r="AL970" s="2408"/>
      <c r="AM970" s="2408"/>
      <c r="AN970" s="2408"/>
      <c r="AO970" s="2408"/>
      <c r="AP970" s="2408"/>
      <c r="AQ970" s="2409"/>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95" t="s">
        <v>168</v>
      </c>
      <c r="E971" s="2396"/>
      <c r="F971" s="2396"/>
      <c r="G971" s="2396"/>
      <c r="H971" s="2396"/>
      <c r="I971" s="2396"/>
      <c r="J971" s="2396"/>
      <c r="K971" s="2396"/>
      <c r="L971" s="2396"/>
      <c r="M971" s="2396"/>
      <c r="N971" s="2396"/>
      <c r="O971" s="2396"/>
      <c r="P971" s="2396"/>
      <c r="Q971" s="2397"/>
      <c r="R971" s="2352">
        <f>IF(ISNA(IF($BN$799="4%",(INDEX($BP$809:$BT$866,MATCH($CB$799,$BO$809:$BO$866,0),MATCH(D971,$BP$808:$BT$808,0))),(INDEX($BW$809:$CA$866,MATCH($CB$799,$BV$809:$BV$866,0),MATCH(D971,$BW$808:$CA$808,0))))),0,IF($BN$799="4%",(INDEX($BP$809:$BT$866,MATCH($CB$799,$BO$809:$BO$866,0),MATCH(D971,$BP$808:$BT$808,0))),(INDEX($BW$809:$CA$866,MATCH($CB$799,$BV$809:$BV$866,0),MATCH(D971,$BW$808:$CA$808,0)))))</f>
        <v>362400</v>
      </c>
      <c r="S971" s="2352"/>
      <c r="T971" s="2352"/>
      <c r="U971" s="2352"/>
      <c r="V971" s="2352"/>
      <c r="W971" s="2352"/>
      <c r="X971" s="2352"/>
      <c r="Y971" s="2352"/>
      <c r="Z971" s="2352"/>
      <c r="AA971" s="2352"/>
      <c r="AB971" s="2507">
        <f>BX663</f>
        <v>21</v>
      </c>
      <c r="AC971" s="2508"/>
      <c r="AD971" s="2508"/>
      <c r="AE971" s="2508"/>
      <c r="AF971" s="2508"/>
      <c r="AG971" s="2508"/>
      <c r="AH971" s="2508"/>
      <c r="AI971" s="2509"/>
      <c r="AJ971" s="2407">
        <f>IF(ISERROR((R971*AB971)),0,(R971*AB971))</f>
        <v>7610400</v>
      </c>
      <c r="AK971" s="2408"/>
      <c r="AL971" s="2408"/>
      <c r="AM971" s="2408"/>
      <c r="AN971" s="2408"/>
      <c r="AO971" s="2408"/>
      <c r="AP971" s="2408"/>
      <c r="AQ971" s="2409"/>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95" t="s">
        <v>169</v>
      </c>
      <c r="E972" s="2396"/>
      <c r="F972" s="2396"/>
      <c r="G972" s="2396"/>
      <c r="H972" s="2396"/>
      <c r="I972" s="2396"/>
      <c r="J972" s="2396"/>
      <c r="K972" s="2396"/>
      <c r="L972" s="2396"/>
      <c r="M972" s="2396"/>
      <c r="N972" s="2396"/>
      <c r="O972" s="2396"/>
      <c r="P972" s="2396"/>
      <c r="Q972" s="2397"/>
      <c r="R972" s="2352">
        <f>IF(ISNA(IF($BN$799="4%",(INDEX($BP$809:$BT$866,MATCH($CB$799,$BO$809:$BO$866,0),MATCH(D972,$BP$808:$BT$808,0))),(INDEX($BW$809:$CA$866,MATCH($CB$799,$BV$809:$BV$866,0),MATCH(D972,$BW$808:$CA$808,0))))),0,IF($BN$799="4%",(INDEX($BP$809:$BT$866,MATCH($CB$799,$BO$809:$BO$866,0),MATCH(D972,$BP$808:$BT$808,0))),(INDEX($BW$809:$CA$866,MATCH($CB$799,$BV$809:$BV$866,0),MATCH(D972,$BW$808:$CA$808,0)))))</f>
        <v>463872</v>
      </c>
      <c r="S972" s="2352"/>
      <c r="T972" s="2352"/>
      <c r="U972" s="2352"/>
      <c r="V972" s="2352"/>
      <c r="W972" s="2352"/>
      <c r="X972" s="2352"/>
      <c r="Y972" s="2352"/>
      <c r="Z972" s="2352"/>
      <c r="AA972" s="2352"/>
      <c r="AB972" s="2507">
        <f>CC663</f>
        <v>0</v>
      </c>
      <c r="AC972" s="2508"/>
      <c r="AD972" s="2508"/>
      <c r="AE972" s="2508"/>
      <c r="AF972" s="2508"/>
      <c r="AG972" s="2508"/>
      <c r="AH972" s="2508"/>
      <c r="AI972" s="2509"/>
      <c r="AJ972" s="2407">
        <f>IF(ISERROR((R972*AB972)),0,(R972*AB972))</f>
        <v>0</v>
      </c>
      <c r="AK972" s="2408"/>
      <c r="AL972" s="2408"/>
      <c r="AM972" s="2408"/>
      <c r="AN972" s="2408"/>
      <c r="AO972" s="2408"/>
      <c r="AP972" s="2408"/>
      <c r="AQ972" s="2409"/>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95" t="s">
        <v>493</v>
      </c>
      <c r="E973" s="2396"/>
      <c r="F973" s="2396"/>
      <c r="G973" s="2396"/>
      <c r="H973" s="2396"/>
      <c r="I973" s="2396"/>
      <c r="J973" s="2396"/>
      <c r="K973" s="2396"/>
      <c r="L973" s="2396"/>
      <c r="M973" s="2396"/>
      <c r="N973" s="2396"/>
      <c r="O973" s="2396"/>
      <c r="P973" s="2396"/>
      <c r="Q973" s="2397"/>
      <c r="R973" s="2352">
        <f>IF(ISNA(IF($BN$799="4%",(INDEX($BP$809:$BT$866,MATCH($CB$799,$BO$809:$BO$866,0),MATCH(D973,$BP$808:$BT$808,0))),(INDEX($BW$809:$CA$866,MATCH($CB$799,$BV$809:$BV$866,0),MATCH(D973,$BW$808:$CA$808,0))))),0,IF($BN$799="4%",(INDEX($BP$809:$BT$866,MATCH($CB$799,$BO$809:$BO$866,0),MATCH(D973,$BP$808:$BT$808,0))),(INDEX($BW$809:$CA$866,MATCH($CB$799,$BV$809:$BV$866,0),MATCH(D973,$BW$808:$CA$808,0)))))</f>
        <v>516782</v>
      </c>
      <c r="S973" s="2352"/>
      <c r="T973" s="2352"/>
      <c r="U973" s="2352"/>
      <c r="V973" s="2352"/>
      <c r="W973" s="2352"/>
      <c r="X973" s="2352"/>
      <c r="Y973" s="2352"/>
      <c r="Z973" s="2352"/>
      <c r="AA973" s="2352"/>
      <c r="AB973" s="2507">
        <f>CM663+CH663</f>
        <v>0</v>
      </c>
      <c r="AC973" s="2508"/>
      <c r="AD973" s="2508"/>
      <c r="AE973" s="2508"/>
      <c r="AF973" s="2508"/>
      <c r="AG973" s="2508"/>
      <c r="AH973" s="2508"/>
      <c r="AI973" s="2509"/>
      <c r="AJ973" s="2407">
        <f>IF(ISERROR((R973*AB973)),0,(R973*AB973))</f>
        <v>0</v>
      </c>
      <c r="AK973" s="2408"/>
      <c r="AL973" s="2408"/>
      <c r="AM973" s="2408"/>
      <c r="AN973" s="2408"/>
      <c r="AO973" s="2408"/>
      <c r="AP973" s="2408"/>
      <c r="AQ973" s="2409"/>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38" t="s">
        <v>849</v>
      </c>
      <c r="C974" s="2539"/>
      <c r="D974" s="2539"/>
      <c r="E974" s="2539"/>
      <c r="F974" s="2539"/>
      <c r="G974" s="2539"/>
      <c r="H974" s="2539"/>
      <c r="I974" s="2539"/>
      <c r="J974" s="2539"/>
      <c r="K974" s="2539"/>
      <c r="L974" s="2539"/>
      <c r="M974" s="2539"/>
      <c r="N974" s="2539"/>
      <c r="O974" s="2539"/>
      <c r="P974" s="2539"/>
      <c r="Q974" s="2539"/>
      <c r="R974" s="2539"/>
      <c r="S974" s="2539"/>
      <c r="T974" s="2539"/>
      <c r="U974" s="2539"/>
      <c r="V974" s="2539"/>
      <c r="W974" s="2539"/>
      <c r="X974" s="2539"/>
      <c r="Y974" s="2539"/>
      <c r="Z974" s="2539"/>
      <c r="AA974" s="2540"/>
      <c r="AB974" s="2507">
        <f>SUM(AB969:AI973)</f>
        <v>101</v>
      </c>
      <c r="AC974" s="2508"/>
      <c r="AD974" s="2508"/>
      <c r="AE974" s="2508"/>
      <c r="AF974" s="2508"/>
      <c r="AG974" s="2508"/>
      <c r="AH974" s="2508"/>
      <c r="AI974" s="2509"/>
      <c r="AJ974" s="2407"/>
      <c r="AK974" s="2408"/>
      <c r="AL974" s="2408"/>
      <c r="AM974" s="2408"/>
      <c r="AN974" s="2408"/>
      <c r="AO974" s="2408"/>
      <c r="AP974" s="2408"/>
      <c r="AQ974" s="2409"/>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71" t="s">
        <v>545</v>
      </c>
      <c r="C975" s="2572"/>
      <c r="D975" s="2572"/>
      <c r="E975" s="2572"/>
      <c r="F975" s="2572"/>
      <c r="G975" s="2572"/>
      <c r="H975" s="2572"/>
      <c r="I975" s="2572"/>
      <c r="J975" s="2572"/>
      <c r="K975" s="2572"/>
      <c r="L975" s="2572"/>
      <c r="M975" s="2572"/>
      <c r="N975" s="2572"/>
      <c r="O975" s="2572"/>
      <c r="P975" s="2572"/>
      <c r="Q975" s="2572"/>
      <c r="R975" s="2572"/>
      <c r="S975" s="2572"/>
      <c r="T975" s="2572"/>
      <c r="U975" s="2572"/>
      <c r="V975" s="2572"/>
      <c r="W975" s="2572"/>
      <c r="X975" s="2572"/>
      <c r="Y975" s="2572"/>
      <c r="Z975" s="2572"/>
      <c r="AA975" s="2572"/>
      <c r="AB975" s="2572"/>
      <c r="AC975" s="2572"/>
      <c r="AD975" s="2572"/>
      <c r="AE975" s="2572"/>
      <c r="AF975" s="2572"/>
      <c r="AG975" s="2572"/>
      <c r="AH975" s="2572"/>
      <c r="AI975" s="2573"/>
      <c r="AJ975" s="2407">
        <f>SUM(AJ969:AQ973)</f>
        <v>31644800</v>
      </c>
      <c r="AK975" s="2408"/>
      <c r="AL975" s="2408"/>
      <c r="AM975" s="2408"/>
      <c r="AN975" s="2408"/>
      <c r="AO975" s="2408"/>
      <c r="AP975" s="2408"/>
      <c r="AQ975" s="2409"/>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97"/>
      <c r="C976" s="2498"/>
      <c r="D976" s="2498"/>
      <c r="E976" s="2498"/>
      <c r="F976" s="2498"/>
      <c r="G976" s="2498"/>
      <c r="H976" s="2498"/>
      <c r="I976" s="2498"/>
      <c r="J976" s="2498"/>
      <c r="K976" s="2498"/>
      <c r="L976" s="2498"/>
      <c r="M976" s="2498"/>
      <c r="N976" s="2498"/>
      <c r="O976" s="2498"/>
      <c r="P976" s="2498"/>
      <c r="Q976" s="2498"/>
      <c r="R976" s="2498"/>
      <c r="S976" s="2498"/>
      <c r="T976" s="2498"/>
      <c r="U976" s="2498"/>
      <c r="V976" s="2498"/>
      <c r="W976" s="2498"/>
      <c r="X976" s="2498"/>
      <c r="Y976" s="2498"/>
      <c r="Z976" s="2498"/>
      <c r="AA976" s="2498"/>
      <c r="AB976" s="2498"/>
      <c r="AC976" s="2498"/>
      <c r="AD976" s="2498"/>
      <c r="AE976" s="2499"/>
      <c r="AF976" s="2574" t="s">
        <v>703</v>
      </c>
      <c r="AG976" s="2575"/>
      <c r="AH976" s="2575"/>
      <c r="AI976" s="2576"/>
      <c r="AJ976" s="2497"/>
      <c r="AK976" s="2498"/>
      <c r="AL976" s="2498"/>
      <c r="AM976" s="2498"/>
      <c r="AN976" s="2498"/>
      <c r="AO976" s="2498"/>
      <c r="AP976" s="2498"/>
      <c r="AQ976" s="2499"/>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500" t="s">
        <v>1431</v>
      </c>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c r="AA977" s="2501"/>
      <c r="AB977" s="2501"/>
      <c r="AC977" s="2501"/>
      <c r="AD977" s="2501"/>
      <c r="AE977" s="2502"/>
      <c r="AF977" s="117"/>
      <c r="AG977" s="2577" t="s">
        <v>578</v>
      </c>
      <c r="AH977" s="2578"/>
      <c r="AI977" s="125"/>
      <c r="AJ977" s="2488">
        <f>ROUND(IF(AND(AG977="yes",D979&gt;0),AJ975*0.2,0),0)</f>
        <v>6328960</v>
      </c>
      <c r="AK977" s="2489"/>
      <c r="AL977" s="2489"/>
      <c r="AM977" s="2489"/>
      <c r="AN977" s="2489"/>
      <c r="AO977" s="2489"/>
      <c r="AP977" s="2489"/>
      <c r="AQ977" s="2490"/>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41" t="s">
        <v>1432</v>
      </c>
      <c r="E978" s="2542"/>
      <c r="F978" s="2542"/>
      <c r="G978" s="2542"/>
      <c r="H978" s="2542"/>
      <c r="I978" s="2542"/>
      <c r="J978" s="2542"/>
      <c r="K978" s="2542"/>
      <c r="L978" s="2542"/>
      <c r="M978" s="2542"/>
      <c r="N978" s="2542"/>
      <c r="O978" s="2542"/>
      <c r="P978" s="2542"/>
      <c r="Q978" s="2542"/>
      <c r="R978" s="2542"/>
      <c r="S978" s="2542"/>
      <c r="T978" s="2542"/>
      <c r="U978" s="2542"/>
      <c r="V978" s="2542"/>
      <c r="W978" s="2542"/>
      <c r="X978" s="2542"/>
      <c r="Y978" s="2542"/>
      <c r="Z978" s="2542"/>
      <c r="AA978" s="2542"/>
      <c r="AB978" s="2542"/>
      <c r="AC978" s="2542"/>
      <c r="AD978" s="2542"/>
      <c r="AE978" s="2543"/>
      <c r="AF978" s="110"/>
      <c r="AG978" s="112"/>
      <c r="AH978" s="112"/>
      <c r="AI978" s="121"/>
      <c r="AJ978" s="2491"/>
      <c r="AK978" s="2492"/>
      <c r="AL978" s="2492"/>
      <c r="AM978" s="2492"/>
      <c r="AN978" s="2492"/>
      <c r="AO978" s="2492"/>
      <c r="AP978" s="2492"/>
      <c r="AQ978" s="2493"/>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44" t="s">
        <v>2648</v>
      </c>
      <c r="E979" s="2545"/>
      <c r="F979" s="2545"/>
      <c r="G979" s="2545"/>
      <c r="H979" s="2545"/>
      <c r="I979" s="2545"/>
      <c r="J979" s="2545"/>
      <c r="K979" s="2545"/>
      <c r="L979" s="2545"/>
      <c r="M979" s="2545"/>
      <c r="N979" s="2545"/>
      <c r="O979" s="2545"/>
      <c r="P979" s="2545"/>
      <c r="Q979" s="2545"/>
      <c r="R979" s="2545"/>
      <c r="S979" s="2545"/>
      <c r="T979" s="2545"/>
      <c r="U979" s="2545"/>
      <c r="V979" s="2545"/>
      <c r="W979" s="2545"/>
      <c r="X979" s="2545"/>
      <c r="Y979" s="2545"/>
      <c r="Z979" s="2545"/>
      <c r="AA979" s="2545"/>
      <c r="AB979" s="2545"/>
      <c r="AC979" s="2545"/>
      <c r="AD979" s="2545"/>
      <c r="AE979" s="2546"/>
      <c r="AF979" s="115"/>
      <c r="AG979" s="11"/>
      <c r="AH979" s="11"/>
      <c r="AI979" s="116"/>
      <c r="AJ979" s="2494"/>
      <c r="AK979" s="2495"/>
      <c r="AL979" s="2495"/>
      <c r="AM979" s="2495"/>
      <c r="AN979" s="2495"/>
      <c r="AO979" s="2495"/>
      <c r="AP979" s="2495"/>
      <c r="AQ979" s="2496"/>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51" t="s">
        <v>1531</v>
      </c>
      <c r="E980" s="2452"/>
      <c r="F980" s="2452"/>
      <c r="G980" s="2452"/>
      <c r="H980" s="2452"/>
      <c r="I980" s="2452"/>
      <c r="J980" s="2452"/>
      <c r="K980" s="2452"/>
      <c r="L980" s="2452"/>
      <c r="M980" s="2452"/>
      <c r="N980" s="2452"/>
      <c r="O980" s="2452"/>
      <c r="P980" s="2452"/>
      <c r="Q980" s="2452"/>
      <c r="R980" s="2452"/>
      <c r="S980" s="2452"/>
      <c r="T980" s="2452"/>
      <c r="U980" s="2452"/>
      <c r="V980" s="2452"/>
      <c r="W980" s="2452"/>
      <c r="X980" s="2452"/>
      <c r="Y980" s="2452"/>
      <c r="Z980" s="2452"/>
      <c r="AA980" s="2452"/>
      <c r="AB980" s="2452"/>
      <c r="AC980" s="2452"/>
      <c r="AD980" s="2452"/>
      <c r="AE980" s="2453"/>
      <c r="AF980" s="117"/>
      <c r="AG980" s="2463" t="s">
        <v>706</v>
      </c>
      <c r="AH980" s="2464"/>
      <c r="AI980" s="125"/>
      <c r="AJ980" s="2488">
        <f>ROUND(IF(AG980="yes",AJ975*0.05,0),0)</f>
        <v>0</v>
      </c>
      <c r="AK980" s="2489"/>
      <c r="AL980" s="2489"/>
      <c r="AM980" s="2489"/>
      <c r="AN980" s="2489"/>
      <c r="AO980" s="2489"/>
      <c r="AP980" s="2489"/>
      <c r="AQ980" s="2490"/>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41" t="s">
        <v>1529</v>
      </c>
      <c r="E981" s="2542"/>
      <c r="F981" s="2542"/>
      <c r="G981" s="2542"/>
      <c r="H981" s="2542"/>
      <c r="I981" s="2542"/>
      <c r="J981" s="2542"/>
      <c r="K981" s="2542"/>
      <c r="L981" s="2542"/>
      <c r="M981" s="2542"/>
      <c r="N981" s="2542"/>
      <c r="O981" s="2542"/>
      <c r="P981" s="2542"/>
      <c r="Q981" s="2542"/>
      <c r="R981" s="2542"/>
      <c r="S981" s="2542"/>
      <c r="T981" s="2542"/>
      <c r="U981" s="2542"/>
      <c r="V981" s="2542"/>
      <c r="W981" s="2542"/>
      <c r="X981" s="2542"/>
      <c r="Y981" s="2542"/>
      <c r="Z981" s="2542"/>
      <c r="AA981" s="2542"/>
      <c r="AB981" s="2542"/>
      <c r="AC981" s="2542"/>
      <c r="AD981" s="2542"/>
      <c r="AE981" s="2543"/>
      <c r="AF981" s="110"/>
      <c r="AG981" s="112"/>
      <c r="AH981" s="112"/>
      <c r="AI981" s="121"/>
      <c r="AJ981" s="2491"/>
      <c r="AK981" s="2492"/>
      <c r="AL981" s="2492"/>
      <c r="AM981" s="2492"/>
      <c r="AN981" s="2492"/>
      <c r="AO981" s="2492"/>
      <c r="AP981" s="2492"/>
      <c r="AQ981" s="2493"/>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41"/>
      <c r="E982" s="2542"/>
      <c r="F982" s="2542"/>
      <c r="G982" s="2542"/>
      <c r="H982" s="2542"/>
      <c r="I982" s="2542"/>
      <c r="J982" s="2542"/>
      <c r="K982" s="2542"/>
      <c r="L982" s="2542"/>
      <c r="M982" s="2542"/>
      <c r="N982" s="2542"/>
      <c r="O982" s="2542"/>
      <c r="P982" s="2542"/>
      <c r="Q982" s="2542"/>
      <c r="R982" s="2542"/>
      <c r="S982" s="2542"/>
      <c r="T982" s="2542"/>
      <c r="U982" s="2542"/>
      <c r="V982" s="2542"/>
      <c r="W982" s="2542"/>
      <c r="X982" s="2542"/>
      <c r="Y982" s="2542"/>
      <c r="Z982" s="2542"/>
      <c r="AA982" s="2542"/>
      <c r="AB982" s="2542"/>
      <c r="AC982" s="2542"/>
      <c r="AD982" s="2542"/>
      <c r="AE982" s="2543"/>
      <c r="AF982" s="110"/>
      <c r="AG982" s="112"/>
      <c r="AH982" s="112"/>
      <c r="AI982" s="121"/>
      <c r="AJ982" s="2491"/>
      <c r="AK982" s="2492"/>
      <c r="AL982" s="2492"/>
      <c r="AM982" s="2492"/>
      <c r="AN982" s="2492"/>
      <c r="AO982" s="2492"/>
      <c r="AP982" s="2492"/>
      <c r="AQ982" s="2493"/>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41"/>
      <c r="E983" s="2542"/>
      <c r="F983" s="2542"/>
      <c r="G983" s="2542"/>
      <c r="H983" s="2542"/>
      <c r="I983" s="2542"/>
      <c r="J983" s="2542"/>
      <c r="K983" s="2542"/>
      <c r="L983" s="2542"/>
      <c r="M983" s="2542"/>
      <c r="N983" s="2542"/>
      <c r="O983" s="2542"/>
      <c r="P983" s="2542"/>
      <c r="Q983" s="2542"/>
      <c r="R983" s="2542"/>
      <c r="S983" s="2542"/>
      <c r="T983" s="2542"/>
      <c r="U983" s="2542"/>
      <c r="V983" s="2542"/>
      <c r="W983" s="2542"/>
      <c r="X983" s="2542"/>
      <c r="Y983" s="2542"/>
      <c r="Z983" s="2542"/>
      <c r="AA983" s="2542"/>
      <c r="AB983" s="2542"/>
      <c r="AC983" s="2542"/>
      <c r="AD983" s="2542"/>
      <c r="AE983" s="2543"/>
      <c r="AF983" s="110"/>
      <c r="AG983" s="112"/>
      <c r="AH983" s="112"/>
      <c r="AI983" s="121"/>
      <c r="AJ983" s="2491"/>
      <c r="AK983" s="2492"/>
      <c r="AL983" s="2492"/>
      <c r="AM983" s="2492"/>
      <c r="AN983" s="2492"/>
      <c r="AO983" s="2492"/>
      <c r="AP983" s="2492"/>
      <c r="AQ983" s="2493"/>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41"/>
      <c r="E984" s="2542"/>
      <c r="F984" s="2542"/>
      <c r="G984" s="2542"/>
      <c r="H984" s="2542"/>
      <c r="I984" s="2542"/>
      <c r="J984" s="2542"/>
      <c r="K984" s="2542"/>
      <c r="L984" s="2542"/>
      <c r="M984" s="2542"/>
      <c r="N984" s="2542"/>
      <c r="O984" s="2542"/>
      <c r="P984" s="2542"/>
      <c r="Q984" s="2542"/>
      <c r="R984" s="2542"/>
      <c r="S984" s="2542"/>
      <c r="T984" s="2542"/>
      <c r="U984" s="2542"/>
      <c r="V984" s="2542"/>
      <c r="W984" s="2542"/>
      <c r="X984" s="2542"/>
      <c r="Y984" s="2542"/>
      <c r="Z984" s="2542"/>
      <c r="AA984" s="2542"/>
      <c r="AB984" s="2542"/>
      <c r="AC984" s="2542"/>
      <c r="AD984" s="2542"/>
      <c r="AE984" s="2543"/>
      <c r="AF984" s="110"/>
      <c r="AG984" s="112"/>
      <c r="AH984" s="112"/>
      <c r="AI984" s="121"/>
      <c r="AJ984" s="2491"/>
      <c r="AK984" s="2492"/>
      <c r="AL984" s="2492"/>
      <c r="AM984" s="2492"/>
      <c r="AN984" s="2492"/>
      <c r="AO984" s="2492"/>
      <c r="AP984" s="2492"/>
      <c r="AQ984" s="2493"/>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47"/>
      <c r="E985" s="2548"/>
      <c r="F985" s="2548"/>
      <c r="G985" s="2548"/>
      <c r="H985" s="2548"/>
      <c r="I985" s="2548"/>
      <c r="J985" s="2548"/>
      <c r="K985" s="2548"/>
      <c r="L985" s="2548"/>
      <c r="M985" s="2548"/>
      <c r="N985" s="2548"/>
      <c r="O985" s="2548"/>
      <c r="P985" s="2548"/>
      <c r="Q985" s="2548"/>
      <c r="R985" s="2548"/>
      <c r="S985" s="2548"/>
      <c r="T985" s="2548"/>
      <c r="U985" s="2548"/>
      <c r="V985" s="2548"/>
      <c r="W985" s="2548"/>
      <c r="X985" s="2548"/>
      <c r="Y985" s="2548"/>
      <c r="Z985" s="2548"/>
      <c r="AA985" s="2548"/>
      <c r="AB985" s="2548"/>
      <c r="AC985" s="2548"/>
      <c r="AD985" s="2548"/>
      <c r="AE985" s="2549"/>
      <c r="AF985" s="115"/>
      <c r="AG985" s="11"/>
      <c r="AH985" s="11"/>
      <c r="AI985" s="116"/>
      <c r="AJ985" s="2494"/>
      <c r="AK985" s="2495"/>
      <c r="AL985" s="2495"/>
      <c r="AM985" s="2495"/>
      <c r="AN985" s="2495"/>
      <c r="AO985" s="2495"/>
      <c r="AP985" s="2495"/>
      <c r="AQ985" s="2496"/>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51" t="s">
        <v>2172</v>
      </c>
      <c r="E986" s="2452"/>
      <c r="F986" s="2452"/>
      <c r="G986" s="2452"/>
      <c r="H986" s="2452"/>
      <c r="I986" s="2452"/>
      <c r="J986" s="2452"/>
      <c r="K986" s="2452"/>
      <c r="L986" s="2452"/>
      <c r="M986" s="2452"/>
      <c r="N986" s="2452"/>
      <c r="O986" s="2452"/>
      <c r="P986" s="2452"/>
      <c r="Q986" s="2452"/>
      <c r="R986" s="2452"/>
      <c r="S986" s="2452"/>
      <c r="T986" s="2452"/>
      <c r="U986" s="2452"/>
      <c r="V986" s="2452"/>
      <c r="W986" s="2452"/>
      <c r="X986" s="2452"/>
      <c r="Y986" s="2452"/>
      <c r="Z986" s="2452"/>
      <c r="AA986" s="2452"/>
      <c r="AB986" s="2452"/>
      <c r="AC986" s="2452"/>
      <c r="AD986" s="2452"/>
      <c r="AE986" s="2453"/>
      <c r="AF986" s="124"/>
      <c r="AG986" s="2463" t="s">
        <v>578</v>
      </c>
      <c r="AH986" s="2464"/>
      <c r="AI986" s="125"/>
      <c r="AJ986" s="2488">
        <f>ROUND(IF(AG986="yes",AJ975*0.1,0),0)</f>
        <v>3164480</v>
      </c>
      <c r="AK986" s="2489"/>
      <c r="AL986" s="2489"/>
      <c r="AM986" s="2489"/>
      <c r="AN986" s="2489"/>
      <c r="AO986" s="2489"/>
      <c r="AP986" s="2489"/>
      <c r="AQ986" s="2490"/>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54" t="s">
        <v>1530</v>
      </c>
      <c r="E987" s="2455"/>
      <c r="F987" s="2455"/>
      <c r="G987" s="2455"/>
      <c r="H987" s="2455"/>
      <c r="I987" s="2455"/>
      <c r="J987" s="2455"/>
      <c r="K987" s="2455"/>
      <c r="L987" s="2455"/>
      <c r="M987" s="2455"/>
      <c r="N987" s="2455"/>
      <c r="O987" s="2455"/>
      <c r="P987" s="2455"/>
      <c r="Q987" s="2455"/>
      <c r="R987" s="2455"/>
      <c r="S987" s="2455"/>
      <c r="T987" s="2455"/>
      <c r="U987" s="2455"/>
      <c r="V987" s="2455"/>
      <c r="W987" s="2455"/>
      <c r="X987" s="2455"/>
      <c r="Y987" s="2455"/>
      <c r="Z987" s="2455"/>
      <c r="AA987" s="2455"/>
      <c r="AB987" s="2455"/>
      <c r="AC987" s="2455"/>
      <c r="AD987" s="2455"/>
      <c r="AE987" s="2456"/>
      <c r="AF987" s="110"/>
      <c r="AG987" s="25"/>
      <c r="AH987" s="25"/>
      <c r="AI987" s="121"/>
      <c r="AJ987" s="2491"/>
      <c r="AK987" s="2492"/>
      <c r="AL987" s="2492"/>
      <c r="AM987" s="2492"/>
      <c r="AN987" s="2492"/>
      <c r="AO987" s="2492"/>
      <c r="AP987" s="2492"/>
      <c r="AQ987" s="2493"/>
      <c r="AR987" s="1582"/>
      <c r="AS987" s="1582"/>
      <c r="AT987" s="1582"/>
      <c r="AU987" s="1582"/>
      <c r="AV987" s="1582"/>
      <c r="AW987" s="1582"/>
      <c r="AX987" s="1582"/>
      <c r="AY987" s="1582"/>
      <c r="AZ987" s="61"/>
      <c r="BA987" s="1611">
        <f>G753+O796</f>
        <v>100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54"/>
      <c r="E988" s="2455"/>
      <c r="F988" s="2455"/>
      <c r="G988" s="2455"/>
      <c r="H988" s="2455"/>
      <c r="I988" s="2455"/>
      <c r="J988" s="2455"/>
      <c r="K988" s="2455"/>
      <c r="L988" s="2455"/>
      <c r="M988" s="2455"/>
      <c r="N988" s="2455"/>
      <c r="O988" s="2455"/>
      <c r="P988" s="2455"/>
      <c r="Q988" s="2455"/>
      <c r="R988" s="2455"/>
      <c r="S988" s="2455"/>
      <c r="T988" s="2455"/>
      <c r="U988" s="2455"/>
      <c r="V988" s="2455"/>
      <c r="W988" s="2455"/>
      <c r="X988" s="2455"/>
      <c r="Y988" s="2455"/>
      <c r="Z988" s="2455"/>
      <c r="AA988" s="2455"/>
      <c r="AB988" s="2455"/>
      <c r="AC988" s="2455"/>
      <c r="AD988" s="2455"/>
      <c r="AE988" s="2456"/>
      <c r="AF988" s="110"/>
      <c r="AG988" s="112"/>
      <c r="AH988" s="112"/>
      <c r="AI988" s="121"/>
      <c r="AJ988" s="2491"/>
      <c r="AK988" s="2492"/>
      <c r="AL988" s="2492"/>
      <c r="AM988" s="2492"/>
      <c r="AN988" s="2492"/>
      <c r="AO988" s="2492"/>
      <c r="AP988" s="2492"/>
      <c r="AQ988" s="2493"/>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67"/>
      <c r="E989" s="2468"/>
      <c r="F989" s="2468"/>
      <c r="G989" s="2468"/>
      <c r="H989" s="2468"/>
      <c r="I989" s="2468"/>
      <c r="J989" s="2468"/>
      <c r="K989" s="2468"/>
      <c r="L989" s="2468"/>
      <c r="M989" s="2468"/>
      <c r="N989" s="2468"/>
      <c r="O989" s="2468"/>
      <c r="P989" s="2468"/>
      <c r="Q989" s="2468"/>
      <c r="R989" s="2468"/>
      <c r="S989" s="2468"/>
      <c r="T989" s="2468"/>
      <c r="U989" s="2468"/>
      <c r="V989" s="2468"/>
      <c r="W989" s="2468"/>
      <c r="X989" s="2468"/>
      <c r="Y989" s="2468"/>
      <c r="Z989" s="2468"/>
      <c r="AA989" s="2468"/>
      <c r="AB989" s="2468"/>
      <c r="AC989" s="2468"/>
      <c r="AD989" s="2468"/>
      <c r="AE989" s="2469"/>
      <c r="AF989" s="115"/>
      <c r="AG989" s="11"/>
      <c r="AH989" s="11"/>
      <c r="AI989" s="116"/>
      <c r="AJ989" s="2494"/>
      <c r="AK989" s="2495"/>
      <c r="AL989" s="2495"/>
      <c r="AM989" s="2495"/>
      <c r="AN989" s="2495"/>
      <c r="AO989" s="2495"/>
      <c r="AP989" s="2495"/>
      <c r="AQ989" s="2496"/>
      <c r="AR989" s="1582"/>
      <c r="AS989" s="1582"/>
      <c r="AT989" s="1582"/>
      <c r="AU989" s="1582"/>
      <c r="AV989" s="1582"/>
      <c r="AW989" s="1582"/>
      <c r="AX989" s="1582"/>
      <c r="AY989" s="1582"/>
      <c r="AZ989" s="61"/>
      <c r="BA989" s="1610">
        <f>ROUNDDOWN(X1027/I1027,2)</f>
        <v>0.55000000000000004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1" t="s">
        <v>1532</v>
      </c>
      <c r="E990" s="2452"/>
      <c r="F990" s="2452"/>
      <c r="G990" s="2452"/>
      <c r="H990" s="2452"/>
      <c r="I990" s="2452"/>
      <c r="J990" s="2452"/>
      <c r="K990" s="2452"/>
      <c r="L990" s="2452"/>
      <c r="M990" s="2452"/>
      <c r="N990" s="2452"/>
      <c r="O990" s="2452"/>
      <c r="P990" s="2452"/>
      <c r="Q990" s="2452"/>
      <c r="R990" s="2452"/>
      <c r="S990" s="2452"/>
      <c r="T990" s="2452"/>
      <c r="U990" s="2452"/>
      <c r="V990" s="2452"/>
      <c r="W990" s="2452"/>
      <c r="X990" s="2452"/>
      <c r="Y990" s="2452"/>
      <c r="Z990" s="2452"/>
      <c r="AA990" s="2452"/>
      <c r="AB990" s="2452"/>
      <c r="AC990" s="2452"/>
      <c r="AD990" s="2452"/>
      <c r="AE990" s="2453"/>
      <c r="AF990" s="117"/>
      <c r="AG990" s="2463" t="s">
        <v>706</v>
      </c>
      <c r="AH990" s="2464"/>
      <c r="AI990" s="125"/>
      <c r="AJ990" s="2488">
        <f>ROUND(IF(AG990="yes",AJ975*0.02,0),0)</f>
        <v>0</v>
      </c>
      <c r="AK990" s="2489"/>
      <c r="AL990" s="2489"/>
      <c r="AM990" s="2489"/>
      <c r="AN990" s="2489"/>
      <c r="AO990" s="2489"/>
      <c r="AP990" s="2489"/>
      <c r="AQ990" s="2490"/>
      <c r="AR990" s="1582"/>
      <c r="AS990" s="1582"/>
      <c r="AT990" s="1582"/>
      <c r="AU990" s="1582"/>
      <c r="AV990" s="1582"/>
      <c r="AW990" s="1582"/>
      <c r="AX990" s="1582"/>
      <c r="AY990" s="1582"/>
      <c r="AZ990" s="61"/>
      <c r="BA990" s="1610">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7" t="s">
        <v>1533</v>
      </c>
      <c r="E991" s="2468"/>
      <c r="F991" s="2468"/>
      <c r="G991" s="2468"/>
      <c r="H991" s="2468"/>
      <c r="I991" s="2468"/>
      <c r="J991" s="2468"/>
      <c r="K991" s="2468"/>
      <c r="L991" s="2468"/>
      <c r="M991" s="2468"/>
      <c r="N991" s="2468"/>
      <c r="O991" s="2468"/>
      <c r="P991" s="2468"/>
      <c r="Q991" s="2468"/>
      <c r="R991" s="2468"/>
      <c r="S991" s="2468"/>
      <c r="T991" s="2468"/>
      <c r="U991" s="2468"/>
      <c r="V991" s="2468"/>
      <c r="W991" s="2468"/>
      <c r="X991" s="2468"/>
      <c r="Y991" s="2468"/>
      <c r="Z991" s="2468"/>
      <c r="AA991" s="2468"/>
      <c r="AB991" s="2468"/>
      <c r="AC991" s="2468"/>
      <c r="AD991" s="2468"/>
      <c r="AE991" s="2469"/>
      <c r="AF991" s="115"/>
      <c r="AG991" s="11"/>
      <c r="AH991" s="11"/>
      <c r="AI991" s="116"/>
      <c r="AJ991" s="2494"/>
      <c r="AK991" s="2495"/>
      <c r="AL991" s="2495"/>
      <c r="AM991" s="2495"/>
      <c r="AN991" s="2495"/>
      <c r="AO991" s="2495"/>
      <c r="AP991" s="2495"/>
      <c r="AQ991" s="2496"/>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51" t="s">
        <v>1534</v>
      </c>
      <c r="E992" s="2452"/>
      <c r="F992" s="2452"/>
      <c r="G992" s="2452"/>
      <c r="H992" s="2452"/>
      <c r="I992" s="2452"/>
      <c r="J992" s="2452"/>
      <c r="K992" s="2452"/>
      <c r="L992" s="2452"/>
      <c r="M992" s="2452"/>
      <c r="N992" s="2452"/>
      <c r="O992" s="2452"/>
      <c r="P992" s="2452"/>
      <c r="Q992" s="2452"/>
      <c r="R992" s="2452"/>
      <c r="S992" s="2452"/>
      <c r="T992" s="2452"/>
      <c r="U992" s="2452"/>
      <c r="V992" s="2452"/>
      <c r="W992" s="2452"/>
      <c r="X992" s="2452"/>
      <c r="Y992" s="2452"/>
      <c r="Z992" s="2452"/>
      <c r="AA992" s="2452"/>
      <c r="AB992" s="2452"/>
      <c r="AC992" s="2452"/>
      <c r="AD992" s="2452"/>
      <c r="AE992" s="2453"/>
      <c r="AF992" s="117"/>
      <c r="AG992" s="2463" t="s">
        <v>706</v>
      </c>
      <c r="AH992" s="2464"/>
      <c r="AI992" s="117"/>
      <c r="AJ992" s="2488">
        <f>ROUND(IF(AG992="yes",AJ975*0.02,0),0)</f>
        <v>0</v>
      </c>
      <c r="AK992" s="2489"/>
      <c r="AL992" s="2489"/>
      <c r="AM992" s="2489"/>
      <c r="AN992" s="2489"/>
      <c r="AO992" s="2489"/>
      <c r="AP992" s="2489"/>
      <c r="AQ992" s="2490"/>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54" t="s">
        <v>1535</v>
      </c>
      <c r="E993" s="2455"/>
      <c r="F993" s="2455"/>
      <c r="G993" s="2455"/>
      <c r="H993" s="2455"/>
      <c r="I993" s="2455"/>
      <c r="J993" s="2455"/>
      <c r="K993" s="2455"/>
      <c r="L993" s="2455"/>
      <c r="M993" s="2455"/>
      <c r="N993" s="2455"/>
      <c r="O993" s="2455"/>
      <c r="P993" s="2455"/>
      <c r="Q993" s="2455"/>
      <c r="R993" s="2455"/>
      <c r="S993" s="2455"/>
      <c r="T993" s="2455"/>
      <c r="U993" s="2455"/>
      <c r="V993" s="2455"/>
      <c r="W993" s="2455"/>
      <c r="X993" s="2455"/>
      <c r="Y993" s="2455"/>
      <c r="Z993" s="2455"/>
      <c r="AA993" s="2455"/>
      <c r="AB993" s="2455"/>
      <c r="AC993" s="2455"/>
      <c r="AD993" s="2455"/>
      <c r="AE993" s="2456"/>
      <c r="AF993" s="110"/>
      <c r="AG993" s="25"/>
      <c r="AH993" s="25"/>
      <c r="AI993" s="112"/>
      <c r="AJ993" s="2491"/>
      <c r="AK993" s="2492"/>
      <c r="AL993" s="2492"/>
      <c r="AM993" s="2492"/>
      <c r="AN993" s="2492"/>
      <c r="AO993" s="2492"/>
      <c r="AP993" s="2492"/>
      <c r="AQ993" s="2493"/>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67"/>
      <c r="E994" s="2468"/>
      <c r="F994" s="2468"/>
      <c r="G994" s="2468"/>
      <c r="H994" s="2468"/>
      <c r="I994" s="2468"/>
      <c r="J994" s="2468"/>
      <c r="K994" s="2468"/>
      <c r="L994" s="2468"/>
      <c r="M994" s="2468"/>
      <c r="N994" s="2468"/>
      <c r="O994" s="2468"/>
      <c r="P994" s="2468"/>
      <c r="Q994" s="2468"/>
      <c r="R994" s="2468"/>
      <c r="S994" s="2468"/>
      <c r="T994" s="2468"/>
      <c r="U994" s="2468"/>
      <c r="V994" s="2468"/>
      <c r="W994" s="2468"/>
      <c r="X994" s="2468"/>
      <c r="Y994" s="2468"/>
      <c r="Z994" s="2468"/>
      <c r="AA994" s="2468"/>
      <c r="AB994" s="2468"/>
      <c r="AC994" s="2468"/>
      <c r="AD994" s="2468"/>
      <c r="AE994" s="2469"/>
      <c r="AF994" s="115"/>
      <c r="AG994" s="11"/>
      <c r="AH994" s="11"/>
      <c r="AI994" s="116"/>
      <c r="AJ994" s="2494"/>
      <c r="AK994" s="2495"/>
      <c r="AL994" s="2495"/>
      <c r="AM994" s="2495"/>
      <c r="AN994" s="2495"/>
      <c r="AO994" s="2495"/>
      <c r="AP994" s="2495"/>
      <c r="AQ994" s="2496"/>
      <c r="AR994" s="1582"/>
      <c r="AS994" s="1582"/>
      <c r="AT994" s="1582"/>
      <c r="AU994" s="1582"/>
      <c r="AV994" s="1582"/>
      <c r="AW994" s="1582"/>
      <c r="AX994" s="1582"/>
      <c r="AY994" s="1582"/>
    </row>
    <row r="995" spans="1:96" s="718" customFormat="1" ht="12.75" customHeight="1">
      <c r="A995" s="51"/>
      <c r="B995" s="117"/>
      <c r="C995" s="118" t="s">
        <v>224</v>
      </c>
      <c r="D995" s="2500" t="s">
        <v>1536</v>
      </c>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c r="AA995" s="2501"/>
      <c r="AB995" s="2501"/>
      <c r="AC995" s="2501"/>
      <c r="AD995" s="2501"/>
      <c r="AE995" s="2502"/>
      <c r="AF995" s="117"/>
      <c r="AG995" s="2463" t="s">
        <v>706</v>
      </c>
      <c r="AH995" s="2464"/>
      <c r="AI995" s="125"/>
      <c r="AJ995" s="2488">
        <f>IF(AG995="yes",AJ975*BA995,0)</f>
        <v>0</v>
      </c>
      <c r="AK995" s="2489"/>
      <c r="AL995" s="2489"/>
      <c r="AM995" s="2489"/>
      <c r="AN995" s="2489"/>
      <c r="AO995" s="2489"/>
      <c r="AP995" s="2489"/>
      <c r="AQ995" s="2490"/>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54" t="s">
        <v>1537</v>
      </c>
      <c r="E996" s="2455"/>
      <c r="F996" s="2455"/>
      <c r="G996" s="2455"/>
      <c r="H996" s="2455"/>
      <c r="I996" s="2455"/>
      <c r="J996" s="2455"/>
      <c r="K996" s="2455"/>
      <c r="L996" s="2455"/>
      <c r="M996" s="2455"/>
      <c r="N996" s="2455"/>
      <c r="O996" s="2455"/>
      <c r="P996" s="2455"/>
      <c r="Q996" s="2455"/>
      <c r="R996" s="2455"/>
      <c r="S996" s="2455"/>
      <c r="T996" s="2455"/>
      <c r="U996" s="2455"/>
      <c r="V996" s="2455"/>
      <c r="W996" s="2455"/>
      <c r="X996" s="2455"/>
      <c r="Y996" s="2455"/>
      <c r="Z996" s="2455"/>
      <c r="AA996" s="2455"/>
      <c r="AB996" s="2455"/>
      <c r="AC996" s="2455"/>
      <c r="AD996" s="2455"/>
      <c r="AE996" s="2456"/>
      <c r="AF996" s="110"/>
      <c r="AG996" s="112"/>
      <c r="AH996" s="112"/>
      <c r="AI996" s="121"/>
      <c r="AJ996" s="2491"/>
      <c r="AK996" s="2492"/>
      <c r="AL996" s="2492"/>
      <c r="AM996" s="2492"/>
      <c r="AN996" s="2492"/>
      <c r="AO996" s="2492"/>
      <c r="AP996" s="2492"/>
      <c r="AQ996" s="2493"/>
      <c r="AR996" s="1582"/>
      <c r="AS996" s="1582"/>
      <c r="AT996" s="1582"/>
      <c r="AU996" s="1582"/>
      <c r="AV996" s="1582"/>
      <c r="AW996" s="1582"/>
      <c r="AX996" s="1582"/>
      <c r="AY996" s="1582"/>
    </row>
    <row r="997" spans="1:96" ht="12.75" customHeight="1">
      <c r="A997" s="51"/>
      <c r="B997" s="110"/>
      <c r="C997" s="111"/>
      <c r="D997" s="2454"/>
      <c r="E997" s="2455"/>
      <c r="F997" s="2455"/>
      <c r="G997" s="2455"/>
      <c r="H997" s="2455"/>
      <c r="I997" s="2455"/>
      <c r="J997" s="2455"/>
      <c r="K997" s="2455"/>
      <c r="L997" s="2455"/>
      <c r="M997" s="2455"/>
      <c r="N997" s="2455"/>
      <c r="O997" s="2455"/>
      <c r="P997" s="2455"/>
      <c r="Q997" s="2455"/>
      <c r="R997" s="2455"/>
      <c r="S997" s="2455"/>
      <c r="T997" s="2455"/>
      <c r="U997" s="2455"/>
      <c r="V997" s="2455"/>
      <c r="W997" s="2455"/>
      <c r="X997" s="2455"/>
      <c r="Y997" s="2455"/>
      <c r="Z997" s="2455"/>
      <c r="AA997" s="2455"/>
      <c r="AB997" s="2455"/>
      <c r="AC997" s="2455"/>
      <c r="AD997" s="2455"/>
      <c r="AE997" s="2456"/>
      <c r="AF997" s="110"/>
      <c r="AG997" s="112"/>
      <c r="AH997" s="112"/>
      <c r="AI997" s="121"/>
      <c r="AJ997" s="2491"/>
      <c r="AK997" s="2492"/>
      <c r="AL997" s="2492"/>
      <c r="AM997" s="2492"/>
      <c r="AN997" s="2492"/>
      <c r="AO997" s="2492"/>
      <c r="AP997" s="2492"/>
      <c r="AQ997" s="2493"/>
      <c r="AR997" s="1582"/>
      <c r="AS997" s="1582"/>
      <c r="AT997" s="1582"/>
      <c r="AU997" s="1582"/>
      <c r="AV997" s="1582"/>
      <c r="AW997" s="1582"/>
      <c r="AX997" s="1582"/>
      <c r="AY997" s="1582"/>
      <c r="BA997" s="320">
        <f>IF(A1044="Yes",0.05,0)</f>
        <v>0</v>
      </c>
    </row>
    <row r="998" spans="1:96" ht="15" customHeight="1">
      <c r="A998" s="51"/>
      <c r="B998" s="119"/>
      <c r="C998" s="120"/>
      <c r="D998" s="2467"/>
      <c r="E998" s="2468"/>
      <c r="F998" s="2468"/>
      <c r="G998" s="2468"/>
      <c r="H998" s="2468"/>
      <c r="I998" s="2468"/>
      <c r="J998" s="2468"/>
      <c r="K998" s="2468"/>
      <c r="L998" s="2468"/>
      <c r="M998" s="2468"/>
      <c r="N998" s="2468"/>
      <c r="O998" s="2468"/>
      <c r="P998" s="2468"/>
      <c r="Q998" s="2468"/>
      <c r="R998" s="2468"/>
      <c r="S998" s="2468"/>
      <c r="T998" s="2468"/>
      <c r="U998" s="2468"/>
      <c r="V998" s="2468"/>
      <c r="W998" s="2468"/>
      <c r="X998" s="2468"/>
      <c r="Y998" s="2468"/>
      <c r="Z998" s="2468"/>
      <c r="AA998" s="2468"/>
      <c r="AB998" s="2468"/>
      <c r="AC998" s="2468"/>
      <c r="AD998" s="2468"/>
      <c r="AE998" s="2469"/>
      <c r="AF998" s="115"/>
      <c r="AG998" s="11"/>
      <c r="AH998" s="11"/>
      <c r="AI998" s="116"/>
      <c r="AJ998" s="2494"/>
      <c r="AK998" s="2495"/>
      <c r="AL998" s="2495"/>
      <c r="AM998" s="2495"/>
      <c r="AN998" s="2495"/>
      <c r="AO998" s="2495"/>
      <c r="AP998" s="2495"/>
      <c r="AQ998" s="2496"/>
      <c r="AR998" s="1582"/>
      <c r="AS998" s="1582"/>
      <c r="AT998" s="1582"/>
      <c r="AU998" s="1582"/>
      <c r="AV998" s="1582"/>
      <c r="AW998" s="1582"/>
      <c r="AX998" s="1582"/>
      <c r="AY998" s="1582"/>
      <c r="BA998" s="320">
        <f>IF(A1050="Yes",0.02,0)</f>
        <v>0</v>
      </c>
    </row>
    <row r="999" spans="1:96" s="718" customFormat="1" ht="15" customHeight="1">
      <c r="A999" s="51"/>
      <c r="B999" s="117"/>
      <c r="C999" s="118" t="s">
        <v>229</v>
      </c>
      <c r="D999" s="2562" t="s">
        <v>1538</v>
      </c>
      <c r="E999" s="2563"/>
      <c r="F999" s="2563"/>
      <c r="G999" s="2563"/>
      <c r="H999" s="2563"/>
      <c r="I999" s="2563"/>
      <c r="J999" s="2563"/>
      <c r="K999" s="2563"/>
      <c r="L999" s="2563"/>
      <c r="M999" s="2563"/>
      <c r="N999" s="2563"/>
      <c r="O999" s="2563"/>
      <c r="P999" s="2563"/>
      <c r="Q999" s="2563"/>
      <c r="R999" s="2563"/>
      <c r="S999" s="2563"/>
      <c r="T999" s="2563"/>
      <c r="U999" s="2563"/>
      <c r="V999" s="2563"/>
      <c r="W999" s="2563"/>
      <c r="X999" s="2563"/>
      <c r="Y999" s="2563"/>
      <c r="Z999" s="2563"/>
      <c r="AA999" s="2563"/>
      <c r="AB999" s="2563"/>
      <c r="AC999" s="2563"/>
      <c r="AD999" s="2563"/>
      <c r="AE999" s="2564"/>
      <c r="AF999" s="117"/>
      <c r="AG999" s="2463" t="s">
        <v>706</v>
      </c>
      <c r="AH999" s="2464"/>
      <c r="AI999" s="125"/>
      <c r="AJ999" s="2529"/>
      <c r="AK999" s="2530"/>
      <c r="AL999" s="2530"/>
      <c r="AM999" s="2530"/>
      <c r="AN999" s="2530"/>
      <c r="AO999" s="2530"/>
      <c r="AP999" s="2530"/>
      <c r="AQ999" s="2531"/>
      <c r="AR999" s="1582"/>
      <c r="AS999" s="1582"/>
      <c r="AT999" s="1582"/>
      <c r="AU999" s="1582"/>
      <c r="AV999" s="1582"/>
      <c r="AW999" s="1582"/>
      <c r="AX999" s="1582"/>
      <c r="AY999" s="1582"/>
      <c r="BA999" s="320">
        <f>IF(A1056="Yes",0.04,0)</f>
        <v>0</v>
      </c>
      <c r="CR999" s="25"/>
    </row>
    <row r="1000" spans="1:96" ht="12.75">
      <c r="A1000" s="51"/>
      <c r="B1000" s="119"/>
      <c r="C1000" s="122"/>
      <c r="D1000" s="2565"/>
      <c r="E1000" s="2566"/>
      <c r="F1000" s="2566"/>
      <c r="G1000" s="2566"/>
      <c r="H1000" s="2566"/>
      <c r="I1000" s="2566"/>
      <c r="J1000" s="2566"/>
      <c r="K1000" s="2566"/>
      <c r="L1000" s="2566"/>
      <c r="M1000" s="2566"/>
      <c r="N1000" s="2566"/>
      <c r="O1000" s="2566"/>
      <c r="P1000" s="2566"/>
      <c r="Q1000" s="2566"/>
      <c r="R1000" s="2566"/>
      <c r="S1000" s="2566"/>
      <c r="T1000" s="2566"/>
      <c r="U1000" s="2566"/>
      <c r="V1000" s="2566"/>
      <c r="W1000" s="2566"/>
      <c r="X1000" s="2566"/>
      <c r="Y1000" s="2566"/>
      <c r="Z1000" s="2566"/>
      <c r="AA1000" s="2566"/>
      <c r="AB1000" s="2566"/>
      <c r="AC1000" s="2566"/>
      <c r="AD1000" s="2566"/>
      <c r="AE1000" s="2567"/>
      <c r="AF1000" s="2550">
        <f>IF(AG999="yes","Please Select Type and Enter Amount:",0)</f>
        <v>0</v>
      </c>
      <c r="AG1000" s="2551"/>
      <c r="AH1000" s="2551"/>
      <c r="AI1000" s="2552"/>
      <c r="AJ1000" s="2532"/>
      <c r="AK1000" s="2533"/>
      <c r="AL1000" s="2533"/>
      <c r="AM1000" s="2533"/>
      <c r="AN1000" s="2533"/>
      <c r="AO1000" s="2533"/>
      <c r="AP1000" s="2533"/>
      <c r="AQ1000" s="2534"/>
      <c r="AR1000" s="1582"/>
      <c r="AS1000" s="1582"/>
      <c r="AT1000" s="1582"/>
      <c r="AU1000" s="1582"/>
      <c r="AV1000" s="1582"/>
      <c r="AW1000" s="1582"/>
      <c r="AX1000" s="1582"/>
      <c r="AY1000" s="1582"/>
      <c r="BA1000" s="320">
        <f>IF(A1063="Yes",0.04,0)</f>
        <v>0</v>
      </c>
    </row>
    <row r="1001" spans="1:96" ht="12.75" customHeight="1">
      <c r="A1001" s="51"/>
      <c r="B1001" s="119"/>
      <c r="C1001" s="122"/>
      <c r="D1001" s="2454" t="s">
        <v>1539</v>
      </c>
      <c r="E1001" s="2455"/>
      <c r="F1001" s="2455"/>
      <c r="G1001" s="2455"/>
      <c r="H1001" s="2455"/>
      <c r="I1001" s="2455"/>
      <c r="J1001" s="2455"/>
      <c r="K1001" s="2455"/>
      <c r="L1001" s="2455"/>
      <c r="M1001" s="2455"/>
      <c r="N1001" s="2455"/>
      <c r="O1001" s="2455"/>
      <c r="P1001" s="2455"/>
      <c r="Q1001" s="2455"/>
      <c r="R1001" s="2455"/>
      <c r="S1001" s="2455"/>
      <c r="T1001" s="2455"/>
      <c r="U1001" s="2455"/>
      <c r="V1001" s="2455"/>
      <c r="W1001" s="2455"/>
      <c r="X1001" s="2455"/>
      <c r="Y1001" s="2455"/>
      <c r="Z1001" s="2455"/>
      <c r="AA1001" s="2455"/>
      <c r="AB1001" s="2455"/>
      <c r="AC1001" s="2455"/>
      <c r="AD1001" s="2455"/>
      <c r="AE1001" s="2456"/>
      <c r="AF1001" s="2550"/>
      <c r="AG1001" s="2551"/>
      <c r="AH1001" s="2551"/>
      <c r="AI1001" s="2552"/>
      <c r="AJ1001" s="2532"/>
      <c r="AK1001" s="2533"/>
      <c r="AL1001" s="2533"/>
      <c r="AM1001" s="2533"/>
      <c r="AN1001" s="2533"/>
      <c r="AO1001" s="2533"/>
      <c r="AP1001" s="2533"/>
      <c r="AQ1001" s="2534"/>
      <c r="AR1001" s="1582"/>
      <c r="AS1001" s="1582"/>
      <c r="AT1001" s="1582"/>
      <c r="AU1001" s="1582"/>
      <c r="AV1001" s="1582"/>
      <c r="AW1001" s="1582"/>
      <c r="AX1001" s="1582"/>
      <c r="AY1001" s="1582"/>
      <c r="BA1001" s="320">
        <f>IF(A1066="Yes",0.01,0)</f>
        <v>0</v>
      </c>
    </row>
    <row r="1002" spans="1:96" ht="12.75" customHeight="1">
      <c r="A1002" s="51"/>
      <c r="B1002" s="119"/>
      <c r="C1002" s="122"/>
      <c r="D1002" s="2454"/>
      <c r="E1002" s="2455"/>
      <c r="F1002" s="2455"/>
      <c r="G1002" s="2455"/>
      <c r="H1002" s="2455"/>
      <c r="I1002" s="2455"/>
      <c r="J1002" s="2455"/>
      <c r="K1002" s="2455"/>
      <c r="L1002" s="2455"/>
      <c r="M1002" s="2455"/>
      <c r="N1002" s="2455"/>
      <c r="O1002" s="2455"/>
      <c r="P1002" s="2455"/>
      <c r="Q1002" s="2455"/>
      <c r="R1002" s="2455"/>
      <c r="S1002" s="2455"/>
      <c r="T1002" s="2455"/>
      <c r="U1002" s="2455"/>
      <c r="V1002" s="2455"/>
      <c r="W1002" s="2455"/>
      <c r="X1002" s="2455"/>
      <c r="Y1002" s="2455"/>
      <c r="Z1002" s="2455"/>
      <c r="AA1002" s="2455"/>
      <c r="AB1002" s="2455"/>
      <c r="AC1002" s="2455"/>
      <c r="AD1002" s="2455"/>
      <c r="AE1002" s="2456"/>
      <c r="AF1002" s="2550"/>
      <c r="AG1002" s="2551"/>
      <c r="AH1002" s="2551"/>
      <c r="AI1002" s="2552"/>
      <c r="AJ1002" s="2532"/>
      <c r="AK1002" s="2533"/>
      <c r="AL1002" s="2533"/>
      <c r="AM1002" s="2533"/>
      <c r="AN1002" s="2533"/>
      <c r="AO1002" s="2533"/>
      <c r="AP1002" s="2533"/>
      <c r="AQ1002" s="2534"/>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68" t="s">
        <v>626</v>
      </c>
      <c r="K1003" s="2569"/>
      <c r="L1003" s="2569"/>
      <c r="M1003" s="2569"/>
      <c r="N1003" s="2569"/>
      <c r="O1003" s="2569"/>
      <c r="P1003" s="2569"/>
      <c r="Q1003" s="2569"/>
      <c r="R1003" s="2569"/>
      <c r="S1003" s="2569"/>
      <c r="T1003" s="2569"/>
      <c r="U1003" s="2569"/>
      <c r="V1003" s="2569"/>
      <c r="W1003" s="2569"/>
      <c r="X1003" s="2569"/>
      <c r="Y1003" s="2569"/>
      <c r="Z1003" s="2569"/>
      <c r="AA1003" s="2569"/>
      <c r="AB1003" s="2569"/>
      <c r="AC1003" s="2569"/>
      <c r="AD1003" s="2569"/>
      <c r="AE1003" s="2570"/>
      <c r="AF1003" s="2553"/>
      <c r="AG1003" s="2554"/>
      <c r="AH1003" s="2554"/>
      <c r="AI1003" s="2555"/>
      <c r="AJ1003" s="2535"/>
      <c r="AK1003" s="2536"/>
      <c r="AL1003" s="2536"/>
      <c r="AM1003" s="2536"/>
      <c r="AN1003" s="2536"/>
      <c r="AO1003" s="2536"/>
      <c r="AP1003" s="2536"/>
      <c r="AQ1003" s="2537"/>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51" t="s">
        <v>1540</v>
      </c>
      <c r="E1004" s="2452"/>
      <c r="F1004" s="2452"/>
      <c r="G1004" s="2452"/>
      <c r="H1004" s="2452"/>
      <c r="I1004" s="2452"/>
      <c r="J1004" s="2452"/>
      <c r="K1004" s="2452"/>
      <c r="L1004" s="2452"/>
      <c r="M1004" s="2452"/>
      <c r="N1004" s="2452"/>
      <c r="O1004" s="2452"/>
      <c r="P1004" s="2452"/>
      <c r="Q1004" s="2452"/>
      <c r="R1004" s="2452"/>
      <c r="S1004" s="2452"/>
      <c r="T1004" s="2452"/>
      <c r="U1004" s="2452"/>
      <c r="V1004" s="2452"/>
      <c r="W1004" s="2452"/>
      <c r="X1004" s="2452"/>
      <c r="Y1004" s="2452"/>
      <c r="Z1004" s="2452"/>
      <c r="AA1004" s="2452"/>
      <c r="AB1004" s="2452"/>
      <c r="AC1004" s="2452"/>
      <c r="AD1004" s="2452"/>
      <c r="AE1004" s="2453"/>
      <c r="AF1004" s="117"/>
      <c r="AG1004" s="2463" t="s">
        <v>578</v>
      </c>
      <c r="AH1004" s="2464"/>
      <c r="AI1004" s="125"/>
      <c r="AJ1004" s="2529">
        <v>1915000</v>
      </c>
      <c r="AK1004" s="2530"/>
      <c r="AL1004" s="2530"/>
      <c r="AM1004" s="2530"/>
      <c r="AN1004" s="2530"/>
      <c r="AO1004" s="2530"/>
      <c r="AP1004" s="2530"/>
      <c r="AQ1004" s="2531"/>
      <c r="AR1004" s="1582"/>
      <c r="AS1004" s="1582"/>
      <c r="AT1004" s="1582"/>
      <c r="AU1004" s="1582"/>
      <c r="AV1004" s="1582"/>
      <c r="AW1004" s="1582"/>
      <c r="AX1004" s="1582"/>
      <c r="AY1004" s="1582"/>
      <c r="BA1004" s="320">
        <f>IF(A1078="Yes",0.02,0)</f>
        <v>0</v>
      </c>
    </row>
    <row r="1005" spans="1:96" ht="12.75" customHeight="1">
      <c r="A1005" s="51"/>
      <c r="B1005" s="110"/>
      <c r="C1005" s="111"/>
      <c r="D1005" s="2454" t="s">
        <v>2179</v>
      </c>
      <c r="E1005" s="2455"/>
      <c r="F1005" s="2455"/>
      <c r="G1005" s="2455"/>
      <c r="H1005" s="2455"/>
      <c r="I1005" s="2455"/>
      <c r="J1005" s="2455"/>
      <c r="K1005" s="2455"/>
      <c r="L1005" s="2455"/>
      <c r="M1005" s="2455"/>
      <c r="N1005" s="2455"/>
      <c r="O1005" s="2455"/>
      <c r="P1005" s="2455"/>
      <c r="Q1005" s="2455"/>
      <c r="R1005" s="2455"/>
      <c r="S1005" s="2455"/>
      <c r="T1005" s="2455"/>
      <c r="U1005" s="2455"/>
      <c r="V1005" s="2455"/>
      <c r="W1005" s="2455"/>
      <c r="X1005" s="2455"/>
      <c r="Y1005" s="2455"/>
      <c r="Z1005" s="2455"/>
      <c r="AA1005" s="2455"/>
      <c r="AB1005" s="2455"/>
      <c r="AC1005" s="2455"/>
      <c r="AD1005" s="2455"/>
      <c r="AE1005" s="2456"/>
      <c r="AF1005" s="2556" t="str">
        <f>IF(AG1004="yes","Please Enter Amount:",0)</f>
        <v>Please Enter Amount:</v>
      </c>
      <c r="AG1005" s="2557"/>
      <c r="AH1005" s="2557"/>
      <c r="AI1005" s="2558"/>
      <c r="AJ1005" s="2532"/>
      <c r="AK1005" s="2533"/>
      <c r="AL1005" s="2533"/>
      <c r="AM1005" s="2533"/>
      <c r="AN1005" s="2533"/>
      <c r="AO1005" s="2533"/>
      <c r="AP1005" s="2533"/>
      <c r="AQ1005" s="2534"/>
      <c r="AR1005" s="1582"/>
      <c r="AS1005" s="1582"/>
      <c r="AT1005" s="1582"/>
      <c r="AU1005" s="1582"/>
      <c r="AV1005" s="1582"/>
      <c r="AW1005" s="1582"/>
      <c r="AX1005" s="1582"/>
      <c r="AY1005" s="1582"/>
      <c r="BA1005" s="321">
        <f>IF(A1082="Yes",0.02,0)</f>
        <v>0</v>
      </c>
    </row>
    <row r="1006" spans="1:96" ht="12.75" customHeight="1">
      <c r="A1006" s="51"/>
      <c r="B1006" s="110"/>
      <c r="C1006" s="111"/>
      <c r="D1006" s="2454"/>
      <c r="E1006" s="2455"/>
      <c r="F1006" s="2455"/>
      <c r="G1006" s="2455"/>
      <c r="H1006" s="2455"/>
      <c r="I1006" s="2455"/>
      <c r="J1006" s="2455"/>
      <c r="K1006" s="2455"/>
      <c r="L1006" s="2455"/>
      <c r="M1006" s="2455"/>
      <c r="N1006" s="2455"/>
      <c r="O1006" s="2455"/>
      <c r="P1006" s="2455"/>
      <c r="Q1006" s="2455"/>
      <c r="R1006" s="2455"/>
      <c r="S1006" s="2455"/>
      <c r="T1006" s="2455"/>
      <c r="U1006" s="2455"/>
      <c r="V1006" s="2455"/>
      <c r="W1006" s="2455"/>
      <c r="X1006" s="2455"/>
      <c r="Y1006" s="2455"/>
      <c r="Z1006" s="2455"/>
      <c r="AA1006" s="2455"/>
      <c r="AB1006" s="2455"/>
      <c r="AC1006" s="2455"/>
      <c r="AD1006" s="2455"/>
      <c r="AE1006" s="2456"/>
      <c r="AF1006" s="2556"/>
      <c r="AG1006" s="2557"/>
      <c r="AH1006" s="2557"/>
      <c r="AI1006" s="2558"/>
      <c r="AJ1006" s="2532"/>
      <c r="AK1006" s="2533"/>
      <c r="AL1006" s="2533"/>
      <c r="AM1006" s="2533"/>
      <c r="AN1006" s="2533"/>
      <c r="AO1006" s="2533"/>
      <c r="AP1006" s="2533"/>
      <c r="AQ1006" s="2534"/>
      <c r="AR1006" s="1582"/>
      <c r="AS1006" s="1582"/>
      <c r="AT1006" s="1582"/>
      <c r="AU1006" s="1582"/>
      <c r="AV1006" s="1582"/>
      <c r="AW1006" s="1582"/>
      <c r="AX1006" s="1582"/>
      <c r="AY1006" s="1582"/>
    </row>
    <row r="1007" spans="1:96" ht="12.75" customHeight="1">
      <c r="A1007" s="51"/>
      <c r="B1007" s="123"/>
      <c r="C1007" s="122"/>
      <c r="D1007" s="2467"/>
      <c r="E1007" s="2468"/>
      <c r="F1007" s="2468"/>
      <c r="G1007" s="2468"/>
      <c r="H1007" s="2468"/>
      <c r="I1007" s="2468"/>
      <c r="J1007" s="2468"/>
      <c r="K1007" s="2468"/>
      <c r="L1007" s="2468"/>
      <c r="M1007" s="2468"/>
      <c r="N1007" s="2468"/>
      <c r="O1007" s="2468"/>
      <c r="P1007" s="2468"/>
      <c r="Q1007" s="2468"/>
      <c r="R1007" s="2468"/>
      <c r="S1007" s="2468"/>
      <c r="T1007" s="2468"/>
      <c r="U1007" s="2468"/>
      <c r="V1007" s="2468"/>
      <c r="W1007" s="2468"/>
      <c r="X1007" s="2468"/>
      <c r="Y1007" s="2468"/>
      <c r="Z1007" s="2468"/>
      <c r="AA1007" s="2468"/>
      <c r="AB1007" s="2468"/>
      <c r="AC1007" s="2468"/>
      <c r="AD1007" s="2468"/>
      <c r="AE1007" s="2469"/>
      <c r="AF1007" s="2559"/>
      <c r="AG1007" s="2560"/>
      <c r="AH1007" s="2560"/>
      <c r="AI1007" s="2561"/>
      <c r="AJ1007" s="2535"/>
      <c r="AK1007" s="2536"/>
      <c r="AL1007" s="2536"/>
      <c r="AM1007" s="2536"/>
      <c r="AN1007" s="2536"/>
      <c r="AO1007" s="2536"/>
      <c r="AP1007" s="2536"/>
      <c r="AQ1007" s="2537"/>
      <c r="AR1007" s="1582"/>
      <c r="AS1007" s="1582"/>
      <c r="AT1007" s="1582"/>
      <c r="AU1007" s="1582"/>
      <c r="AV1007" s="1582"/>
      <c r="AW1007" s="1582"/>
      <c r="AX1007" s="1582"/>
      <c r="AY1007" s="1582"/>
    </row>
    <row r="1008" spans="1:96" s="718" customFormat="1" ht="12.75" customHeight="1">
      <c r="A1008" s="51"/>
      <c r="B1008" s="117"/>
      <c r="C1008" s="118" t="s">
        <v>240</v>
      </c>
      <c r="D1008" s="2500" t="s">
        <v>1541</v>
      </c>
      <c r="E1008" s="2501"/>
      <c r="F1008" s="2501"/>
      <c r="G1008" s="2501"/>
      <c r="H1008" s="2501"/>
      <c r="I1008" s="2501"/>
      <c r="J1008" s="2501"/>
      <c r="K1008" s="2501"/>
      <c r="L1008" s="2501"/>
      <c r="M1008" s="2501"/>
      <c r="N1008" s="2501"/>
      <c r="O1008" s="2501"/>
      <c r="P1008" s="2501"/>
      <c r="Q1008" s="2501"/>
      <c r="R1008" s="2501"/>
      <c r="S1008" s="2501"/>
      <c r="T1008" s="2501"/>
      <c r="U1008" s="2501"/>
      <c r="V1008" s="2501"/>
      <c r="W1008" s="2501"/>
      <c r="X1008" s="2501"/>
      <c r="Y1008" s="2501"/>
      <c r="Z1008" s="2501"/>
      <c r="AA1008" s="2501"/>
      <c r="AB1008" s="2501"/>
      <c r="AC1008" s="2501"/>
      <c r="AD1008" s="2501"/>
      <c r="AE1008" s="2502"/>
      <c r="AF1008" s="117"/>
      <c r="AG1008" s="2463" t="s">
        <v>578</v>
      </c>
      <c r="AH1008" s="2464"/>
      <c r="AI1008" s="125"/>
      <c r="AJ1008" s="2488">
        <f>ROUND(IF(AG1008="yes",(AJ975*0.1),0),0)</f>
        <v>3164480</v>
      </c>
      <c r="AK1008" s="2489"/>
      <c r="AL1008" s="2489"/>
      <c r="AM1008" s="2489"/>
      <c r="AN1008" s="2489"/>
      <c r="AO1008" s="2489"/>
      <c r="AP1008" s="2489"/>
      <c r="AQ1008" s="2490"/>
      <c r="AR1008" s="1582"/>
      <c r="AS1008" s="1582"/>
      <c r="AT1008" s="1582"/>
      <c r="AU1008" s="1582"/>
      <c r="AV1008" s="1582"/>
      <c r="AW1008" s="1582"/>
      <c r="AX1008" s="1582"/>
      <c r="AY1008" s="1582"/>
      <c r="CR1008" s="25"/>
    </row>
    <row r="1009" spans="1:96" ht="12.75" customHeight="1">
      <c r="A1009" s="51"/>
      <c r="B1009" s="110"/>
      <c r="C1009" s="111"/>
      <c r="D1009" s="2454" t="s">
        <v>1542</v>
      </c>
      <c r="E1009" s="2455"/>
      <c r="F1009" s="2455"/>
      <c r="G1009" s="2455"/>
      <c r="H1009" s="2455"/>
      <c r="I1009" s="2455"/>
      <c r="J1009" s="2455"/>
      <c r="K1009" s="2455"/>
      <c r="L1009" s="2455"/>
      <c r="M1009" s="2455"/>
      <c r="N1009" s="2455"/>
      <c r="O1009" s="2455"/>
      <c r="P1009" s="2455"/>
      <c r="Q1009" s="2455"/>
      <c r="R1009" s="2455"/>
      <c r="S1009" s="2455"/>
      <c r="T1009" s="2455"/>
      <c r="U1009" s="2455"/>
      <c r="V1009" s="2455"/>
      <c r="W1009" s="2455"/>
      <c r="X1009" s="2455"/>
      <c r="Y1009" s="2455"/>
      <c r="Z1009" s="2455"/>
      <c r="AA1009" s="2455"/>
      <c r="AB1009" s="2455"/>
      <c r="AC1009" s="2455"/>
      <c r="AD1009" s="2455"/>
      <c r="AE1009" s="2456"/>
      <c r="AF1009" s="110"/>
      <c r="AG1009" s="112"/>
      <c r="AH1009" s="112"/>
      <c r="AI1009" s="121"/>
      <c r="AJ1009" s="2491"/>
      <c r="AK1009" s="2492"/>
      <c r="AL1009" s="2492"/>
      <c r="AM1009" s="2492"/>
      <c r="AN1009" s="2492"/>
      <c r="AO1009" s="2492"/>
      <c r="AP1009" s="2492"/>
      <c r="AQ1009" s="2493"/>
      <c r="AR1009" s="1582"/>
      <c r="AS1009" s="1582"/>
      <c r="AT1009" s="1582"/>
      <c r="AU1009" s="1582"/>
      <c r="AV1009" s="1582"/>
      <c r="AW1009" s="1582"/>
      <c r="AX1009" s="1582"/>
      <c r="AY1009" s="1582"/>
    </row>
    <row r="1010" spans="1:96" ht="12.75" customHeight="1">
      <c r="A1010" s="51"/>
      <c r="B1010" s="115"/>
      <c r="C1010" s="111"/>
      <c r="D1010" s="2467"/>
      <c r="E1010" s="2468"/>
      <c r="F1010" s="2468"/>
      <c r="G1010" s="2468"/>
      <c r="H1010" s="2468"/>
      <c r="I1010" s="2468"/>
      <c r="J1010" s="2468"/>
      <c r="K1010" s="2468"/>
      <c r="L1010" s="2468"/>
      <c r="M1010" s="2468"/>
      <c r="N1010" s="2468"/>
      <c r="O1010" s="2468"/>
      <c r="P1010" s="2468"/>
      <c r="Q1010" s="2468"/>
      <c r="R1010" s="2468"/>
      <c r="S1010" s="2468"/>
      <c r="T1010" s="2468"/>
      <c r="U1010" s="2468"/>
      <c r="V1010" s="2468"/>
      <c r="W1010" s="2468"/>
      <c r="X1010" s="2468"/>
      <c r="Y1010" s="2468"/>
      <c r="Z1010" s="2468"/>
      <c r="AA1010" s="2468"/>
      <c r="AB1010" s="2468"/>
      <c r="AC1010" s="2468"/>
      <c r="AD1010" s="2468"/>
      <c r="AE1010" s="2469"/>
      <c r="AF1010" s="110"/>
      <c r="AG1010" s="112"/>
      <c r="AH1010" s="112"/>
      <c r="AI1010" s="121"/>
      <c r="AJ1010" s="2494"/>
      <c r="AK1010" s="2495"/>
      <c r="AL1010" s="2495"/>
      <c r="AM1010" s="2495"/>
      <c r="AN1010" s="2495"/>
      <c r="AO1010" s="2495"/>
      <c r="AP1010" s="2495"/>
      <c r="AQ1010" s="2496"/>
      <c r="AR1010" s="1582"/>
      <c r="AS1010" s="1582"/>
      <c r="AT1010" s="1582"/>
      <c r="AU1010" s="1582"/>
      <c r="AV1010" s="1582"/>
      <c r="AW1010" s="1582"/>
      <c r="AX1010" s="1582"/>
      <c r="AY1010" s="1582"/>
    </row>
    <row r="1011" spans="1:96" s="718" customFormat="1" ht="12.75" customHeight="1">
      <c r="A1011" s="51"/>
      <c r="B1011" s="110"/>
      <c r="C1011" s="530" t="s">
        <v>725</v>
      </c>
      <c r="D1011" s="2451" t="s">
        <v>2175</v>
      </c>
      <c r="E1011" s="2452"/>
      <c r="F1011" s="2452"/>
      <c r="G1011" s="2452"/>
      <c r="H1011" s="2452"/>
      <c r="I1011" s="2452"/>
      <c r="J1011" s="2452"/>
      <c r="K1011" s="2452"/>
      <c r="L1011" s="2452"/>
      <c r="M1011" s="2452"/>
      <c r="N1011" s="2452"/>
      <c r="O1011" s="2452"/>
      <c r="P1011" s="2452"/>
      <c r="Q1011" s="2452"/>
      <c r="R1011" s="2452"/>
      <c r="S1011" s="2452"/>
      <c r="T1011" s="2452"/>
      <c r="U1011" s="2452"/>
      <c r="V1011" s="2452"/>
      <c r="W1011" s="2452"/>
      <c r="X1011" s="2452"/>
      <c r="Y1011" s="2452"/>
      <c r="Z1011" s="2452"/>
      <c r="AA1011" s="2452"/>
      <c r="AB1011" s="2452"/>
      <c r="AC1011" s="2452"/>
      <c r="AD1011" s="2452"/>
      <c r="AE1011" s="2453"/>
      <c r="AF1011" s="117"/>
      <c r="AG1011" s="2463" t="s">
        <v>706</v>
      </c>
      <c r="AH1011" s="2464"/>
      <c r="AI1011" s="125"/>
      <c r="AJ1011" s="2488">
        <f>ROUND(IF(AG1011="yes",(AJ975*0.15),0),0)</f>
        <v>0</v>
      </c>
      <c r="AK1011" s="2489"/>
      <c r="AL1011" s="2489"/>
      <c r="AM1011" s="2489"/>
      <c r="AN1011" s="2489"/>
      <c r="AO1011" s="2489"/>
      <c r="AP1011" s="2489"/>
      <c r="AQ1011" s="2490"/>
      <c r="AR1011" s="1582"/>
      <c r="AS1011" s="1582"/>
      <c r="AT1011" s="1582"/>
      <c r="AU1011" s="1582"/>
      <c r="AV1011" s="1582"/>
      <c r="AW1011" s="1582"/>
      <c r="AX1011" s="1582"/>
      <c r="AY1011" s="1582"/>
      <c r="CR1011" s="25"/>
    </row>
    <row r="1012" spans="1:96" s="718" customFormat="1" ht="12.75" customHeight="1">
      <c r="A1012" s="51"/>
      <c r="B1012" s="110"/>
      <c r="C1012" s="111"/>
      <c r="D1012" s="2482" t="s">
        <v>2176</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2"/>
      <c r="AG1012" s="1613"/>
      <c r="AH1012" s="1613"/>
      <c r="AI1012" s="1614"/>
      <c r="AJ1012" s="2491"/>
      <c r="AK1012" s="2492"/>
      <c r="AL1012" s="2492"/>
      <c r="AM1012" s="2492"/>
      <c r="AN1012" s="2492"/>
      <c r="AO1012" s="2492"/>
      <c r="AP1012" s="2492"/>
      <c r="AQ1012" s="2493"/>
      <c r="AR1012" s="1582"/>
      <c r="AS1012" s="1582"/>
      <c r="AT1012" s="1582"/>
      <c r="AU1012" s="1582"/>
      <c r="AV1012" s="1582"/>
      <c r="AW1012" s="1582"/>
      <c r="AX1012" s="1582"/>
      <c r="AY1012" s="1582"/>
      <c r="CR1012" s="25"/>
    </row>
    <row r="1013" spans="1:96" s="718"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2"/>
      <c r="AG1013" s="1613"/>
      <c r="AH1013" s="1613"/>
      <c r="AI1013" s="1614"/>
      <c r="AJ1013" s="2491"/>
      <c r="AK1013" s="2492"/>
      <c r="AL1013" s="2492"/>
      <c r="AM1013" s="2492"/>
      <c r="AN1013" s="2492"/>
      <c r="AO1013" s="2492"/>
      <c r="AP1013" s="2492"/>
      <c r="AQ1013" s="2493"/>
      <c r="AR1013" s="1582"/>
      <c r="AS1013" s="1582"/>
      <c r="AT1013" s="1582"/>
      <c r="AU1013" s="1582"/>
      <c r="AV1013" s="1582"/>
      <c r="AW1013" s="1582"/>
      <c r="AX1013" s="1582"/>
      <c r="AY1013" s="1582"/>
      <c r="CR1013" s="25"/>
    </row>
    <row r="1014" spans="1:96" s="718"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5"/>
      <c r="AG1014" s="1616"/>
      <c r="AH1014" s="1616"/>
      <c r="AI1014" s="1617"/>
      <c r="AJ1014" s="2494"/>
      <c r="AK1014" s="2495"/>
      <c r="AL1014" s="2495"/>
      <c r="AM1014" s="2495"/>
      <c r="AN1014" s="2495"/>
      <c r="AO1014" s="2495"/>
      <c r="AP1014" s="2495"/>
      <c r="AQ1014" s="2496"/>
      <c r="AR1014" s="1582"/>
      <c r="AS1014" s="1582"/>
      <c r="AT1014" s="1582"/>
      <c r="AU1014" s="1582"/>
      <c r="AV1014" s="1582"/>
      <c r="AW1014" s="1582"/>
      <c r="AX1014" s="1582"/>
      <c r="AY1014" s="1582"/>
      <c r="CR1014" s="25"/>
    </row>
    <row r="1015" spans="1:96" s="718" customFormat="1" ht="12.75" customHeight="1">
      <c r="A1015" s="51"/>
      <c r="B1015" s="110"/>
      <c r="C1015" s="530" t="s">
        <v>725</v>
      </c>
      <c r="D1015" s="2500" t="s">
        <v>2177</v>
      </c>
      <c r="E1015" s="2501"/>
      <c r="F1015" s="2501"/>
      <c r="G1015" s="2501"/>
      <c r="H1015" s="2501"/>
      <c r="I1015" s="2501"/>
      <c r="J1015" s="2501"/>
      <c r="K1015" s="2501"/>
      <c r="L1015" s="2501"/>
      <c r="M1015" s="2501"/>
      <c r="N1015" s="2501"/>
      <c r="O1015" s="2501"/>
      <c r="P1015" s="2501"/>
      <c r="Q1015" s="2501"/>
      <c r="R1015" s="2501"/>
      <c r="S1015" s="2501"/>
      <c r="T1015" s="2501"/>
      <c r="U1015" s="2501"/>
      <c r="V1015" s="2501"/>
      <c r="W1015" s="2501"/>
      <c r="X1015" s="2501"/>
      <c r="Y1015" s="2501"/>
      <c r="Z1015" s="2501"/>
      <c r="AA1015" s="2501"/>
      <c r="AB1015" s="2501"/>
      <c r="AC1015" s="2501"/>
      <c r="AD1015" s="2501"/>
      <c r="AE1015" s="2502"/>
      <c r="AF1015" s="110"/>
      <c r="AG1015" s="2465" t="s">
        <v>706</v>
      </c>
      <c r="AH1015" s="2466"/>
      <c r="AI1015" s="121"/>
      <c r="AJ1015" s="2488">
        <f>ROUND(IF(AG1015="yes",(AJ975*0.1),0),0)</f>
        <v>0</v>
      </c>
      <c r="AK1015" s="2489"/>
      <c r="AL1015" s="2489"/>
      <c r="AM1015" s="2489"/>
      <c r="AN1015" s="2489"/>
      <c r="AO1015" s="2489"/>
      <c r="AP1015" s="2489"/>
      <c r="AQ1015" s="2490"/>
      <c r="AR1015" s="1582"/>
      <c r="AS1015" s="1582"/>
      <c r="AT1015" s="1582"/>
      <c r="AU1015" s="1582"/>
      <c r="AV1015" s="1582"/>
      <c r="AW1015" s="1582"/>
      <c r="AX1015" s="1582"/>
      <c r="AY1015" s="1582"/>
      <c r="CR1015" s="25"/>
    </row>
    <row r="1016" spans="1:96" s="718" customFormat="1" ht="12.75" customHeight="1">
      <c r="A1016" s="51"/>
      <c r="B1016" s="110"/>
      <c r="C1016" s="111"/>
      <c r="D1016" s="2482" t="s">
        <v>2178</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492"/>
      <c r="AL1016" s="2492"/>
      <c r="AM1016" s="2492"/>
      <c r="AN1016" s="2492"/>
      <c r="AO1016" s="2492"/>
      <c r="AP1016" s="2492"/>
      <c r="AQ1016" s="2493"/>
      <c r="AR1016" s="1582"/>
      <c r="AS1016" s="1582"/>
      <c r="AT1016" s="1582"/>
      <c r="AU1016" s="1582"/>
      <c r="AV1016" s="1582"/>
      <c r="AW1016" s="1582"/>
      <c r="AX1016" s="1582"/>
      <c r="AY1016" s="1582"/>
      <c r="CR1016" s="25"/>
    </row>
    <row r="1017" spans="1:96" s="718"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492"/>
      <c r="AL1017" s="2492"/>
      <c r="AM1017" s="2492"/>
      <c r="AN1017" s="2492"/>
      <c r="AO1017" s="2492"/>
      <c r="AP1017" s="2492"/>
      <c r="AQ1017" s="2493"/>
      <c r="AR1017" s="1582"/>
      <c r="AS1017" s="1582"/>
      <c r="AT1017" s="1582"/>
      <c r="AU1017" s="1582"/>
      <c r="AV1017" s="1582"/>
      <c r="AW1017" s="1582"/>
      <c r="AX1017" s="1582"/>
      <c r="AY1017" s="1582"/>
      <c r="CR1017" s="25"/>
    </row>
    <row r="1018" spans="1:96" s="718"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492"/>
      <c r="AL1018" s="2492"/>
      <c r="AM1018" s="2492"/>
      <c r="AN1018" s="2492"/>
      <c r="AO1018" s="2492"/>
      <c r="AP1018" s="2492"/>
      <c r="AQ1018" s="2493"/>
      <c r="AR1018" s="1582"/>
      <c r="AS1018" s="1582"/>
      <c r="AT1018" s="1582"/>
      <c r="AU1018" s="1582"/>
      <c r="AV1018" s="1582"/>
      <c r="AW1018" s="1582"/>
      <c r="AX1018" s="1582"/>
      <c r="AY1018" s="1582"/>
      <c r="CR1018" s="25"/>
    </row>
    <row r="1019" spans="1:96" s="718"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492"/>
      <c r="AL1019" s="2492"/>
      <c r="AM1019" s="2492"/>
      <c r="AN1019" s="2492"/>
      <c r="AO1019" s="2492"/>
      <c r="AP1019" s="2492"/>
      <c r="AQ1019" s="2493"/>
      <c r="AR1019" s="1582"/>
      <c r="AS1019" s="1582"/>
      <c r="AT1019" s="1582"/>
      <c r="AU1019" s="1582"/>
      <c r="AV1019" s="1582"/>
      <c r="AW1019" s="1582"/>
      <c r="AX1019" s="1582"/>
      <c r="AY1019" s="1582"/>
      <c r="CR1019" s="25"/>
    </row>
    <row r="1020" spans="1:96" s="718" customFormat="1" ht="12.75" customHeight="1">
      <c r="A1020" s="51"/>
      <c r="B1020" s="117"/>
      <c r="C1020" s="198" t="s">
        <v>1117</v>
      </c>
      <c r="D1020" s="2451" t="s">
        <v>1543</v>
      </c>
      <c r="E1020" s="2452"/>
      <c r="F1020" s="2452"/>
      <c r="G1020" s="2452"/>
      <c r="H1020" s="2452"/>
      <c r="I1020" s="2452"/>
      <c r="J1020" s="2452"/>
      <c r="K1020" s="2452"/>
      <c r="L1020" s="2452"/>
      <c r="M1020" s="2452"/>
      <c r="N1020" s="2452"/>
      <c r="O1020" s="2452"/>
      <c r="P1020" s="2452"/>
      <c r="Q1020" s="2452"/>
      <c r="R1020" s="2452"/>
      <c r="S1020" s="2452"/>
      <c r="T1020" s="2452"/>
      <c r="U1020" s="2452"/>
      <c r="V1020" s="2452"/>
      <c r="W1020" s="2452"/>
      <c r="X1020" s="2452"/>
      <c r="Y1020" s="2452"/>
      <c r="Z1020" s="2452"/>
      <c r="AA1020" s="2452"/>
      <c r="AB1020" s="2452"/>
      <c r="AC1020" s="2452"/>
      <c r="AD1020" s="2452"/>
      <c r="AE1020" s="2453"/>
      <c r="AF1020" s="117"/>
      <c r="AG1020" s="2463" t="s">
        <v>706</v>
      </c>
      <c r="AH1020" s="2464"/>
      <c r="AI1020" s="125"/>
      <c r="AJ1020" s="2488">
        <f>ROUND(IF(AG1020="yes",(AJ975*0.1),0),0)</f>
        <v>0</v>
      </c>
      <c r="AK1020" s="2489"/>
      <c r="AL1020" s="2489"/>
      <c r="AM1020" s="2489"/>
      <c r="AN1020" s="2489"/>
      <c r="AO1020" s="2489"/>
      <c r="AP1020" s="2489"/>
      <c r="AQ1020" s="2490"/>
      <c r="AR1020" s="1582"/>
      <c r="AS1020" s="1582"/>
      <c r="AT1020" s="1582"/>
      <c r="AU1020" s="1582"/>
      <c r="AV1020" s="1582"/>
      <c r="AW1020" s="1582"/>
      <c r="AX1020" s="1582"/>
      <c r="AY1020" s="1582"/>
      <c r="CR1020" s="25"/>
    </row>
    <row r="1021" spans="1:96" ht="12.75" customHeight="1">
      <c r="A1021" s="51"/>
      <c r="B1021" s="110"/>
      <c r="C1021" s="111"/>
      <c r="D1021" s="2454" t="s">
        <v>1544</v>
      </c>
      <c r="E1021" s="2455"/>
      <c r="F1021" s="2455"/>
      <c r="G1021" s="2455"/>
      <c r="H1021" s="2455"/>
      <c r="I1021" s="2455"/>
      <c r="J1021" s="2455"/>
      <c r="K1021" s="2455"/>
      <c r="L1021" s="2455"/>
      <c r="M1021" s="2455"/>
      <c r="N1021" s="2455"/>
      <c r="O1021" s="2455"/>
      <c r="P1021" s="2455"/>
      <c r="Q1021" s="2455"/>
      <c r="R1021" s="2455"/>
      <c r="S1021" s="2455"/>
      <c r="T1021" s="2455"/>
      <c r="U1021" s="2455"/>
      <c r="V1021" s="2455"/>
      <c r="W1021" s="2455"/>
      <c r="X1021" s="2455"/>
      <c r="Y1021" s="2455"/>
      <c r="Z1021" s="2455"/>
      <c r="AA1021" s="2455"/>
      <c r="AB1021" s="2455"/>
      <c r="AC1021" s="2455"/>
      <c r="AD1021" s="2455"/>
      <c r="AE1021" s="2456"/>
      <c r="AF1021" s="110"/>
      <c r="AG1021" s="112"/>
      <c r="AH1021" s="112"/>
      <c r="AI1021" s="121"/>
      <c r="AJ1021" s="2491"/>
      <c r="AK1021" s="2492"/>
      <c r="AL1021" s="2492"/>
      <c r="AM1021" s="2492"/>
      <c r="AN1021" s="2492"/>
      <c r="AO1021" s="2492"/>
      <c r="AP1021" s="2492"/>
      <c r="AQ1021" s="2493"/>
      <c r="AR1021" s="1582"/>
      <c r="AS1021" s="1582"/>
      <c r="AT1021" s="1582"/>
      <c r="AU1021" s="1582"/>
      <c r="AV1021" s="1582"/>
      <c r="AW1021" s="1582"/>
      <c r="AX1021" s="1582"/>
      <c r="AY1021" s="1582"/>
    </row>
    <row r="1022" spans="1:96" ht="12.75" customHeight="1">
      <c r="A1022" s="51"/>
      <c r="B1022" s="110"/>
      <c r="C1022" s="111"/>
      <c r="D1022" s="2454"/>
      <c r="E1022" s="2455"/>
      <c r="F1022" s="2455"/>
      <c r="G1022" s="2455"/>
      <c r="H1022" s="2455"/>
      <c r="I1022" s="2455"/>
      <c r="J1022" s="2455"/>
      <c r="K1022" s="2455"/>
      <c r="L1022" s="2455"/>
      <c r="M1022" s="2455"/>
      <c r="N1022" s="2455"/>
      <c r="O1022" s="2455"/>
      <c r="P1022" s="2455"/>
      <c r="Q1022" s="2455"/>
      <c r="R1022" s="2455"/>
      <c r="S1022" s="2455"/>
      <c r="T1022" s="2455"/>
      <c r="U1022" s="2455"/>
      <c r="V1022" s="2455"/>
      <c r="W1022" s="2455"/>
      <c r="X1022" s="2455"/>
      <c r="Y1022" s="2455"/>
      <c r="Z1022" s="2455"/>
      <c r="AA1022" s="2455"/>
      <c r="AB1022" s="2455"/>
      <c r="AC1022" s="2455"/>
      <c r="AD1022" s="2455"/>
      <c r="AE1022" s="2456"/>
      <c r="AF1022" s="110"/>
      <c r="AG1022" s="112"/>
      <c r="AH1022" s="112"/>
      <c r="AI1022" s="121"/>
      <c r="AJ1022" s="2491"/>
      <c r="AK1022" s="2492"/>
      <c r="AL1022" s="2492"/>
      <c r="AM1022" s="2492"/>
      <c r="AN1022" s="2492"/>
      <c r="AO1022" s="2492"/>
      <c r="AP1022" s="2492"/>
      <c r="AQ1022" s="2493"/>
      <c r="AR1022" s="1582"/>
      <c r="AS1022" s="1582"/>
      <c r="AT1022" s="1582"/>
      <c r="AU1022" s="1582"/>
      <c r="AV1022" s="1582"/>
      <c r="AW1022" s="1582"/>
      <c r="AX1022" s="1582"/>
      <c r="AY1022" s="1582"/>
    </row>
    <row r="1023" spans="1:96" s="681" customFormat="1" ht="12.75" customHeight="1">
      <c r="A1023" s="51"/>
      <c r="B1023" s="110"/>
      <c r="C1023" s="111"/>
      <c r="D1023" s="2467"/>
      <c r="E1023" s="2468"/>
      <c r="F1023" s="2468"/>
      <c r="G1023" s="2468"/>
      <c r="H1023" s="2468"/>
      <c r="I1023" s="2468"/>
      <c r="J1023" s="2468"/>
      <c r="K1023" s="2468"/>
      <c r="L1023" s="2468"/>
      <c r="M1023" s="2468"/>
      <c r="N1023" s="2468"/>
      <c r="O1023" s="2468"/>
      <c r="P1023" s="2468"/>
      <c r="Q1023" s="2468"/>
      <c r="R1023" s="2468"/>
      <c r="S1023" s="2468"/>
      <c r="T1023" s="2468"/>
      <c r="U1023" s="2468"/>
      <c r="V1023" s="2468"/>
      <c r="W1023" s="2468"/>
      <c r="X1023" s="2468"/>
      <c r="Y1023" s="2468"/>
      <c r="Z1023" s="2468"/>
      <c r="AA1023" s="2468"/>
      <c r="AB1023" s="2468"/>
      <c r="AC1023" s="2468"/>
      <c r="AD1023" s="2468"/>
      <c r="AE1023" s="2469"/>
      <c r="AF1023" s="110"/>
      <c r="AG1023" s="112"/>
      <c r="AH1023" s="112"/>
      <c r="AI1023" s="121"/>
      <c r="AJ1023" s="2494"/>
      <c r="AK1023" s="2495"/>
      <c r="AL1023" s="2495"/>
      <c r="AM1023" s="2495"/>
      <c r="AN1023" s="2495"/>
      <c r="AO1023" s="2495"/>
      <c r="AP1023" s="2495"/>
      <c r="AQ1023" s="2496"/>
      <c r="AR1023" s="1582"/>
      <c r="AS1023" s="1582"/>
      <c r="AT1023" s="1582"/>
      <c r="AU1023" s="1582"/>
      <c r="AV1023" s="1582"/>
      <c r="AW1023" s="1582"/>
      <c r="AX1023" s="1582"/>
      <c r="AY1023" s="1582"/>
      <c r="CR1023" s="25"/>
    </row>
    <row r="1024" spans="1:96" ht="12.75" customHeight="1">
      <c r="A1024" s="51"/>
      <c r="B1024" s="117"/>
      <c r="C1024" s="198" t="s">
        <v>2173</v>
      </c>
      <c r="D1024" s="2500" t="s">
        <v>2394</v>
      </c>
      <c r="E1024" s="2501"/>
      <c r="F1024" s="2501"/>
      <c r="G1024" s="2501"/>
      <c r="H1024" s="2501"/>
      <c r="I1024" s="2501"/>
      <c r="J1024" s="2501"/>
      <c r="K1024" s="2501"/>
      <c r="L1024" s="2501"/>
      <c r="M1024" s="2501"/>
      <c r="N1024" s="2501"/>
      <c r="O1024" s="2501"/>
      <c r="P1024" s="2501"/>
      <c r="Q1024" s="2501"/>
      <c r="R1024" s="2501"/>
      <c r="S1024" s="2501"/>
      <c r="T1024" s="2501"/>
      <c r="U1024" s="2501"/>
      <c r="V1024" s="2501"/>
      <c r="W1024" s="2501"/>
      <c r="X1024" s="2501"/>
      <c r="Y1024" s="2501"/>
      <c r="Z1024" s="2501"/>
      <c r="AA1024" s="2501"/>
      <c r="AB1024" s="2501"/>
      <c r="AC1024" s="2501"/>
      <c r="AD1024" s="2501"/>
      <c r="AE1024" s="2502"/>
      <c r="AF1024" s="117"/>
      <c r="AG1024" s="2461" t="str">
        <f>IF(X1027&gt;0,"Yes","No")</f>
        <v>Yes</v>
      </c>
      <c r="AH1024" s="2462"/>
      <c r="AI1024" s="125"/>
      <c r="AJ1024" s="2470">
        <f>IF((X1027=0),0,BA989*AJ975)</f>
        <v>17404640</v>
      </c>
      <c r="AK1024" s="2471"/>
      <c r="AL1024" s="2471"/>
      <c r="AM1024" s="2471"/>
      <c r="AN1024" s="2471"/>
      <c r="AO1024" s="2471"/>
      <c r="AP1024" s="2471"/>
      <c r="AQ1024" s="2472"/>
      <c r="AR1024" s="1582"/>
      <c r="AS1024" s="1582"/>
      <c r="AT1024" s="1582"/>
      <c r="AU1024" s="1582"/>
      <c r="AV1024" s="1582"/>
      <c r="AW1024" s="1582"/>
      <c r="AX1024" s="1582"/>
      <c r="AY1024" s="1582"/>
    </row>
    <row r="1025" spans="1:96" ht="12.75" customHeight="1">
      <c r="A1025" s="51"/>
      <c r="B1025" s="110"/>
      <c r="C1025" s="701"/>
      <c r="D1025" s="2454" t="s">
        <v>1546</v>
      </c>
      <c r="E1025" s="2455"/>
      <c r="F1025" s="2455"/>
      <c r="G1025" s="2455"/>
      <c r="H1025" s="2455"/>
      <c r="I1025" s="2455"/>
      <c r="J1025" s="2455"/>
      <c r="K1025" s="2455"/>
      <c r="L1025" s="2455"/>
      <c r="M1025" s="2455"/>
      <c r="N1025" s="2455"/>
      <c r="O1025" s="2455"/>
      <c r="P1025" s="2455"/>
      <c r="Q1025" s="2455"/>
      <c r="R1025" s="2455"/>
      <c r="S1025" s="2455"/>
      <c r="T1025" s="2455"/>
      <c r="U1025" s="2455"/>
      <c r="V1025" s="2455"/>
      <c r="W1025" s="2455"/>
      <c r="X1025" s="2455"/>
      <c r="Y1025" s="2455"/>
      <c r="Z1025" s="2455"/>
      <c r="AA1025" s="2455"/>
      <c r="AB1025" s="2455"/>
      <c r="AC1025" s="2455"/>
      <c r="AD1025" s="2455"/>
      <c r="AE1025" s="2456"/>
      <c r="AF1025" s="110"/>
      <c r="AG1025" s="702"/>
      <c r="AH1025" s="702"/>
      <c r="AI1025" s="121"/>
      <c r="AJ1025" s="2473"/>
      <c r="AK1025" s="2474"/>
      <c r="AL1025" s="2474"/>
      <c r="AM1025" s="2474"/>
      <c r="AN1025" s="2474"/>
      <c r="AO1025" s="2474"/>
      <c r="AP1025" s="2474"/>
      <c r="AQ1025" s="2475"/>
      <c r="AR1025" s="1582"/>
      <c r="AS1025" s="1582"/>
      <c r="AT1025" s="1582"/>
      <c r="AU1025" s="1582"/>
      <c r="AV1025" s="1582"/>
      <c r="AW1025" s="1582"/>
      <c r="AX1025" s="1582"/>
      <c r="AY1025" s="1582"/>
    </row>
    <row r="1026" spans="1:96" ht="12.75" customHeight="1">
      <c r="A1026" s="51"/>
      <c r="B1026" s="110"/>
      <c r="C1026" s="701"/>
      <c r="D1026" s="2454"/>
      <c r="E1026" s="2455"/>
      <c r="F1026" s="2455"/>
      <c r="G1026" s="2455"/>
      <c r="H1026" s="2455"/>
      <c r="I1026" s="2455"/>
      <c r="J1026" s="2455"/>
      <c r="K1026" s="2455"/>
      <c r="L1026" s="2455"/>
      <c r="M1026" s="2455"/>
      <c r="N1026" s="2455"/>
      <c r="O1026" s="2455"/>
      <c r="P1026" s="2455"/>
      <c r="Q1026" s="2455"/>
      <c r="R1026" s="2455"/>
      <c r="S1026" s="2455"/>
      <c r="T1026" s="2455"/>
      <c r="U1026" s="2455"/>
      <c r="V1026" s="2455"/>
      <c r="W1026" s="2455"/>
      <c r="X1026" s="2455"/>
      <c r="Y1026" s="2455"/>
      <c r="Z1026" s="2455"/>
      <c r="AA1026" s="2455"/>
      <c r="AB1026" s="2455"/>
      <c r="AC1026" s="2455"/>
      <c r="AD1026" s="2455"/>
      <c r="AE1026" s="2456"/>
      <c r="AF1026" s="110"/>
      <c r="AG1026" s="702"/>
      <c r="AH1026" s="702"/>
      <c r="AI1026" s="121"/>
      <c r="AJ1026" s="2473"/>
      <c r="AK1026" s="2474"/>
      <c r="AL1026" s="2474"/>
      <c r="AM1026" s="2474"/>
      <c r="AN1026" s="2474"/>
      <c r="AO1026" s="2474"/>
      <c r="AP1026" s="2474"/>
      <c r="AQ1026" s="2475"/>
      <c r="AR1026" s="1582"/>
      <c r="AS1026" s="1582"/>
      <c r="AT1026" s="1582"/>
      <c r="AU1026" s="1582"/>
      <c r="AV1026" s="1582"/>
      <c r="AW1026" s="1582"/>
      <c r="AX1026" s="1582"/>
      <c r="AY1026" s="1582"/>
    </row>
    <row r="1027" spans="1:96" s="718" customFormat="1" ht="12.75" customHeight="1">
      <c r="A1027" s="51"/>
      <c r="B1027" s="115"/>
      <c r="C1027" s="116"/>
      <c r="D1027" s="199" t="s">
        <v>1051</v>
      </c>
      <c r="E1027" s="200"/>
      <c r="F1027" s="200"/>
      <c r="G1027" s="200"/>
      <c r="H1027" s="200"/>
      <c r="I1027" s="2459">
        <f>BA987</f>
        <v>100</v>
      </c>
      <c r="J1027" s="2460"/>
      <c r="K1027" s="11"/>
      <c r="L1027" s="200"/>
      <c r="M1027" s="200"/>
      <c r="N1027" s="200"/>
      <c r="O1027" s="200"/>
      <c r="P1027" s="200"/>
      <c r="Q1027" s="200"/>
      <c r="R1027" s="200"/>
      <c r="S1027" s="200"/>
      <c r="T1027" s="200"/>
      <c r="U1027" s="200"/>
      <c r="V1027" s="201" t="s">
        <v>1052</v>
      </c>
      <c r="W1027" s="80"/>
      <c r="X1027" s="2457">
        <f>BG635</f>
        <v>55</v>
      </c>
      <c r="Y1027" s="2458"/>
      <c r="Z1027" s="80"/>
      <c r="AA1027" s="80"/>
      <c r="AB1027" s="80"/>
      <c r="AC1027" s="80"/>
      <c r="AD1027" s="80"/>
      <c r="AE1027" s="81"/>
      <c r="AF1027" s="1621"/>
      <c r="AG1027" s="1622"/>
      <c r="AH1027" s="1622"/>
      <c r="AI1027" s="1623"/>
      <c r="AJ1027" s="2476"/>
      <c r="AK1027" s="2477"/>
      <c r="AL1027" s="2477"/>
      <c r="AM1027" s="2477"/>
      <c r="AN1027" s="2477"/>
      <c r="AO1027" s="2477"/>
      <c r="AP1027" s="2477"/>
      <c r="AQ1027" s="2478"/>
      <c r="AR1027" s="1582"/>
      <c r="AS1027" s="1582"/>
      <c r="AT1027" s="1582"/>
      <c r="AU1027" s="1582"/>
      <c r="AV1027" s="1582"/>
      <c r="AW1027" s="1582"/>
      <c r="AX1027" s="1582"/>
      <c r="AY1027" s="1582"/>
      <c r="CR1027" s="25"/>
    </row>
    <row r="1028" spans="1:96" ht="12.75" customHeight="1">
      <c r="A1028" s="51"/>
      <c r="B1028" s="117"/>
      <c r="C1028" s="198" t="s">
        <v>2174</v>
      </c>
      <c r="D1028" s="2451" t="s">
        <v>2395</v>
      </c>
      <c r="E1028" s="2452"/>
      <c r="F1028" s="2452"/>
      <c r="G1028" s="2452"/>
      <c r="H1028" s="2452"/>
      <c r="I1028" s="2452"/>
      <c r="J1028" s="2452"/>
      <c r="K1028" s="2452"/>
      <c r="L1028" s="2452"/>
      <c r="M1028" s="2452"/>
      <c r="N1028" s="2452"/>
      <c r="O1028" s="2452"/>
      <c r="P1028" s="2452"/>
      <c r="Q1028" s="2452"/>
      <c r="R1028" s="2452"/>
      <c r="S1028" s="2452"/>
      <c r="T1028" s="2452"/>
      <c r="U1028" s="2452"/>
      <c r="V1028" s="2452"/>
      <c r="W1028" s="2452"/>
      <c r="X1028" s="2452"/>
      <c r="Y1028" s="2452"/>
      <c r="Z1028" s="2452"/>
      <c r="AA1028" s="2452"/>
      <c r="AB1028" s="2452"/>
      <c r="AC1028" s="2452"/>
      <c r="AD1028" s="2452"/>
      <c r="AE1028" s="2453"/>
      <c r="AF1028" s="110"/>
      <c r="AG1028" s="2461" t="str">
        <f>IF(X1031&gt;0,"Yes","No")</f>
        <v>Yes</v>
      </c>
      <c r="AH1028" s="2462"/>
      <c r="AI1028" s="121"/>
      <c r="AJ1028" s="2470">
        <f>IF((X1031=0),0,(2*BA990)*AJ975)</f>
        <v>28480320</v>
      </c>
      <c r="AK1028" s="2471"/>
      <c r="AL1028" s="2471"/>
      <c r="AM1028" s="2471"/>
      <c r="AN1028" s="2471"/>
      <c r="AO1028" s="2471"/>
      <c r="AP1028" s="2471"/>
      <c r="AQ1028" s="2472"/>
      <c r="AR1028" s="1582"/>
      <c r="AS1028" s="1582"/>
      <c r="AT1028" s="1582"/>
      <c r="AU1028" s="1582"/>
      <c r="AV1028" s="1582"/>
      <c r="AW1028" s="1582"/>
      <c r="AX1028" s="1582"/>
      <c r="AY1028" s="1582"/>
    </row>
    <row r="1029" spans="1:96" ht="12.75" customHeight="1">
      <c r="A1029" s="51"/>
      <c r="B1029" s="110"/>
      <c r="C1029" s="701"/>
      <c r="D1029" s="2454" t="s">
        <v>1545</v>
      </c>
      <c r="E1029" s="2455"/>
      <c r="F1029" s="2455"/>
      <c r="G1029" s="2455"/>
      <c r="H1029" s="2455"/>
      <c r="I1029" s="2455"/>
      <c r="J1029" s="2455"/>
      <c r="K1029" s="2455"/>
      <c r="L1029" s="2455"/>
      <c r="M1029" s="2455"/>
      <c r="N1029" s="2455"/>
      <c r="O1029" s="2455"/>
      <c r="P1029" s="2455"/>
      <c r="Q1029" s="2455"/>
      <c r="R1029" s="2455"/>
      <c r="S1029" s="2455"/>
      <c r="T1029" s="2455"/>
      <c r="U1029" s="2455"/>
      <c r="V1029" s="2455"/>
      <c r="W1029" s="2455"/>
      <c r="X1029" s="2455"/>
      <c r="Y1029" s="2455"/>
      <c r="Z1029" s="2455"/>
      <c r="AA1029" s="2455"/>
      <c r="AB1029" s="2455"/>
      <c r="AC1029" s="2455"/>
      <c r="AD1029" s="2455"/>
      <c r="AE1029" s="2456"/>
      <c r="AF1029" s="110"/>
      <c r="AG1029" s="702"/>
      <c r="AH1029" s="702"/>
      <c r="AI1029" s="121"/>
      <c r="AJ1029" s="2473"/>
      <c r="AK1029" s="2474"/>
      <c r="AL1029" s="2474"/>
      <c r="AM1029" s="2474"/>
      <c r="AN1029" s="2474"/>
      <c r="AO1029" s="2474"/>
      <c r="AP1029" s="2474"/>
      <c r="AQ1029" s="2475"/>
      <c r="AR1029" s="1582"/>
      <c r="AS1029" s="1582"/>
      <c r="AT1029" s="1582"/>
      <c r="AU1029" s="1582"/>
      <c r="AV1029" s="1582"/>
      <c r="AW1029" s="1582"/>
      <c r="AX1029" s="1582"/>
      <c r="AY1029" s="1582"/>
    </row>
    <row r="1030" spans="1:96" ht="12.75" customHeight="1">
      <c r="A1030" s="51"/>
      <c r="B1030" s="110"/>
      <c r="C1030" s="121"/>
      <c r="D1030" s="2454"/>
      <c r="E1030" s="2455"/>
      <c r="F1030" s="2455"/>
      <c r="G1030" s="2455"/>
      <c r="H1030" s="2455"/>
      <c r="I1030" s="2455"/>
      <c r="J1030" s="2455"/>
      <c r="K1030" s="2455"/>
      <c r="L1030" s="2455"/>
      <c r="M1030" s="2455"/>
      <c r="N1030" s="2455"/>
      <c r="O1030" s="2455"/>
      <c r="P1030" s="2455"/>
      <c r="Q1030" s="2455"/>
      <c r="R1030" s="2455"/>
      <c r="S1030" s="2455"/>
      <c r="T1030" s="2455"/>
      <c r="U1030" s="2455"/>
      <c r="V1030" s="2455"/>
      <c r="W1030" s="2455"/>
      <c r="X1030" s="2455"/>
      <c r="Y1030" s="2455"/>
      <c r="Z1030" s="2455"/>
      <c r="AA1030" s="2455"/>
      <c r="AB1030" s="2455"/>
      <c r="AC1030" s="2455"/>
      <c r="AD1030" s="2455"/>
      <c r="AE1030" s="2456"/>
      <c r="AF1030" s="1618"/>
      <c r="AG1030" s="1619"/>
      <c r="AH1030" s="1619"/>
      <c r="AI1030" s="1620"/>
      <c r="AJ1030" s="2473"/>
      <c r="AK1030" s="2474"/>
      <c r="AL1030" s="2474"/>
      <c r="AM1030" s="2474"/>
      <c r="AN1030" s="2474"/>
      <c r="AO1030" s="2474"/>
      <c r="AP1030" s="2474"/>
      <c r="AQ1030" s="2475"/>
      <c r="AR1030" s="1582"/>
      <c r="AS1030" s="1582"/>
      <c r="AT1030" s="1582"/>
      <c r="AU1030" s="1582"/>
      <c r="AV1030" s="1582"/>
      <c r="AW1030" s="1582"/>
      <c r="AX1030" s="1582"/>
      <c r="AY1030" s="1582"/>
    </row>
    <row r="1031" spans="1:96" s="718" customFormat="1" ht="12.75" customHeight="1">
      <c r="A1031" s="51"/>
      <c r="B1031" s="115"/>
      <c r="C1031" s="116"/>
      <c r="D1031" s="199" t="s">
        <v>1051</v>
      </c>
      <c r="E1031" s="200"/>
      <c r="F1031" s="200"/>
      <c r="G1031" s="200"/>
      <c r="H1031" s="200"/>
      <c r="I1031" s="2459">
        <f>BA987</f>
        <v>100</v>
      </c>
      <c r="J1031" s="2460"/>
      <c r="K1031" s="51"/>
      <c r="L1031" s="200"/>
      <c r="M1031" s="200"/>
      <c r="N1031" s="200"/>
      <c r="O1031" s="200"/>
      <c r="P1031" s="200"/>
      <c r="Q1031" s="200"/>
      <c r="R1031" s="200"/>
      <c r="S1031" s="200"/>
      <c r="T1031" s="200"/>
      <c r="U1031" s="200"/>
      <c r="V1031" s="201" t="s">
        <v>1053</v>
      </c>
      <c r="X1031" s="2457">
        <f>BK635</f>
        <v>45</v>
      </c>
      <c r="Y1031" s="2458"/>
      <c r="AF1031" s="1621"/>
      <c r="AG1031" s="1622"/>
      <c r="AH1031" s="1622"/>
      <c r="AI1031" s="1623"/>
      <c r="AJ1031" s="2476"/>
      <c r="AK1031" s="2477"/>
      <c r="AL1031" s="2477"/>
      <c r="AM1031" s="2477"/>
      <c r="AN1031" s="2477"/>
      <c r="AO1031" s="2477"/>
      <c r="AP1031" s="2477"/>
      <c r="AQ1031" s="2478"/>
      <c r="AR1031" s="1582"/>
      <c r="AS1031" s="1582"/>
      <c r="AT1031" s="1582"/>
      <c r="AU1031" s="1582"/>
      <c r="AV1031" s="1582"/>
      <c r="AW1031" s="1582"/>
      <c r="AX1031" s="1582"/>
      <c r="AY1031" s="1582"/>
      <c r="CR1031" s="25"/>
    </row>
    <row r="1032" spans="1:96" ht="12.75" customHeight="1">
      <c r="A1032" s="51"/>
      <c r="B1032" s="158"/>
      <c r="C1032" s="159"/>
      <c r="D1032" s="2449" t="s">
        <v>546</v>
      </c>
      <c r="E1032" s="2449"/>
      <c r="F1032" s="2449"/>
      <c r="G1032" s="2449"/>
      <c r="H1032" s="2449"/>
      <c r="I1032" s="2449"/>
      <c r="J1032" s="2449"/>
      <c r="K1032" s="2449"/>
      <c r="L1032" s="2449"/>
      <c r="M1032" s="2449"/>
      <c r="N1032" s="2449"/>
      <c r="O1032" s="2449"/>
      <c r="P1032" s="2449"/>
      <c r="Q1032" s="2449"/>
      <c r="R1032" s="2449"/>
      <c r="S1032" s="2449"/>
      <c r="T1032" s="2449"/>
      <c r="U1032" s="2449"/>
      <c r="V1032" s="2449"/>
      <c r="W1032" s="2449"/>
      <c r="X1032" s="2449"/>
      <c r="Y1032" s="2449"/>
      <c r="Z1032" s="2449"/>
      <c r="AA1032" s="2449"/>
      <c r="AB1032" s="2449"/>
      <c r="AC1032" s="2449"/>
      <c r="AD1032" s="2449"/>
      <c r="AE1032" s="2449"/>
      <c r="AF1032" s="2449"/>
      <c r="AG1032" s="2449"/>
      <c r="AH1032" s="2449"/>
      <c r="AI1032" s="2450"/>
      <c r="AJ1032" s="2479">
        <f>SUM(AJ975:AQ1031)</f>
        <v>92102680</v>
      </c>
      <c r="AK1032" s="2480"/>
      <c r="AL1032" s="2480"/>
      <c r="AM1032" s="2480"/>
      <c r="AN1032" s="2480"/>
      <c r="AO1032" s="2480"/>
      <c r="AP1032" s="2480"/>
      <c r="AQ1032" s="2481"/>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1" t="s">
        <v>1932</v>
      </c>
      <c r="C1034" s="2111"/>
      <c r="D1034" s="2111"/>
      <c r="E1034" s="2111"/>
      <c r="F1034" s="2111"/>
      <c r="G1034" s="2111"/>
      <c r="H1034" s="2111"/>
      <c r="I1034" s="2111"/>
      <c r="J1034" s="2111"/>
      <c r="K1034" s="2111"/>
      <c r="L1034" s="2111"/>
      <c r="M1034" s="2111"/>
      <c r="N1034" s="2111"/>
      <c r="O1034" s="2111"/>
      <c r="P1034" s="2111"/>
      <c r="Q1034" s="2111"/>
      <c r="R1034" s="2111"/>
      <c r="S1034" s="2111"/>
      <c r="T1034" s="2111"/>
      <c r="U1034" s="2111"/>
      <c r="V1034" s="2111"/>
      <c r="W1034" s="2111"/>
      <c r="X1034" s="2111"/>
      <c r="Y1034" s="2111"/>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5"/>
      <c r="Y1035" s="2405"/>
      <c r="Z1035" s="2405"/>
      <c r="AA1035" s="2405"/>
      <c r="AB1035" s="2405"/>
      <c r="AC1035" s="2405"/>
      <c r="AD1035" s="2130">
        <f>R971</f>
        <v>362400</v>
      </c>
      <c r="AE1035" s="2131"/>
      <c r="AF1035" s="2131"/>
      <c r="AG1035" s="2131"/>
      <c r="AH1035" s="2131"/>
      <c r="AI1035" s="2131"/>
      <c r="AJ1035" s="2131"/>
      <c r="AK1035" s="2131"/>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6"/>
      <c r="Y1036" s="2406"/>
      <c r="Z1036" s="2406"/>
      <c r="AA1036" s="2406"/>
      <c r="AB1036" s="2406"/>
      <c r="AC1036" s="2406"/>
      <c r="AD1036" s="2150">
        <f>MIN((BR809:BR866))*0+364800</f>
        <v>364800</v>
      </c>
      <c r="AE1036" s="2150"/>
      <c r="AF1036" s="2150"/>
      <c r="AG1036" s="2150"/>
      <c r="AH1036" s="2150"/>
      <c r="AI1036" s="2150"/>
      <c r="AJ1036" s="2150"/>
      <c r="AK1036" s="215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2" t="s">
        <v>1934</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5"/>
      <c r="AA1037" s="1415"/>
      <c r="AB1037" s="1415"/>
      <c r="AC1037" s="1415"/>
      <c r="AD1037" s="2127">
        <f>IF(((AD1035-AD1036)/AD1036)&gt;0.3,0.3,((AD1035-AD1036)/AD1036))</f>
        <v>-6.5789473684210523E-3</v>
      </c>
      <c r="AE1037" s="2128"/>
      <c r="AF1037" s="2128"/>
      <c r="AG1037" s="2128"/>
      <c r="AH1037" s="2128"/>
      <c r="AI1037" s="2128"/>
      <c r="AJ1037" s="2128"/>
      <c r="AK1037" s="212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403">
        <f>IF(ISNA(IF((AJ999&gt;(AJ975*0.15)),"(f) cannot be greater than 15% of unadjusted eligible basis.",0)),"",(IF((AJ999&gt;(AJ975*0.15)),"(f) cannot be greater than 15% of unadjusted eligible basis.",0)))</f>
        <v>0</v>
      </c>
      <c r="C1039" s="2403"/>
      <c r="D1039" s="2403"/>
      <c r="E1039" s="2403"/>
      <c r="F1039" s="2403"/>
      <c r="G1039" s="2403"/>
      <c r="H1039" s="2403"/>
      <c r="I1039" s="2403"/>
      <c r="J1039" s="2403"/>
      <c r="K1039" s="2403"/>
      <c r="L1039" s="2403"/>
      <c r="M1039" s="2403"/>
      <c r="N1039" s="2403"/>
      <c r="O1039" s="2403"/>
      <c r="P1039" s="2403"/>
      <c r="Q1039" s="2403"/>
      <c r="R1039" s="2403"/>
      <c r="S1039" s="2403"/>
      <c r="T1039" s="2403"/>
      <c r="U1039" s="2403"/>
      <c r="V1039" s="2403"/>
      <c r="W1039" s="2403"/>
      <c r="X1039" s="2403"/>
      <c r="Y1039" s="2403"/>
      <c r="Z1039" s="2403"/>
      <c r="AA1039" s="2403"/>
      <c r="AB1039" s="2403"/>
      <c r="AC1039" s="2403"/>
      <c r="AD1039" s="2403"/>
      <c r="AE1039" s="2403"/>
      <c r="AF1039" s="2403"/>
      <c r="AG1039" s="2403"/>
      <c r="AH1039" s="2403"/>
      <c r="AI1039" s="2403"/>
      <c r="AJ1039" s="2403"/>
      <c r="AK1039" s="2403"/>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67" t="s">
        <v>852</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0" t="s">
        <v>626</v>
      </c>
      <c r="B1044" s="2040"/>
      <c r="C1044" s="13">
        <v>1</v>
      </c>
      <c r="D1044" s="1885" t="s">
        <v>1223</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0" t="s">
        <v>626</v>
      </c>
      <c r="B1050" s="2040"/>
      <c r="C1050" s="13">
        <v>2</v>
      </c>
      <c r="D1050" s="1885" t="s">
        <v>1222</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40" t="s">
        <v>626</v>
      </c>
      <c r="B1056" s="2040"/>
      <c r="C1056" s="13">
        <v>3</v>
      </c>
      <c r="D1056" s="1885" t="s">
        <v>1528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40" t="s">
        <v>626</v>
      </c>
      <c r="B1063" s="2040"/>
      <c r="C1063" s="13">
        <v>4</v>
      </c>
      <c r="D1063" s="1885" t="s">
        <v>1208</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6" customHeight="1">
      <c r="A1066" s="2040" t="s">
        <v>626</v>
      </c>
      <c r="B1066" s="2040"/>
      <c r="C1066" s="13">
        <v>5</v>
      </c>
      <c r="D1066" s="1885" t="s">
        <v>1417</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40" t="s">
        <v>626</v>
      </c>
      <c r="B1071" s="2040"/>
      <c r="C1071" s="13">
        <v>6</v>
      </c>
      <c r="D1071" s="1885" t="s">
        <v>1209</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40" t="s">
        <v>626</v>
      </c>
      <c r="B1074" s="2040"/>
      <c r="C1074" s="318">
        <v>7</v>
      </c>
      <c r="D1074" s="1885" t="s">
        <v>1211</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40" t="s">
        <v>626</v>
      </c>
      <c r="B1078" s="2040"/>
      <c r="C1078" s="318">
        <v>8</v>
      </c>
      <c r="D1078" s="2404" t="s">
        <v>2169</v>
      </c>
      <c r="E1078" s="2404"/>
      <c r="F1078" s="2404"/>
      <c r="G1078" s="2404"/>
      <c r="H1078" s="2404"/>
      <c r="I1078" s="2404"/>
      <c r="J1078" s="2404"/>
      <c r="K1078" s="2404"/>
      <c r="L1078" s="2404"/>
      <c r="M1078" s="2404"/>
      <c r="N1078" s="2404"/>
      <c r="O1078" s="2404"/>
      <c r="P1078" s="2404"/>
      <c r="Q1078" s="2404"/>
      <c r="R1078" s="2404"/>
      <c r="S1078" s="2404"/>
      <c r="T1078" s="2404"/>
      <c r="U1078" s="2404"/>
      <c r="V1078" s="2404"/>
      <c r="W1078" s="2404"/>
      <c r="X1078" s="2404"/>
      <c r="Y1078" s="2404"/>
      <c r="Z1078" s="2404"/>
      <c r="AA1078" s="2404"/>
      <c r="AB1078" s="2404"/>
      <c r="AC1078" s="2404"/>
      <c r="AD1078" s="2404"/>
      <c r="AE1078" s="2404"/>
      <c r="AF1078" s="2404"/>
      <c r="AG1078" s="2404"/>
      <c r="AH1078" s="2404"/>
      <c r="AI1078" s="2404"/>
      <c r="AJ1078" s="2404"/>
      <c r="AK1078" s="2404"/>
    </row>
    <row r="1079" spans="1:96" ht="12.6" customHeight="1">
      <c r="A1079" s="235"/>
      <c r="B1079" s="235"/>
      <c r="C1079" s="318"/>
      <c r="D1079" s="2404"/>
      <c r="E1079" s="2404"/>
      <c r="F1079" s="2404"/>
      <c r="G1079" s="2404"/>
      <c r="H1079" s="2404"/>
      <c r="I1079" s="2404"/>
      <c r="J1079" s="2404"/>
      <c r="K1079" s="2404"/>
      <c r="L1079" s="2404"/>
      <c r="M1079" s="2404"/>
      <c r="N1079" s="2404"/>
      <c r="O1079" s="2404"/>
      <c r="P1079" s="2404"/>
      <c r="Q1079" s="2404"/>
      <c r="R1079" s="2404"/>
      <c r="S1079" s="2404"/>
      <c r="T1079" s="2404"/>
      <c r="U1079" s="2404"/>
      <c r="V1079" s="2404"/>
      <c r="W1079" s="2404"/>
      <c r="X1079" s="2404"/>
      <c r="Y1079" s="2404"/>
      <c r="Z1079" s="2404"/>
      <c r="AA1079" s="2404"/>
      <c r="AB1079" s="2404"/>
      <c r="AC1079" s="2404"/>
      <c r="AD1079" s="2404"/>
      <c r="AE1079" s="2404"/>
      <c r="AF1079" s="2404"/>
      <c r="AG1079" s="2404"/>
      <c r="AH1079" s="2404"/>
      <c r="AI1079" s="2404"/>
      <c r="AJ1079" s="2404"/>
      <c r="AK1079" s="2404"/>
    </row>
    <row r="1080" spans="1:96" ht="12.6" customHeight="1">
      <c r="A1080" s="235"/>
      <c r="B1080" s="235"/>
      <c r="C1080" s="318"/>
      <c r="D1080" s="2404"/>
      <c r="E1080" s="2404"/>
      <c r="F1080" s="2404"/>
      <c r="G1080" s="2404"/>
      <c r="H1080" s="2404"/>
      <c r="I1080" s="2404"/>
      <c r="J1080" s="2404"/>
      <c r="K1080" s="2404"/>
      <c r="L1080" s="2404"/>
      <c r="M1080" s="2404"/>
      <c r="N1080" s="2404"/>
      <c r="O1080" s="2404"/>
      <c r="P1080" s="2404"/>
      <c r="Q1080" s="2404"/>
      <c r="R1080" s="2404"/>
      <c r="S1080" s="2404"/>
      <c r="T1080" s="2404"/>
      <c r="U1080" s="2404"/>
      <c r="V1080" s="2404"/>
      <c r="W1080" s="2404"/>
      <c r="X1080" s="2404"/>
      <c r="Y1080" s="2404"/>
      <c r="Z1080" s="2404"/>
      <c r="AA1080" s="2404"/>
      <c r="AB1080" s="2404"/>
      <c r="AC1080" s="2404"/>
      <c r="AD1080" s="2404"/>
      <c r="AE1080" s="2404"/>
      <c r="AF1080" s="2404"/>
      <c r="AG1080" s="2404"/>
      <c r="AH1080" s="2404"/>
      <c r="AI1080" s="2404"/>
      <c r="AJ1080" s="2404"/>
      <c r="AK1080" s="2404"/>
      <c r="AL1080" s="681"/>
    </row>
    <row r="1081" spans="1:96" ht="12" customHeight="1">
      <c r="A1081" s="62"/>
      <c r="B1081" s="66"/>
      <c r="C1081" s="318"/>
      <c r="D1081" s="2404"/>
      <c r="E1081" s="2404"/>
      <c r="F1081" s="2404"/>
      <c r="G1081" s="2404"/>
      <c r="H1081" s="2404"/>
      <c r="I1081" s="2404"/>
      <c r="J1081" s="2404"/>
      <c r="K1081" s="2404"/>
      <c r="L1081" s="2404"/>
      <c r="M1081" s="2404"/>
      <c r="N1081" s="2404"/>
      <c r="O1081" s="2404"/>
      <c r="P1081" s="2404"/>
      <c r="Q1081" s="2404"/>
      <c r="R1081" s="2404"/>
      <c r="S1081" s="2404"/>
      <c r="T1081" s="2404"/>
      <c r="U1081" s="2404"/>
      <c r="V1081" s="2404"/>
      <c r="W1081" s="2404"/>
      <c r="X1081" s="2404"/>
      <c r="Y1081" s="2404"/>
      <c r="Z1081" s="2404"/>
      <c r="AA1081" s="2404"/>
      <c r="AB1081" s="2404"/>
      <c r="AC1081" s="2404"/>
      <c r="AD1081" s="2404"/>
      <c r="AE1081" s="2404"/>
      <c r="AF1081" s="2404"/>
      <c r="AG1081" s="2404"/>
      <c r="AH1081" s="2404"/>
      <c r="AI1081" s="2404"/>
      <c r="AJ1081" s="2404"/>
      <c r="AK1081" s="2404"/>
    </row>
    <row r="1082" spans="1:96" ht="12.6" customHeight="1">
      <c r="A1082" s="2040" t="s">
        <v>626</v>
      </c>
      <c r="B1082" s="2040"/>
      <c r="C1082" s="318">
        <v>9</v>
      </c>
      <c r="D1082" s="1885" t="s">
        <v>1210</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90" zoomScaleNormal="100" zoomScaleSheetLayoutView="90" workbookViewId="0">
      <selection activeCell="K91" sqref="K9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600" t="s">
        <v>656</v>
      </c>
      <c r="G1" s="2601"/>
      <c r="H1" s="2601"/>
      <c r="I1" s="2601"/>
      <c r="J1" s="2601"/>
      <c r="K1" s="2601"/>
      <c r="L1" s="2601"/>
      <c r="M1" s="2601"/>
      <c r="N1" s="2601"/>
      <c r="O1" s="2601"/>
      <c r="P1" s="2601"/>
      <c r="Q1" s="2601"/>
      <c r="R1" s="2602"/>
      <c r="S1" s="168"/>
      <c r="T1" s="167"/>
      <c r="U1" s="169"/>
    </row>
    <row r="2" spans="1:21" s="208" customFormat="1" ht="71.25" customHeight="1">
      <c r="A2" s="207"/>
      <c r="B2" s="208" t="s">
        <v>24</v>
      </c>
      <c r="C2" s="208" t="s">
        <v>392</v>
      </c>
      <c r="D2" s="208" t="s">
        <v>391</v>
      </c>
      <c r="E2" s="208" t="s">
        <v>25</v>
      </c>
      <c r="F2" s="209" t="str">
        <f>Application!B637&amp;Application!C637</f>
        <v>1)Citi Perm Loan</v>
      </c>
      <c r="G2" s="209" t="str">
        <f>Application!B638&amp;Application!C638</f>
        <v>2)SDHC Loan</v>
      </c>
      <c r="H2" s="209" t="str">
        <f>Application!B639&amp;Application!C639</f>
        <v>3)MHP-HCD</v>
      </c>
      <c r="I2" s="209" t="str">
        <f>Application!B640&amp;Application!C640</f>
        <v>4)Operating Income</v>
      </c>
      <c r="J2" s="209" t="str">
        <f>Application!B641&amp;Application!C641</f>
        <v>5)Deferred Developer Fee</v>
      </c>
      <c r="K2" s="209" t="str">
        <f>Application!B642&amp;Application!C642</f>
        <v>6)GP Contribution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2200000</v>
      </c>
      <c r="C4" s="1701">
        <v>2200000</v>
      </c>
      <c r="D4" s="1701"/>
      <c r="E4" s="1701">
        <f>B4-SUM(F4:K4)</f>
        <v>2200000</v>
      </c>
      <c r="F4" s="217"/>
      <c r="G4" s="217"/>
      <c r="H4" s="217"/>
      <c r="I4" s="217"/>
      <c r="J4" s="217"/>
      <c r="K4" s="217"/>
      <c r="L4" s="217"/>
      <c r="M4" s="217"/>
      <c r="N4" s="217"/>
      <c r="O4" s="217"/>
      <c r="P4" s="217"/>
      <c r="Q4" s="217"/>
      <c r="R4" s="878">
        <f>SUM(E4:Q4)</f>
        <v>2200000</v>
      </c>
      <c r="S4" s="218"/>
      <c r="T4" s="218"/>
      <c r="U4" s="213"/>
    </row>
    <row r="5" spans="1:21" s="214" customFormat="1">
      <c r="A5" s="215" t="s">
        <v>29</v>
      </c>
      <c r="B5" s="216">
        <f>SUM(C5+D5)</f>
        <v>50000</v>
      </c>
      <c r="C5" s="1701">
        <v>50000</v>
      </c>
      <c r="D5" s="1701"/>
      <c r="E5" s="1701">
        <f t="shared" ref="E5:E7" si="0">B5-SUM(F5:K5)</f>
        <v>50000</v>
      </c>
      <c r="F5" s="217"/>
      <c r="G5" s="217"/>
      <c r="H5" s="217"/>
      <c r="I5" s="217"/>
      <c r="J5" s="217"/>
      <c r="K5" s="217"/>
      <c r="L5" s="217"/>
      <c r="M5" s="217"/>
      <c r="N5" s="217"/>
      <c r="O5" s="217"/>
      <c r="P5" s="217"/>
      <c r="Q5" s="217"/>
      <c r="R5" s="878">
        <f>SUM(E5:Q5)</f>
        <v>50000</v>
      </c>
      <c r="S5" s="218"/>
      <c r="T5" s="218"/>
      <c r="U5" s="213"/>
    </row>
    <row r="6" spans="1:21" s="214" customFormat="1">
      <c r="A6" s="215" t="s">
        <v>30</v>
      </c>
      <c r="B6" s="216">
        <f>SUM(C6+D6)</f>
        <v>0</v>
      </c>
      <c r="C6" s="1701"/>
      <c r="D6" s="1701"/>
      <c r="E6" s="1701">
        <f t="shared" si="0"/>
        <v>0</v>
      </c>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1701"/>
      <c r="D7" s="1701"/>
      <c r="E7" s="1701">
        <f t="shared" si="0"/>
        <v>0</v>
      </c>
      <c r="F7" s="217"/>
      <c r="G7" s="217"/>
      <c r="H7" s="217"/>
      <c r="I7" s="217"/>
      <c r="J7" s="217"/>
      <c r="K7" s="217"/>
      <c r="L7" s="217"/>
      <c r="M7" s="217"/>
      <c r="N7" s="217"/>
      <c r="O7" s="217"/>
      <c r="P7" s="217"/>
      <c r="Q7" s="217"/>
      <c r="R7" s="878">
        <f>SUM(E7:Q7)</f>
        <v>0</v>
      </c>
      <c r="S7" s="218"/>
      <c r="T7" s="218"/>
      <c r="U7" s="213"/>
    </row>
    <row r="8" spans="1:21" s="214" customFormat="1">
      <c r="A8" s="219" t="s">
        <v>628</v>
      </c>
      <c r="B8" s="216">
        <f>SUM(C8:D8)</f>
        <v>2250000</v>
      </c>
      <c r="C8" s="216">
        <f t="shared" ref="C8:Q8" si="1">SUM(C4:C7)</f>
        <v>2250000</v>
      </c>
      <c r="D8" s="216">
        <f t="shared" si="1"/>
        <v>0</v>
      </c>
      <c r="E8" s="216">
        <f t="shared" si="1"/>
        <v>2250000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3">
        <f>SUM(R4:R7)</f>
        <v>2250000</v>
      </c>
      <c r="S8" s="218"/>
      <c r="T8" s="218"/>
      <c r="U8" s="213"/>
    </row>
    <row r="9" spans="1:21" s="214" customFormat="1">
      <c r="A9" s="215" t="s">
        <v>629</v>
      </c>
      <c r="B9" s="216">
        <f>SUM(C9+D9)</f>
        <v>0</v>
      </c>
      <c r="C9" s="217"/>
      <c r="D9" s="217"/>
      <c r="E9" s="1701">
        <f t="shared" ref="E9:E10" si="2">B9-SUM(F9:K9)</f>
        <v>0</v>
      </c>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1285000</v>
      </c>
      <c r="C10" s="1701">
        <v>1285000</v>
      </c>
      <c r="D10" s="1701"/>
      <c r="E10" s="1701">
        <f t="shared" si="2"/>
        <v>1285000</v>
      </c>
      <c r="F10" s="217"/>
      <c r="G10" s="217"/>
      <c r="H10" s="217"/>
      <c r="I10" s="217"/>
      <c r="J10" s="217"/>
      <c r="K10" s="217"/>
      <c r="L10" s="217"/>
      <c r="M10" s="217"/>
      <c r="N10" s="217"/>
      <c r="O10" s="217"/>
      <c r="P10" s="217"/>
      <c r="Q10" s="217"/>
      <c r="R10" s="878">
        <f>SUM(E10:Q10)</f>
        <v>1285000</v>
      </c>
      <c r="S10" s="217">
        <f>C10</f>
        <v>1285000</v>
      </c>
      <c r="T10" s="217"/>
      <c r="U10" s="213"/>
    </row>
    <row r="11" spans="1:21" s="214" customFormat="1">
      <c r="A11" s="219" t="s">
        <v>631</v>
      </c>
      <c r="B11" s="216">
        <f>SUM(C11:D11)</f>
        <v>1285000</v>
      </c>
      <c r="C11" s="216">
        <f t="shared" ref="C11:Q11" si="3">SUM(C9:C10)</f>
        <v>1285000</v>
      </c>
      <c r="D11" s="216">
        <f t="shared" si="3"/>
        <v>0</v>
      </c>
      <c r="E11" s="216">
        <f t="shared" si="3"/>
        <v>1285000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3">
        <f>SUM(R9:R10)</f>
        <v>1285000</v>
      </c>
      <c r="S11" s="218"/>
      <c r="T11" s="220">
        <f>SUM(T9:T10)</f>
        <v>0</v>
      </c>
      <c r="U11" s="213"/>
    </row>
    <row r="12" spans="1:21" s="214" customFormat="1">
      <c r="A12" s="219" t="s">
        <v>89</v>
      </c>
      <c r="B12" s="216">
        <f t="shared" ref="B12:Q12" si="4">SUM(B8+B11)</f>
        <v>3535000</v>
      </c>
      <c r="C12" s="216">
        <f t="shared" si="4"/>
        <v>3535000</v>
      </c>
      <c r="D12" s="216">
        <f t="shared" si="4"/>
        <v>0</v>
      </c>
      <c r="E12" s="216">
        <f t="shared" si="4"/>
        <v>3535000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3">
        <f>SUM(R8+R11)</f>
        <v>3535000</v>
      </c>
      <c r="S12" s="218"/>
      <c r="T12" s="218"/>
      <c r="U12" s="213"/>
    </row>
    <row r="13" spans="1:21" s="214" customFormat="1">
      <c r="A13" s="448" t="s">
        <v>971</v>
      </c>
      <c r="B13" s="216">
        <f>SUM(C13+D13)</f>
        <v>10000</v>
      </c>
      <c r="C13" s="1701">
        <v>10000</v>
      </c>
      <c r="D13" s="1701"/>
      <c r="E13" s="1701">
        <f t="shared" ref="E13:E15" si="5">B13-SUM(F13:K13)</f>
        <v>10000</v>
      </c>
      <c r="F13" s="217"/>
      <c r="G13" s="217"/>
      <c r="H13" s="217"/>
      <c r="I13" s="217"/>
      <c r="J13" s="217"/>
      <c r="K13" s="217"/>
      <c r="L13" s="217"/>
      <c r="M13" s="217"/>
      <c r="N13" s="217"/>
      <c r="O13" s="217"/>
      <c r="P13" s="217"/>
      <c r="Q13" s="217"/>
      <c r="R13" s="878">
        <f>SUM(E13:Q13)</f>
        <v>10000</v>
      </c>
      <c r="S13" s="217">
        <f>C13</f>
        <v>10000</v>
      </c>
      <c r="T13" s="217"/>
      <c r="U13" s="213"/>
    </row>
    <row r="14" spans="1:21" s="214" customFormat="1" ht="24">
      <c r="A14" s="449" t="s">
        <v>1997</v>
      </c>
      <c r="B14" s="216">
        <f>SUM(C14+D14)</f>
        <v>526302</v>
      </c>
      <c r="C14" s="1701">
        <v>526302</v>
      </c>
      <c r="D14" s="1701"/>
      <c r="E14" s="1701">
        <f t="shared" si="5"/>
        <v>526302</v>
      </c>
      <c r="F14" s="217"/>
      <c r="G14" s="217"/>
      <c r="H14" s="217"/>
      <c r="I14" s="217"/>
      <c r="J14" s="217"/>
      <c r="K14" s="217"/>
      <c r="L14" s="217"/>
      <c r="M14" s="217"/>
      <c r="N14" s="217"/>
      <c r="O14" s="217"/>
      <c r="P14" s="217"/>
      <c r="Q14" s="217"/>
      <c r="R14" s="878">
        <f>SUM(E14:Q14)</f>
        <v>526302</v>
      </c>
      <c r="S14" s="217"/>
      <c r="T14" s="217"/>
      <c r="U14" s="213"/>
    </row>
    <row r="15" spans="1:21" s="214" customFormat="1">
      <c r="A15" s="449" t="s">
        <v>1356</v>
      </c>
      <c r="B15" s="216">
        <f>SUM(C15+D15)</f>
        <v>0</v>
      </c>
      <c r="C15" s="217"/>
      <c r="D15" s="217"/>
      <c r="E15" s="1701">
        <f t="shared" si="5"/>
        <v>0</v>
      </c>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1701">
        <f t="shared" ref="E17:E25" si="7">B17-SUM(F17:K17)</f>
        <v>0</v>
      </c>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6"/>
        <v>0</v>
      </c>
      <c r="C18" s="217"/>
      <c r="D18" s="217"/>
      <c r="E18" s="1701">
        <f t="shared" si="7"/>
        <v>0</v>
      </c>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6"/>
        <v>0</v>
      </c>
      <c r="C19" s="217"/>
      <c r="D19" s="217"/>
      <c r="E19" s="1701">
        <f t="shared" si="7"/>
        <v>0</v>
      </c>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6"/>
        <v>0</v>
      </c>
      <c r="C20" s="217"/>
      <c r="D20" s="217"/>
      <c r="E20" s="1701">
        <f t="shared" si="7"/>
        <v>0</v>
      </c>
      <c r="F20" s="217"/>
      <c r="G20" s="217"/>
      <c r="H20" s="217"/>
      <c r="I20" s="217"/>
      <c r="J20" s="217"/>
      <c r="K20" s="217"/>
      <c r="L20" s="217"/>
      <c r="M20" s="217"/>
      <c r="N20" s="217"/>
      <c r="O20" s="217"/>
      <c r="P20" s="217"/>
      <c r="Q20" s="217"/>
      <c r="R20" s="878">
        <f t="shared" ref="R20:R27" si="8">SUM(E20:Q20)</f>
        <v>0</v>
      </c>
      <c r="S20" s="217"/>
      <c r="T20" s="217"/>
      <c r="U20" s="213"/>
    </row>
    <row r="21" spans="1:21" s="214" customFormat="1">
      <c r="A21" s="215" t="s">
        <v>143</v>
      </c>
      <c r="B21" s="216">
        <f t="shared" si="6"/>
        <v>0</v>
      </c>
      <c r="C21" s="217"/>
      <c r="D21" s="217"/>
      <c r="E21" s="1701">
        <f t="shared" si="7"/>
        <v>0</v>
      </c>
      <c r="F21" s="217"/>
      <c r="G21" s="217"/>
      <c r="H21" s="217"/>
      <c r="I21" s="217"/>
      <c r="J21" s="217"/>
      <c r="K21" s="217"/>
      <c r="L21" s="217"/>
      <c r="M21" s="217"/>
      <c r="N21" s="217"/>
      <c r="O21" s="217"/>
      <c r="P21" s="217"/>
      <c r="Q21" s="217"/>
      <c r="R21" s="878">
        <f t="shared" si="8"/>
        <v>0</v>
      </c>
      <c r="S21" s="217"/>
      <c r="T21" s="217"/>
      <c r="U21" s="213"/>
    </row>
    <row r="22" spans="1:21" s="214" customFormat="1">
      <c r="A22" s="215" t="s">
        <v>144</v>
      </c>
      <c r="B22" s="216">
        <f t="shared" si="6"/>
        <v>0</v>
      </c>
      <c r="C22" s="217"/>
      <c r="D22" s="217"/>
      <c r="E22" s="1701">
        <f t="shared" si="7"/>
        <v>0</v>
      </c>
      <c r="F22" s="217"/>
      <c r="G22" s="217"/>
      <c r="H22" s="217"/>
      <c r="I22" s="217"/>
      <c r="J22" s="217"/>
      <c r="K22" s="217"/>
      <c r="L22" s="217"/>
      <c r="M22" s="217"/>
      <c r="N22" s="217"/>
      <c r="O22" s="217"/>
      <c r="P22" s="217"/>
      <c r="Q22" s="217"/>
      <c r="R22" s="878">
        <f t="shared" si="8"/>
        <v>0</v>
      </c>
      <c r="S22" s="217"/>
      <c r="T22" s="217"/>
      <c r="U22" s="213"/>
    </row>
    <row r="23" spans="1:21" s="214" customFormat="1">
      <c r="A23" s="215" t="s">
        <v>145</v>
      </c>
      <c r="B23" s="216">
        <f t="shared" si="6"/>
        <v>0</v>
      </c>
      <c r="C23" s="217"/>
      <c r="D23" s="217"/>
      <c r="E23" s="1701">
        <f t="shared" si="7"/>
        <v>0</v>
      </c>
      <c r="F23" s="217"/>
      <c r="G23" s="217"/>
      <c r="H23" s="217"/>
      <c r="I23" s="217"/>
      <c r="J23" s="217"/>
      <c r="K23" s="217"/>
      <c r="L23" s="217"/>
      <c r="M23" s="217"/>
      <c r="N23" s="217"/>
      <c r="O23" s="217"/>
      <c r="P23" s="217"/>
      <c r="Q23" s="217"/>
      <c r="R23" s="878">
        <f t="shared" si="8"/>
        <v>0</v>
      </c>
      <c r="S23" s="217"/>
      <c r="T23" s="217"/>
      <c r="U23" s="213"/>
    </row>
    <row r="24" spans="1:21" s="214" customFormat="1">
      <c r="A24" s="857" t="s">
        <v>1994</v>
      </c>
      <c r="B24" s="216">
        <f t="shared" si="6"/>
        <v>0</v>
      </c>
      <c r="C24" s="217"/>
      <c r="D24" s="217"/>
      <c r="E24" s="1701">
        <f t="shared" si="7"/>
        <v>0</v>
      </c>
      <c r="F24" s="217"/>
      <c r="G24" s="217"/>
      <c r="H24" s="217"/>
      <c r="I24" s="217"/>
      <c r="J24" s="217"/>
      <c r="K24" s="217"/>
      <c r="L24" s="217"/>
      <c r="M24" s="217"/>
      <c r="N24" s="217"/>
      <c r="O24" s="217"/>
      <c r="P24" s="217"/>
      <c r="Q24" s="217"/>
      <c r="R24" s="878"/>
      <c r="S24" s="217"/>
      <c r="T24" s="217"/>
      <c r="U24" s="213"/>
    </row>
    <row r="25" spans="1:21" s="214" customFormat="1">
      <c r="A25" s="222" t="s">
        <v>35</v>
      </c>
      <c r="B25" s="216">
        <f t="shared" si="6"/>
        <v>0</v>
      </c>
      <c r="C25" s="217"/>
      <c r="D25" s="217"/>
      <c r="E25" s="1701">
        <f t="shared" si="7"/>
        <v>0</v>
      </c>
      <c r="F25" s="217"/>
      <c r="G25" s="217"/>
      <c r="H25" s="217"/>
      <c r="I25" s="217"/>
      <c r="J25" s="217"/>
      <c r="K25" s="217"/>
      <c r="L25" s="217"/>
      <c r="M25" s="217"/>
      <c r="N25" s="217"/>
      <c r="O25" s="217"/>
      <c r="P25" s="217"/>
      <c r="Q25" s="217"/>
      <c r="R25" s="878">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3">
        <f>SUM(R17:R25)</f>
        <v>0</v>
      </c>
      <c r="S26" s="220">
        <f>SUM(S17:S25)</f>
        <v>0</v>
      </c>
      <c r="T26" s="220">
        <f>SUM(T17:T25)</f>
        <v>0</v>
      </c>
      <c r="U26" s="213"/>
    </row>
    <row r="27" spans="1:21" s="214" customFormat="1">
      <c r="A27" s="219" t="s">
        <v>146</v>
      </c>
      <c r="B27" s="216">
        <f>SUM(C27:D27)</f>
        <v>0</v>
      </c>
      <c r="C27" s="217"/>
      <c r="D27" s="217"/>
      <c r="E27" s="1701">
        <f>B27-SUM(F27:K27)</f>
        <v>0</v>
      </c>
      <c r="F27" s="217"/>
      <c r="G27" s="217"/>
      <c r="H27" s="217"/>
      <c r="I27" s="217"/>
      <c r="J27" s="217"/>
      <c r="K27" s="217"/>
      <c r="L27" s="217"/>
      <c r="M27" s="217"/>
      <c r="N27" s="217"/>
      <c r="O27" s="217"/>
      <c r="P27" s="217"/>
      <c r="Q27" s="217"/>
      <c r="R27" s="878">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1405000</v>
      </c>
      <c r="C29" s="1701">
        <v>1405000</v>
      </c>
      <c r="D29" s="1701"/>
      <c r="E29" s="1701">
        <f t="shared" ref="E29:E37" si="11">B29-SUM(F29:K29)</f>
        <v>1405000</v>
      </c>
      <c r="F29" s="1701"/>
      <c r="G29" s="1701"/>
      <c r="H29" s="1701"/>
      <c r="I29" s="217"/>
      <c r="J29" s="217"/>
      <c r="K29" s="217"/>
      <c r="L29" s="217"/>
      <c r="M29" s="217"/>
      <c r="N29" s="217"/>
      <c r="O29" s="217"/>
      <c r="P29" s="217"/>
      <c r="Q29" s="217"/>
      <c r="R29" s="878">
        <f t="shared" ref="R29:R37" si="12">SUM(E29:Q29)</f>
        <v>1405000</v>
      </c>
      <c r="S29" s="1701">
        <f>C29</f>
        <v>1405000</v>
      </c>
      <c r="T29" s="217"/>
      <c r="U29" s="213"/>
    </row>
    <row r="30" spans="1:21" s="214" customFormat="1">
      <c r="A30" s="215" t="s">
        <v>634</v>
      </c>
      <c r="B30" s="216">
        <f t="shared" si="10"/>
        <v>28527442</v>
      </c>
      <c r="C30" s="1701">
        <f>22375348+1333544+4818550</f>
        <v>28527442</v>
      </c>
      <c r="D30" s="1701"/>
      <c r="E30" s="1701">
        <f t="shared" si="11"/>
        <v>53533</v>
      </c>
      <c r="F30" s="1701">
        <f>F108</f>
        <v>4073909</v>
      </c>
      <c r="G30" s="1701">
        <f>G108</f>
        <v>4400000</v>
      </c>
      <c r="H30" s="1701">
        <f>H108</f>
        <v>20000000</v>
      </c>
      <c r="I30" s="217"/>
      <c r="J30" s="217"/>
      <c r="K30" s="217"/>
      <c r="L30" s="217"/>
      <c r="M30" s="217"/>
      <c r="N30" s="217"/>
      <c r="O30" s="217"/>
      <c r="P30" s="217"/>
      <c r="Q30" s="217"/>
      <c r="R30" s="878">
        <f t="shared" si="12"/>
        <v>28527442</v>
      </c>
      <c r="S30" s="1701">
        <f t="shared" ref="S30:S35" si="13">C30</f>
        <v>28527442</v>
      </c>
      <c r="T30" s="217"/>
      <c r="U30" s="213"/>
    </row>
    <row r="31" spans="1:21" s="214" customFormat="1">
      <c r="A31" s="215" t="s">
        <v>635</v>
      </c>
      <c r="B31" s="216">
        <f t="shared" si="10"/>
        <v>1876047</v>
      </c>
      <c r="C31" s="1701">
        <v>1876047</v>
      </c>
      <c r="D31" s="1701"/>
      <c r="E31" s="1701">
        <f t="shared" si="11"/>
        <v>1876047</v>
      </c>
      <c r="F31" s="1701"/>
      <c r="G31" s="1701"/>
      <c r="H31" s="1701"/>
      <c r="I31" s="217"/>
      <c r="J31" s="217"/>
      <c r="K31" s="217"/>
      <c r="L31" s="217"/>
      <c r="M31" s="217"/>
      <c r="N31" s="217"/>
      <c r="O31" s="217"/>
      <c r="P31" s="217"/>
      <c r="Q31" s="217"/>
      <c r="R31" s="878">
        <f t="shared" si="12"/>
        <v>1876047</v>
      </c>
      <c r="S31" s="1701">
        <f t="shared" si="13"/>
        <v>1876047</v>
      </c>
      <c r="T31" s="217"/>
      <c r="U31" s="213"/>
    </row>
    <row r="32" spans="1:21" s="214" customFormat="1">
      <c r="A32" s="215" t="s">
        <v>142</v>
      </c>
      <c r="B32" s="216">
        <f t="shared" si="10"/>
        <v>1250697.5</v>
      </c>
      <c r="C32" s="1701">
        <f>2501395/2</f>
        <v>1250697.5</v>
      </c>
      <c r="D32" s="1701"/>
      <c r="E32" s="1701">
        <f t="shared" si="11"/>
        <v>1250697.5</v>
      </c>
      <c r="F32" s="1701"/>
      <c r="G32" s="1701"/>
      <c r="H32" s="1701"/>
      <c r="I32" s="217"/>
      <c r="J32" s="217"/>
      <c r="K32" s="217"/>
      <c r="L32" s="217"/>
      <c r="M32" s="217"/>
      <c r="N32" s="217"/>
      <c r="O32" s="217"/>
      <c r="P32" s="217"/>
      <c r="Q32" s="217"/>
      <c r="R32" s="878">
        <f t="shared" si="12"/>
        <v>1250697.5</v>
      </c>
      <c r="S32" s="1701">
        <f t="shared" si="13"/>
        <v>1250697.5</v>
      </c>
      <c r="T32" s="217"/>
      <c r="U32" s="213"/>
    </row>
    <row r="33" spans="1:21" s="214" customFormat="1">
      <c r="A33" s="215" t="s">
        <v>143</v>
      </c>
      <c r="B33" s="216">
        <f t="shared" si="10"/>
        <v>1250697.5</v>
      </c>
      <c r="C33" s="1701">
        <f>2501395-C32</f>
        <v>1250697.5</v>
      </c>
      <c r="D33" s="1701"/>
      <c r="E33" s="1701">
        <f t="shared" si="11"/>
        <v>1250697.5</v>
      </c>
      <c r="F33" s="1701"/>
      <c r="G33" s="1701"/>
      <c r="H33" s="1701"/>
      <c r="I33" s="217"/>
      <c r="J33" s="217"/>
      <c r="K33" s="217"/>
      <c r="L33" s="217"/>
      <c r="M33" s="217"/>
      <c r="N33" s="217"/>
      <c r="O33" s="217"/>
      <c r="P33" s="217"/>
      <c r="Q33" s="217"/>
      <c r="R33" s="878">
        <f t="shared" si="12"/>
        <v>1250697.5</v>
      </c>
      <c r="S33" s="1701">
        <f t="shared" si="13"/>
        <v>1250697.5</v>
      </c>
      <c r="T33" s="217"/>
      <c r="U33" s="213"/>
    </row>
    <row r="34" spans="1:21" s="214" customFormat="1">
      <c r="A34" s="215" t="s">
        <v>144</v>
      </c>
      <c r="B34" s="216">
        <f t="shared" si="10"/>
        <v>0</v>
      </c>
      <c r="C34" s="1701"/>
      <c r="D34" s="1701"/>
      <c r="E34" s="1701">
        <f t="shared" si="11"/>
        <v>0</v>
      </c>
      <c r="F34" s="1701"/>
      <c r="G34" s="1701"/>
      <c r="H34" s="1701"/>
      <c r="I34" s="217"/>
      <c r="J34" s="217"/>
      <c r="K34" s="217"/>
      <c r="L34" s="217"/>
      <c r="M34" s="217"/>
      <c r="N34" s="217"/>
      <c r="O34" s="217"/>
      <c r="P34" s="217"/>
      <c r="Q34" s="217"/>
      <c r="R34" s="878">
        <f t="shared" si="12"/>
        <v>0</v>
      </c>
      <c r="S34" s="1701">
        <f t="shared" si="13"/>
        <v>0</v>
      </c>
      <c r="T34" s="217"/>
      <c r="U34" s="213"/>
    </row>
    <row r="35" spans="1:21" s="214" customFormat="1">
      <c r="A35" s="215" t="s">
        <v>145</v>
      </c>
      <c r="B35" s="216">
        <f t="shared" si="10"/>
        <v>356449</v>
      </c>
      <c r="C35" s="1701">
        <v>356449</v>
      </c>
      <c r="D35" s="1701"/>
      <c r="E35" s="1701">
        <f t="shared" si="11"/>
        <v>356449</v>
      </c>
      <c r="F35" s="1701"/>
      <c r="G35" s="1701"/>
      <c r="H35" s="1701"/>
      <c r="I35" s="217"/>
      <c r="J35" s="217"/>
      <c r="K35" s="217"/>
      <c r="L35" s="217"/>
      <c r="M35" s="217"/>
      <c r="N35" s="217"/>
      <c r="O35" s="217"/>
      <c r="P35" s="217"/>
      <c r="Q35" s="217"/>
      <c r="R35" s="878">
        <f t="shared" si="12"/>
        <v>356449</v>
      </c>
      <c r="S35" s="1701">
        <f t="shared" si="13"/>
        <v>356449</v>
      </c>
      <c r="T35" s="217"/>
      <c r="U35" s="213"/>
    </row>
    <row r="36" spans="1:21" s="214" customFormat="1">
      <c r="A36" s="1808" t="s">
        <v>1994</v>
      </c>
      <c r="B36" s="216">
        <f t="shared" si="10"/>
        <v>0</v>
      </c>
      <c r="C36" s="1701"/>
      <c r="D36" s="1701"/>
      <c r="E36" s="1701">
        <f t="shared" si="11"/>
        <v>0</v>
      </c>
      <c r="F36" s="1701"/>
      <c r="G36" s="1701"/>
      <c r="H36" s="1701"/>
      <c r="I36" s="217"/>
      <c r="J36" s="217"/>
      <c r="K36" s="217"/>
      <c r="L36" s="217"/>
      <c r="M36" s="217"/>
      <c r="N36" s="217"/>
      <c r="O36" s="217"/>
      <c r="P36" s="217"/>
      <c r="Q36" s="217"/>
      <c r="R36" s="878">
        <f t="shared" si="12"/>
        <v>0</v>
      </c>
      <c r="S36" s="1701">
        <f>C36</f>
        <v>0</v>
      </c>
      <c r="T36" s="217"/>
      <c r="U36" s="213"/>
    </row>
    <row r="37" spans="1:21" s="214" customFormat="1">
      <c r="A37" s="1856" t="s">
        <v>2632</v>
      </c>
      <c r="B37" s="216">
        <f t="shared" si="10"/>
        <v>55000</v>
      </c>
      <c r="C37" s="1701">
        <v>55000</v>
      </c>
      <c r="D37" s="1701"/>
      <c r="E37" s="1701">
        <f t="shared" si="11"/>
        <v>55000</v>
      </c>
      <c r="F37" s="1701"/>
      <c r="G37" s="1701"/>
      <c r="H37" s="1701"/>
      <c r="I37" s="217"/>
      <c r="J37" s="217"/>
      <c r="K37" s="217"/>
      <c r="L37" s="217"/>
      <c r="M37" s="217"/>
      <c r="N37" s="217"/>
      <c r="O37" s="217"/>
      <c r="P37" s="217"/>
      <c r="Q37" s="217"/>
      <c r="R37" s="878">
        <f t="shared" si="12"/>
        <v>55000</v>
      </c>
      <c r="S37" s="1701"/>
      <c r="T37" s="217"/>
      <c r="U37" s="213"/>
    </row>
    <row r="38" spans="1:21" s="214" customFormat="1">
      <c r="A38" s="219" t="s">
        <v>148</v>
      </c>
      <c r="B38" s="216">
        <f t="shared" si="10"/>
        <v>34721333</v>
      </c>
      <c r="C38" s="216">
        <f>SUM(C29:C37)</f>
        <v>34721333</v>
      </c>
      <c r="D38" s="216">
        <f t="shared" ref="D38:Q38" si="14">SUM(D29:D37)</f>
        <v>0</v>
      </c>
      <c r="E38" s="216">
        <f t="shared" si="14"/>
        <v>6247424</v>
      </c>
      <c r="F38" s="216">
        <f t="shared" si="14"/>
        <v>4073909</v>
      </c>
      <c r="G38" s="216">
        <f t="shared" si="14"/>
        <v>4400000</v>
      </c>
      <c r="H38" s="216">
        <f t="shared" si="14"/>
        <v>20000000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3">
        <f>SUM(R29:R37)</f>
        <v>34721333</v>
      </c>
      <c r="S38" s="220">
        <f>SUM(S29:S37)</f>
        <v>34666333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1000000</v>
      </c>
      <c r="C40" s="1701">
        <f>1260000-C41</f>
        <v>1000000</v>
      </c>
      <c r="D40" s="1701"/>
      <c r="E40" s="1701">
        <f t="shared" ref="E40:E41" si="15">B40-SUM(F40:K40)</f>
        <v>1000000</v>
      </c>
      <c r="F40" s="1701"/>
      <c r="G40" s="1701"/>
      <c r="H40" s="1701"/>
      <c r="I40" s="217"/>
      <c r="J40" s="217"/>
      <c r="K40" s="217"/>
      <c r="L40" s="217"/>
      <c r="M40" s="217"/>
      <c r="N40" s="217"/>
      <c r="O40" s="217"/>
      <c r="P40" s="217"/>
      <c r="Q40" s="217"/>
      <c r="R40" s="878">
        <f>SUM(E40:Q40)</f>
        <v>1000000</v>
      </c>
      <c r="S40" s="1701">
        <f>C40</f>
        <v>1000000</v>
      </c>
      <c r="T40" s="217"/>
      <c r="U40" s="213"/>
    </row>
    <row r="41" spans="1:21" s="214" customFormat="1">
      <c r="A41" s="215" t="s">
        <v>151</v>
      </c>
      <c r="B41" s="216">
        <f>SUM(C41+D41)</f>
        <v>260000</v>
      </c>
      <c r="C41" s="1701">
        <f>1260000-1000000</f>
        <v>260000</v>
      </c>
      <c r="D41" s="1701"/>
      <c r="E41" s="1701">
        <f t="shared" si="15"/>
        <v>260000</v>
      </c>
      <c r="F41" s="1701"/>
      <c r="G41" s="1701"/>
      <c r="H41" s="1701"/>
      <c r="I41" s="217"/>
      <c r="J41" s="217"/>
      <c r="K41" s="217"/>
      <c r="L41" s="217"/>
      <c r="M41" s="217"/>
      <c r="N41" s="217"/>
      <c r="O41" s="217"/>
      <c r="P41" s="217"/>
      <c r="Q41" s="217"/>
      <c r="R41" s="878">
        <f>SUM(E41:Q41)</f>
        <v>260000</v>
      </c>
      <c r="S41" s="1701">
        <f>C41</f>
        <v>260000</v>
      </c>
      <c r="T41" s="217"/>
      <c r="U41" s="213"/>
    </row>
    <row r="42" spans="1:21" s="214" customFormat="1">
      <c r="A42" s="219" t="s">
        <v>152</v>
      </c>
      <c r="B42" s="216">
        <f>SUM(C42:D42)</f>
        <v>1260000</v>
      </c>
      <c r="C42" s="216">
        <f>SUM(C39:C41)</f>
        <v>1260000</v>
      </c>
      <c r="D42" s="216">
        <f>SUM(D39:D41)</f>
        <v>0</v>
      </c>
      <c r="E42" s="216">
        <f t="shared" ref="E42:T42" si="16">SUM(E40:E41)</f>
        <v>1260000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3">
        <f>SUM(R40:R41)</f>
        <v>1260000</v>
      </c>
      <c r="S42" s="220">
        <f t="shared" si="16"/>
        <v>1260000</v>
      </c>
      <c r="T42" s="220">
        <f t="shared" si="16"/>
        <v>0</v>
      </c>
      <c r="U42" s="213"/>
    </row>
    <row r="43" spans="1:21" s="214" customFormat="1">
      <c r="A43" s="219" t="s">
        <v>153</v>
      </c>
      <c r="B43" s="216">
        <f>SUM(C43:D43)</f>
        <v>0</v>
      </c>
      <c r="C43" s="217"/>
      <c r="D43" s="217"/>
      <c r="E43" s="1701">
        <f>B43-SUM(F43:K43)</f>
        <v>0</v>
      </c>
      <c r="F43" s="217"/>
      <c r="G43" s="217"/>
      <c r="H43" s="217"/>
      <c r="I43" s="217"/>
      <c r="J43" s="217"/>
      <c r="K43" s="217"/>
      <c r="L43" s="217"/>
      <c r="M43" s="217"/>
      <c r="N43" s="217"/>
      <c r="O43" s="217"/>
      <c r="P43" s="217"/>
      <c r="Q43" s="217"/>
      <c r="R43" s="878">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2059468</v>
      </c>
      <c r="C45" s="1701">
        <f>2059467+1</f>
        <v>2059468</v>
      </c>
      <c r="D45" s="1701"/>
      <c r="E45" s="1701">
        <f t="shared" ref="E45:E53" si="18">B45-SUM(F45:K45)</f>
        <v>2059468</v>
      </c>
      <c r="F45" s="1701"/>
      <c r="G45" s="1701"/>
      <c r="H45" s="1701"/>
      <c r="I45" s="217"/>
      <c r="J45" s="217"/>
      <c r="K45" s="217"/>
      <c r="L45" s="217"/>
      <c r="M45" s="217"/>
      <c r="N45" s="217"/>
      <c r="O45" s="217"/>
      <c r="P45" s="217"/>
      <c r="Q45" s="217"/>
      <c r="R45" s="878">
        <f t="shared" ref="R45:R53" si="19">SUM(E45:Q45)</f>
        <v>2059468</v>
      </c>
      <c r="S45" s="1701">
        <f>1346212-1</f>
        <v>1346211</v>
      </c>
      <c r="T45" s="217"/>
      <c r="U45" s="213"/>
    </row>
    <row r="46" spans="1:21" s="214" customFormat="1">
      <c r="A46" s="215" t="s">
        <v>156</v>
      </c>
      <c r="B46" s="216">
        <f t="shared" si="17"/>
        <v>561755</v>
      </c>
      <c r="C46" s="1701">
        <v>561755</v>
      </c>
      <c r="D46" s="1701"/>
      <c r="E46" s="1701">
        <f t="shared" si="18"/>
        <v>561755</v>
      </c>
      <c r="F46" s="1701"/>
      <c r="G46" s="1701"/>
      <c r="H46" s="1701"/>
      <c r="I46" s="217"/>
      <c r="J46" s="217"/>
      <c r="K46" s="217"/>
      <c r="L46" s="217"/>
      <c r="M46" s="217"/>
      <c r="N46" s="217"/>
      <c r="O46" s="217"/>
      <c r="P46" s="217"/>
      <c r="Q46" s="217"/>
      <c r="R46" s="878">
        <f t="shared" si="19"/>
        <v>561755</v>
      </c>
      <c r="S46" s="1701">
        <v>384519</v>
      </c>
      <c r="T46" s="217"/>
      <c r="U46" s="213"/>
    </row>
    <row r="47" spans="1:21" s="214" customFormat="1">
      <c r="A47" s="297" t="s">
        <v>157</v>
      </c>
      <c r="B47" s="216">
        <f t="shared" si="17"/>
        <v>0</v>
      </c>
      <c r="C47" s="1701"/>
      <c r="D47" s="1701"/>
      <c r="E47" s="1701">
        <f t="shared" si="18"/>
        <v>0</v>
      </c>
      <c r="F47" s="1701"/>
      <c r="G47" s="1701"/>
      <c r="H47" s="1701"/>
      <c r="I47" s="217"/>
      <c r="J47" s="217"/>
      <c r="K47" s="217"/>
      <c r="L47" s="217"/>
      <c r="M47" s="217"/>
      <c r="N47" s="217"/>
      <c r="O47" s="217"/>
      <c r="P47" s="217"/>
      <c r="Q47" s="217"/>
      <c r="R47" s="878">
        <f t="shared" si="19"/>
        <v>0</v>
      </c>
      <c r="S47" s="1701"/>
      <c r="T47" s="217"/>
      <c r="U47" s="213"/>
    </row>
    <row r="48" spans="1:21" s="214" customFormat="1">
      <c r="A48" s="215" t="s">
        <v>158</v>
      </c>
      <c r="B48" s="216">
        <f t="shared" si="17"/>
        <v>712898</v>
      </c>
      <c r="C48" s="1701">
        <v>712898</v>
      </c>
      <c r="D48" s="1701"/>
      <c r="E48" s="1701">
        <f t="shared" si="18"/>
        <v>712898</v>
      </c>
      <c r="F48" s="1701"/>
      <c r="G48" s="1701"/>
      <c r="H48" s="1701"/>
      <c r="I48" s="217"/>
      <c r="J48" s="217"/>
      <c r="K48" s="217"/>
      <c r="L48" s="217"/>
      <c r="M48" s="217"/>
      <c r="N48" s="217"/>
      <c r="O48" s="217"/>
      <c r="P48" s="217"/>
      <c r="Q48" s="217"/>
      <c r="R48" s="878">
        <f t="shared" si="19"/>
        <v>712898</v>
      </c>
      <c r="S48" s="1701">
        <v>712898</v>
      </c>
      <c r="T48" s="217"/>
      <c r="U48" s="213"/>
    </row>
    <row r="49" spans="1:21" s="214" customFormat="1">
      <c r="A49" s="215" t="s">
        <v>60</v>
      </c>
      <c r="B49" s="216">
        <f t="shared" si="17"/>
        <v>218000</v>
      </c>
      <c r="C49" s="1701">
        <v>218000</v>
      </c>
      <c r="D49" s="1701"/>
      <c r="E49" s="1701">
        <f t="shared" si="18"/>
        <v>218000</v>
      </c>
      <c r="F49" s="1701"/>
      <c r="G49" s="1701"/>
      <c r="H49" s="1701"/>
      <c r="I49" s="217"/>
      <c r="J49" s="217"/>
      <c r="K49" s="217"/>
      <c r="L49" s="217"/>
      <c r="M49" s="217"/>
      <c r="N49" s="217"/>
      <c r="O49" s="217"/>
      <c r="P49" s="217"/>
      <c r="Q49" s="217"/>
      <c r="R49" s="878">
        <f t="shared" si="19"/>
        <v>218000</v>
      </c>
      <c r="S49" s="1701"/>
      <c r="T49" s="217"/>
      <c r="U49" s="213"/>
    </row>
    <row r="50" spans="1:21" s="214" customFormat="1">
      <c r="A50" s="215" t="s">
        <v>161</v>
      </c>
      <c r="B50" s="216">
        <f t="shared" si="17"/>
        <v>100000</v>
      </c>
      <c r="C50" s="1701">
        <v>100000</v>
      </c>
      <c r="D50" s="1701"/>
      <c r="E50" s="1701">
        <f t="shared" si="18"/>
        <v>100000</v>
      </c>
      <c r="F50" s="1701"/>
      <c r="G50" s="1701"/>
      <c r="H50" s="1701"/>
      <c r="I50" s="217"/>
      <c r="J50" s="217"/>
      <c r="K50" s="217"/>
      <c r="L50" s="217"/>
      <c r="M50" s="217"/>
      <c r="N50" s="217"/>
      <c r="O50" s="217"/>
      <c r="P50" s="217"/>
      <c r="Q50" s="217"/>
      <c r="R50" s="878">
        <f t="shared" si="19"/>
        <v>100000</v>
      </c>
      <c r="S50" s="1701">
        <v>37500</v>
      </c>
      <c r="T50" s="217"/>
      <c r="U50" s="213"/>
    </row>
    <row r="51" spans="1:21" s="214" customFormat="1">
      <c r="A51" s="439" t="s">
        <v>159</v>
      </c>
      <c r="B51" s="216">
        <f t="shared" si="17"/>
        <v>90000</v>
      </c>
      <c r="C51" s="1701">
        <v>90000</v>
      </c>
      <c r="D51" s="1701"/>
      <c r="E51" s="1701">
        <f t="shared" si="18"/>
        <v>90000</v>
      </c>
      <c r="F51" s="1701"/>
      <c r="G51" s="1701"/>
      <c r="H51" s="1701"/>
      <c r="I51" s="217"/>
      <c r="J51" s="217"/>
      <c r="K51" s="217"/>
      <c r="L51" s="217"/>
      <c r="M51" s="217"/>
      <c r="N51" s="217"/>
      <c r="O51" s="217"/>
      <c r="P51" s="217"/>
      <c r="Q51" s="217"/>
      <c r="R51" s="878">
        <f t="shared" si="19"/>
        <v>90000</v>
      </c>
      <c r="S51" s="1701">
        <f>29700</f>
        <v>29700</v>
      </c>
      <c r="T51" s="217"/>
      <c r="U51" s="213"/>
    </row>
    <row r="52" spans="1:21" s="214" customFormat="1">
      <c r="A52" s="215" t="s">
        <v>160</v>
      </c>
      <c r="B52" s="216">
        <f t="shared" si="17"/>
        <v>0</v>
      </c>
      <c r="C52" s="1701"/>
      <c r="D52" s="1701"/>
      <c r="E52" s="1701">
        <f t="shared" si="18"/>
        <v>0</v>
      </c>
      <c r="F52" s="1701"/>
      <c r="G52" s="1701"/>
      <c r="H52" s="1701"/>
      <c r="I52" s="217"/>
      <c r="J52" s="217"/>
      <c r="K52" s="217"/>
      <c r="L52" s="217"/>
      <c r="M52" s="217"/>
      <c r="N52" s="217"/>
      <c r="O52" s="217"/>
      <c r="P52" s="217"/>
      <c r="Q52" s="217"/>
      <c r="R52" s="878">
        <f t="shared" si="19"/>
        <v>0</v>
      </c>
      <c r="S52" s="1701">
        <f>C52</f>
        <v>0</v>
      </c>
      <c r="T52" s="217"/>
      <c r="U52" s="213"/>
    </row>
    <row r="53" spans="1:21" s="214" customFormat="1">
      <c r="A53" s="1856" t="s">
        <v>2633</v>
      </c>
      <c r="B53" s="216">
        <f t="shared" si="17"/>
        <v>250000</v>
      </c>
      <c r="C53" s="1701">
        <v>250000</v>
      </c>
      <c r="D53" s="1701"/>
      <c r="E53" s="1701">
        <f t="shared" si="18"/>
        <v>250000</v>
      </c>
      <c r="F53" s="1701"/>
      <c r="G53" s="1701"/>
      <c r="H53" s="1701"/>
      <c r="I53" s="217"/>
      <c r="J53" s="217"/>
      <c r="K53" s="217"/>
      <c r="L53" s="217"/>
      <c r="M53" s="217"/>
      <c r="N53" s="217"/>
      <c r="O53" s="217"/>
      <c r="P53" s="217"/>
      <c r="Q53" s="217"/>
      <c r="R53" s="878">
        <f t="shared" si="19"/>
        <v>250000</v>
      </c>
      <c r="S53" s="1701">
        <v>250000</v>
      </c>
      <c r="T53" s="217"/>
      <c r="U53" s="213"/>
    </row>
    <row r="54" spans="1:21" s="224" customFormat="1">
      <c r="A54" s="219" t="s">
        <v>162</v>
      </c>
      <c r="B54" s="220">
        <f>SUM(C54:D54)</f>
        <v>3992121</v>
      </c>
      <c r="C54" s="220">
        <f t="shared" ref="C54:T54" si="20">SUM(C45:C53)</f>
        <v>3992121</v>
      </c>
      <c r="D54" s="220">
        <f t="shared" si="20"/>
        <v>0</v>
      </c>
      <c r="E54" s="220">
        <f t="shared" si="20"/>
        <v>3992121</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3">
        <f t="shared" si="20"/>
        <v>3992121</v>
      </c>
      <c r="S54" s="220">
        <f t="shared" si="20"/>
        <v>2760828</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40739</v>
      </c>
      <c r="C56" s="1701">
        <v>40739</v>
      </c>
      <c r="D56" s="1701"/>
      <c r="E56" s="1701">
        <f t="shared" ref="E56:E61" si="22">B56-SUM(F56:K56)</f>
        <v>40739</v>
      </c>
      <c r="F56" s="1701"/>
      <c r="G56" s="1701"/>
      <c r="H56" s="1701"/>
      <c r="I56" s="217"/>
      <c r="J56" s="217"/>
      <c r="K56" s="217"/>
      <c r="L56" s="217"/>
      <c r="M56" s="217"/>
      <c r="N56" s="217"/>
      <c r="O56" s="217"/>
      <c r="P56" s="217"/>
      <c r="Q56" s="217"/>
      <c r="R56" s="878">
        <f t="shared" ref="R56:R61" si="23">SUM(E56:Q56)</f>
        <v>40739</v>
      </c>
      <c r="S56" s="218"/>
      <c r="T56" s="218"/>
      <c r="U56" s="213"/>
    </row>
    <row r="57" spans="1:21" s="303" customFormat="1">
      <c r="A57" s="297" t="s">
        <v>157</v>
      </c>
      <c r="B57" s="304">
        <f t="shared" si="21"/>
        <v>0</v>
      </c>
      <c r="C57" s="1857"/>
      <c r="D57" s="1857"/>
      <c r="E57" s="1701">
        <f t="shared" si="22"/>
        <v>0</v>
      </c>
      <c r="F57" s="1857"/>
      <c r="G57" s="1857"/>
      <c r="H57" s="1857"/>
      <c r="I57" s="301"/>
      <c r="J57" s="301"/>
      <c r="K57" s="301"/>
      <c r="L57" s="301"/>
      <c r="M57" s="301"/>
      <c r="N57" s="301"/>
      <c r="O57" s="301"/>
      <c r="P57" s="301"/>
      <c r="Q57" s="301"/>
      <c r="R57" s="878">
        <f t="shared" si="23"/>
        <v>0</v>
      </c>
      <c r="S57" s="305"/>
      <c r="T57" s="305"/>
      <c r="U57" s="302"/>
    </row>
    <row r="58" spans="1:21" s="214" customFormat="1">
      <c r="A58" s="215" t="s">
        <v>161</v>
      </c>
      <c r="B58" s="216">
        <f t="shared" si="21"/>
        <v>0</v>
      </c>
      <c r="C58" s="217"/>
      <c r="D58" s="217"/>
      <c r="E58" s="1701">
        <f t="shared" si="22"/>
        <v>0</v>
      </c>
      <c r="F58" s="217"/>
      <c r="G58" s="217"/>
      <c r="H58" s="217"/>
      <c r="I58" s="217"/>
      <c r="J58" s="217"/>
      <c r="K58" s="217"/>
      <c r="L58" s="217"/>
      <c r="M58" s="217"/>
      <c r="N58" s="217"/>
      <c r="O58" s="217"/>
      <c r="P58" s="217"/>
      <c r="Q58" s="217"/>
      <c r="R58" s="878">
        <f t="shared" si="23"/>
        <v>0</v>
      </c>
      <c r="S58" s="218"/>
      <c r="T58" s="218"/>
      <c r="U58" s="213"/>
    </row>
    <row r="59" spans="1:21" s="214" customFormat="1">
      <c r="A59" s="439" t="s">
        <v>159</v>
      </c>
      <c r="B59" s="216">
        <f t="shared" si="21"/>
        <v>0</v>
      </c>
      <c r="C59" s="217"/>
      <c r="D59" s="217"/>
      <c r="E59" s="1701">
        <f t="shared" si="22"/>
        <v>0</v>
      </c>
      <c r="F59" s="217"/>
      <c r="G59" s="217"/>
      <c r="H59" s="217"/>
      <c r="I59" s="217"/>
      <c r="J59" s="217"/>
      <c r="K59" s="217"/>
      <c r="L59" s="217"/>
      <c r="M59" s="217"/>
      <c r="N59" s="217"/>
      <c r="O59" s="217"/>
      <c r="P59" s="217"/>
      <c r="Q59" s="217"/>
      <c r="R59" s="878">
        <f t="shared" si="23"/>
        <v>0</v>
      </c>
      <c r="S59" s="218"/>
      <c r="T59" s="218"/>
      <c r="U59" s="213"/>
    </row>
    <row r="60" spans="1:21" s="214" customFormat="1">
      <c r="A60" s="215" t="s">
        <v>160</v>
      </c>
      <c r="B60" s="216">
        <f t="shared" si="21"/>
        <v>0</v>
      </c>
      <c r="C60" s="217"/>
      <c r="D60" s="217"/>
      <c r="E60" s="1701">
        <f t="shared" si="22"/>
        <v>0</v>
      </c>
      <c r="F60" s="217"/>
      <c r="G60" s="217"/>
      <c r="H60" s="217"/>
      <c r="I60" s="217"/>
      <c r="J60" s="217"/>
      <c r="K60" s="217"/>
      <c r="L60" s="217"/>
      <c r="M60" s="217"/>
      <c r="N60" s="217"/>
      <c r="O60" s="217"/>
      <c r="P60" s="217"/>
      <c r="Q60" s="217"/>
      <c r="R60" s="878">
        <f t="shared" si="23"/>
        <v>0</v>
      </c>
      <c r="S60" s="218"/>
      <c r="T60" s="218"/>
      <c r="U60" s="213"/>
    </row>
    <row r="61" spans="1:21" s="214" customFormat="1">
      <c r="A61" s="222" t="s">
        <v>35</v>
      </c>
      <c r="B61" s="216">
        <f t="shared" si="21"/>
        <v>0</v>
      </c>
      <c r="C61" s="217"/>
      <c r="D61" s="217"/>
      <c r="E61" s="1701">
        <f t="shared" si="22"/>
        <v>0</v>
      </c>
      <c r="F61" s="217"/>
      <c r="G61" s="217"/>
      <c r="H61" s="217"/>
      <c r="I61" s="217"/>
      <c r="J61" s="217"/>
      <c r="K61" s="217"/>
      <c r="L61" s="217"/>
      <c r="M61" s="217"/>
      <c r="N61" s="217"/>
      <c r="O61" s="217"/>
      <c r="P61" s="217"/>
      <c r="Q61" s="217"/>
      <c r="R61" s="878">
        <f t="shared" si="23"/>
        <v>0</v>
      </c>
      <c r="S61" s="218"/>
      <c r="T61" s="218"/>
      <c r="U61" s="213"/>
    </row>
    <row r="62" spans="1:21" s="214" customFormat="1" ht="13.7" customHeight="1">
      <c r="A62" s="219" t="s">
        <v>309</v>
      </c>
      <c r="B62" s="216">
        <f>SUM(C62:D62)</f>
        <v>40739</v>
      </c>
      <c r="C62" s="216">
        <f t="shared" ref="C62:R62" si="24">SUM(C56:C61)</f>
        <v>40739</v>
      </c>
      <c r="D62" s="216">
        <f t="shared" si="24"/>
        <v>0</v>
      </c>
      <c r="E62" s="216">
        <f t="shared" si="24"/>
        <v>40739</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3">
        <f t="shared" si="24"/>
        <v>40739</v>
      </c>
      <c r="S62" s="218"/>
      <c r="T62" s="218"/>
      <c r="U62" s="213"/>
    </row>
    <row r="63" spans="1:21" s="214" customFormat="1">
      <c r="A63" s="225" t="s">
        <v>310</v>
      </c>
      <c r="B63" s="216">
        <f t="shared" ref="B63:R63" si="25">SUM(B8+B11+B13+B14+B15+B26+B27+B38+B42+B43+B54+B62)</f>
        <v>44085495</v>
      </c>
      <c r="C63" s="216">
        <f t="shared" si="25"/>
        <v>44085495</v>
      </c>
      <c r="D63" s="216">
        <f t="shared" si="25"/>
        <v>0</v>
      </c>
      <c r="E63" s="216">
        <f t="shared" si="25"/>
        <v>15611586</v>
      </c>
      <c r="F63" s="216">
        <f t="shared" si="25"/>
        <v>4073909</v>
      </c>
      <c r="G63" s="216">
        <f t="shared" si="25"/>
        <v>4400000</v>
      </c>
      <c r="H63" s="216">
        <f t="shared" si="25"/>
        <v>20000000</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3">
        <f t="shared" si="25"/>
        <v>44085495</v>
      </c>
      <c r="S63" s="216">
        <f>SUM(S10+S13+S14+S15+S26+S27+S38+S42+S43+S54)</f>
        <v>39982161</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1701">
        <v>125000</v>
      </c>
      <c r="D65" s="1701"/>
      <c r="E65" s="1701">
        <f t="shared" ref="E65:E69" si="26">B65-SUM(F65:K65)</f>
        <v>125000</v>
      </c>
      <c r="F65" s="1701"/>
      <c r="G65" s="1701"/>
      <c r="H65" s="1701"/>
      <c r="I65" s="217"/>
      <c r="J65" s="217"/>
      <c r="K65" s="217"/>
      <c r="L65" s="217"/>
      <c r="M65" s="217"/>
      <c r="N65" s="217"/>
      <c r="O65" s="217"/>
      <c r="P65" s="217"/>
      <c r="Q65" s="217"/>
      <c r="R65" s="878">
        <f>SUM(E65:Q65)</f>
        <v>125000</v>
      </c>
      <c r="S65" s="1701">
        <f>55000</f>
        <v>55000</v>
      </c>
      <c r="T65" s="217"/>
      <c r="U65" s="213"/>
    </row>
    <row r="66" spans="1:21" s="214" customFormat="1" ht="24" customHeight="1">
      <c r="A66" s="439" t="s">
        <v>1995</v>
      </c>
      <c r="B66" s="216">
        <f t="shared" ref="B66:B69" si="27">SUM(C66+D66)</f>
        <v>250000</v>
      </c>
      <c r="C66" s="1701">
        <v>250000</v>
      </c>
      <c r="D66" s="1701"/>
      <c r="E66" s="1701">
        <f t="shared" si="26"/>
        <v>250000</v>
      </c>
      <c r="F66" s="1701"/>
      <c r="G66" s="1701"/>
      <c r="H66" s="1701"/>
      <c r="I66" s="217"/>
      <c r="J66" s="217"/>
      <c r="K66" s="217"/>
      <c r="L66" s="217"/>
      <c r="M66" s="217"/>
      <c r="N66" s="217"/>
      <c r="O66" s="217"/>
      <c r="P66" s="217"/>
      <c r="Q66" s="217"/>
      <c r="R66" s="878">
        <f t="shared" ref="R66:R68" si="28">SUM(E66:Q66)</f>
        <v>250000</v>
      </c>
      <c r="S66" s="217">
        <v>250000</v>
      </c>
      <c r="T66" s="217"/>
      <c r="U66" s="213"/>
    </row>
    <row r="67" spans="1:21" s="214" customFormat="1" ht="24" customHeight="1">
      <c r="A67" s="439" t="s">
        <v>1996</v>
      </c>
      <c r="B67" s="216">
        <f t="shared" si="27"/>
        <v>0</v>
      </c>
      <c r="C67" s="1701"/>
      <c r="D67" s="1701"/>
      <c r="E67" s="1701">
        <f t="shared" si="26"/>
        <v>0</v>
      </c>
      <c r="F67" s="1701"/>
      <c r="G67" s="1701"/>
      <c r="H67" s="1701"/>
      <c r="I67" s="217"/>
      <c r="J67" s="217"/>
      <c r="K67" s="217"/>
      <c r="L67" s="217"/>
      <c r="M67" s="217"/>
      <c r="N67" s="217"/>
      <c r="O67" s="217"/>
      <c r="P67" s="217"/>
      <c r="Q67" s="217"/>
      <c r="R67" s="878">
        <f t="shared" si="28"/>
        <v>0</v>
      </c>
      <c r="S67" s="217"/>
      <c r="T67" s="217"/>
      <c r="U67" s="213"/>
    </row>
    <row r="68" spans="1:21" s="214" customFormat="1" ht="12" customHeight="1">
      <c r="A68" s="439" t="s">
        <v>2002</v>
      </c>
      <c r="B68" s="216">
        <f t="shared" si="27"/>
        <v>0</v>
      </c>
      <c r="C68" s="1701"/>
      <c r="D68" s="1701"/>
      <c r="E68" s="1701">
        <f t="shared" si="26"/>
        <v>0</v>
      </c>
      <c r="F68" s="1701"/>
      <c r="G68" s="1701"/>
      <c r="H68" s="1701"/>
      <c r="I68" s="217"/>
      <c r="J68" s="217"/>
      <c r="K68" s="217"/>
      <c r="L68" s="217"/>
      <c r="M68" s="217"/>
      <c r="N68" s="217"/>
      <c r="O68" s="217"/>
      <c r="P68" s="217"/>
      <c r="Q68" s="217"/>
      <c r="R68" s="878">
        <f t="shared" si="28"/>
        <v>0</v>
      </c>
      <c r="S68" s="217"/>
      <c r="T68" s="217"/>
      <c r="U68" s="213"/>
    </row>
    <row r="69" spans="1:21" s="214" customFormat="1">
      <c r="A69" s="1856" t="s">
        <v>2634</v>
      </c>
      <c r="B69" s="216">
        <f t="shared" si="27"/>
        <v>0</v>
      </c>
      <c r="C69" s="1701"/>
      <c r="D69" s="1701"/>
      <c r="E69" s="1701">
        <f t="shared" si="26"/>
        <v>0</v>
      </c>
      <c r="F69" s="1701"/>
      <c r="G69" s="1701"/>
      <c r="H69" s="1701"/>
      <c r="I69" s="217"/>
      <c r="J69" s="217"/>
      <c r="K69" s="217"/>
      <c r="L69" s="217"/>
      <c r="M69" s="217"/>
      <c r="N69" s="217"/>
      <c r="O69" s="217"/>
      <c r="P69" s="217"/>
      <c r="Q69" s="217"/>
      <c r="R69" s="878">
        <f>SUM(E69:Q69)</f>
        <v>0</v>
      </c>
      <c r="S69" s="1701"/>
      <c r="T69" s="217"/>
      <c r="U69" s="213"/>
    </row>
    <row r="70" spans="1:21" s="214" customFormat="1">
      <c r="A70" s="219" t="s">
        <v>1999</v>
      </c>
      <c r="B70" s="216">
        <f>SUM(C70:D70)</f>
        <v>375000</v>
      </c>
      <c r="C70" s="216">
        <f>SUM(C65:C69)</f>
        <v>375000</v>
      </c>
      <c r="D70" s="216">
        <f>SUM(D65:D69)</f>
        <v>0</v>
      </c>
      <c r="E70" s="216">
        <f t="shared" ref="E70:T70" si="29">SUM(E65:E69)</f>
        <v>375000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3">
        <f t="shared" si="29"/>
        <v>375000</v>
      </c>
      <c r="S70" s="220">
        <f t="shared" si="29"/>
        <v>305000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1701">
        <f t="shared" ref="E72:E76" si="30">B72-SUM(F72:K72)</f>
        <v>0</v>
      </c>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1701"/>
      <c r="D73" s="1701"/>
      <c r="E73" s="1701">
        <f t="shared" si="30"/>
        <v>0</v>
      </c>
      <c r="F73" s="1701"/>
      <c r="G73" s="1701"/>
      <c r="H73" s="1701"/>
      <c r="I73" s="217"/>
      <c r="J73" s="217"/>
      <c r="K73" s="217"/>
      <c r="L73" s="217"/>
      <c r="M73" s="217"/>
      <c r="N73" s="217"/>
      <c r="O73" s="217"/>
      <c r="P73" s="217"/>
      <c r="Q73" s="217"/>
      <c r="R73" s="878">
        <f>SUM(E73:Q73)</f>
        <v>0</v>
      </c>
      <c r="S73" s="218"/>
      <c r="T73" s="218"/>
      <c r="U73" s="213"/>
    </row>
    <row r="74" spans="1:21" s="214" customFormat="1">
      <c r="A74" s="737" t="s">
        <v>1086</v>
      </c>
      <c r="B74" s="216">
        <f>SUM(C74+D74)</f>
        <v>0</v>
      </c>
      <c r="C74" s="1701"/>
      <c r="D74" s="1701"/>
      <c r="E74" s="1701">
        <f t="shared" si="30"/>
        <v>0</v>
      </c>
      <c r="F74" s="1701"/>
      <c r="G74" s="1701"/>
      <c r="H74" s="1701"/>
      <c r="I74" s="217"/>
      <c r="J74" s="217"/>
      <c r="K74" s="217"/>
      <c r="L74" s="217"/>
      <c r="M74" s="217"/>
      <c r="N74" s="217"/>
      <c r="O74" s="217"/>
      <c r="P74" s="217"/>
      <c r="Q74" s="217"/>
      <c r="R74" s="878">
        <f>SUM(E74:Q74)</f>
        <v>0</v>
      </c>
      <c r="S74" s="218"/>
      <c r="T74" s="218"/>
      <c r="U74" s="213"/>
    </row>
    <row r="75" spans="1:21" s="214" customFormat="1">
      <c r="A75" s="215" t="s">
        <v>640</v>
      </c>
      <c r="B75" s="216">
        <f>SUM(C75+D75)</f>
        <v>514769</v>
      </c>
      <c r="C75" s="1701">
        <v>514769</v>
      </c>
      <c r="D75" s="1701"/>
      <c r="E75" s="1701">
        <f t="shared" si="30"/>
        <v>514769</v>
      </c>
      <c r="F75" s="1701"/>
      <c r="G75" s="1701"/>
      <c r="H75" s="1701"/>
      <c r="I75" s="217"/>
      <c r="J75" s="217"/>
      <c r="K75" s="217"/>
      <c r="L75" s="217"/>
      <c r="M75" s="217"/>
      <c r="N75" s="217"/>
      <c r="O75" s="217"/>
      <c r="P75" s="217"/>
      <c r="Q75" s="217"/>
      <c r="R75" s="878">
        <f>SUM(E75:Q75)</f>
        <v>514769</v>
      </c>
      <c r="S75" s="218"/>
      <c r="T75" s="218"/>
      <c r="U75" s="213"/>
    </row>
    <row r="76" spans="1:21" s="214" customFormat="1">
      <c r="A76" s="1856" t="s">
        <v>2635</v>
      </c>
      <c r="B76" s="216">
        <f>SUM(C76+D76)</f>
        <v>373257</v>
      </c>
      <c r="C76" s="1701">
        <f>158257+215000</f>
        <v>373257</v>
      </c>
      <c r="D76" s="1701"/>
      <c r="E76" s="1701">
        <f t="shared" si="30"/>
        <v>373257</v>
      </c>
      <c r="F76" s="1701"/>
      <c r="G76" s="1701"/>
      <c r="H76" s="1701"/>
      <c r="I76" s="217"/>
      <c r="J76" s="217"/>
      <c r="K76" s="217"/>
      <c r="L76" s="217"/>
      <c r="M76" s="217"/>
      <c r="N76" s="217"/>
      <c r="O76" s="217"/>
      <c r="P76" s="217"/>
      <c r="Q76" s="217"/>
      <c r="R76" s="878">
        <f>SUM(E76:Q76)</f>
        <v>373257</v>
      </c>
      <c r="S76" s="218"/>
      <c r="T76" s="218"/>
      <c r="U76" s="213"/>
    </row>
    <row r="77" spans="1:21" s="214" customFormat="1">
      <c r="A77" s="219" t="s">
        <v>641</v>
      </c>
      <c r="B77" s="216">
        <f>SUM(C77:D77)</f>
        <v>888026</v>
      </c>
      <c r="C77" s="216">
        <f>SUM(C72:C76)</f>
        <v>888026</v>
      </c>
      <c r="D77" s="216">
        <f>SUM(D72:D76)</f>
        <v>0</v>
      </c>
      <c r="E77" s="216">
        <f t="shared" ref="E77:Q77" si="31">SUM(E72:E76)</f>
        <v>888026</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3">
        <f>SUM(R72:R76)</f>
        <v>888026</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1422</v>
      </c>
      <c r="B79" s="216">
        <f>SUM(C79:D79)</f>
        <v>2817889</v>
      </c>
      <c r="C79" s="1701">
        <v>2817889</v>
      </c>
      <c r="D79" s="1701"/>
      <c r="E79" s="1701">
        <f t="shared" ref="E79:E80" si="32">B79-SUM(F79:K79)</f>
        <v>2817889</v>
      </c>
      <c r="F79" s="1701"/>
      <c r="G79" s="1701"/>
      <c r="H79" s="1701"/>
      <c r="I79" s="217"/>
      <c r="J79" s="217"/>
      <c r="K79" s="217"/>
      <c r="L79" s="217"/>
      <c r="M79" s="217"/>
      <c r="N79" s="217"/>
      <c r="O79" s="217"/>
      <c r="P79" s="217"/>
      <c r="Q79" s="217"/>
      <c r="R79" s="878">
        <f>SUM(E79:Q79)</f>
        <v>2817889</v>
      </c>
      <c r="S79" s="1701">
        <f>C79</f>
        <v>2817889</v>
      </c>
      <c r="T79" s="217"/>
      <c r="U79" s="213"/>
    </row>
    <row r="80" spans="1:21" s="214" customFormat="1">
      <c r="A80" s="439" t="s">
        <v>61</v>
      </c>
      <c r="B80" s="216">
        <f>SUM(C80:D80)</f>
        <v>500000</v>
      </c>
      <c r="C80" s="1701">
        <v>500000</v>
      </c>
      <c r="D80" s="1701"/>
      <c r="E80" s="1701">
        <f t="shared" si="32"/>
        <v>500000</v>
      </c>
      <c r="F80" s="1701"/>
      <c r="G80" s="1701"/>
      <c r="H80" s="1701"/>
      <c r="I80" s="217"/>
      <c r="J80" s="217"/>
      <c r="K80" s="217"/>
      <c r="L80" s="217"/>
      <c r="M80" s="217"/>
      <c r="N80" s="217"/>
      <c r="O80" s="217"/>
      <c r="P80" s="217"/>
      <c r="Q80" s="217"/>
      <c r="R80" s="878">
        <f>SUM(E80:Q80)</f>
        <v>500000</v>
      </c>
      <c r="S80" s="1701">
        <f>400000</f>
        <v>400000</v>
      </c>
      <c r="T80" s="217"/>
      <c r="U80" s="213"/>
    </row>
    <row r="81" spans="1:21" s="214" customFormat="1">
      <c r="A81" s="219" t="s">
        <v>1419</v>
      </c>
      <c r="B81" s="216">
        <f>SUM(C81:D81)</f>
        <v>3317889</v>
      </c>
      <c r="C81" s="858">
        <f>SUM(C79:C80)</f>
        <v>3317889</v>
      </c>
      <c r="D81" s="858">
        <f t="shared" ref="D81:T81" si="33">SUM(D79:D80)</f>
        <v>0</v>
      </c>
      <c r="E81" s="858">
        <f t="shared" si="33"/>
        <v>3317889</v>
      </c>
      <c r="F81" s="858">
        <f t="shared" si="33"/>
        <v>0</v>
      </c>
      <c r="G81" s="858">
        <f t="shared" si="33"/>
        <v>0</v>
      </c>
      <c r="H81" s="858">
        <f t="shared" si="33"/>
        <v>0</v>
      </c>
      <c r="I81" s="858">
        <f t="shared" si="33"/>
        <v>0</v>
      </c>
      <c r="J81" s="858">
        <f t="shared" si="33"/>
        <v>0</v>
      </c>
      <c r="K81" s="858">
        <f t="shared" si="33"/>
        <v>0</v>
      </c>
      <c r="L81" s="858">
        <f t="shared" si="33"/>
        <v>0</v>
      </c>
      <c r="M81" s="858">
        <f t="shared" si="33"/>
        <v>0</v>
      </c>
      <c r="N81" s="858">
        <f t="shared" si="33"/>
        <v>0</v>
      </c>
      <c r="O81" s="858">
        <f t="shared" si="33"/>
        <v>0</v>
      </c>
      <c r="P81" s="858">
        <f t="shared" si="33"/>
        <v>0</v>
      </c>
      <c r="Q81" s="858">
        <f t="shared" si="33"/>
        <v>0</v>
      </c>
      <c r="R81" s="858">
        <f t="shared" si="33"/>
        <v>3317889</v>
      </c>
      <c r="S81" s="858">
        <f t="shared" si="33"/>
        <v>3217889</v>
      </c>
      <c r="T81" s="858">
        <f t="shared" si="3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34">SUM(C83+D83)</f>
        <v>87330</v>
      </c>
      <c r="C83" s="1701">
        <f>71169+16161</f>
        <v>87330</v>
      </c>
      <c r="D83" s="1701"/>
      <c r="E83" s="1701">
        <f t="shared" ref="E83:E95" si="35">B83-SUM(F83:K83)</f>
        <v>87330</v>
      </c>
      <c r="F83" s="1701"/>
      <c r="G83" s="1701"/>
      <c r="H83" s="1701"/>
      <c r="I83" s="217"/>
      <c r="J83" s="217"/>
      <c r="K83" s="217"/>
      <c r="L83" s="217"/>
      <c r="M83" s="217"/>
      <c r="N83" s="217"/>
      <c r="O83" s="217"/>
      <c r="P83" s="217"/>
      <c r="Q83" s="217"/>
      <c r="R83" s="878">
        <f t="shared" ref="R83:R95" si="36">SUM(E83:Q83)</f>
        <v>87330</v>
      </c>
      <c r="S83" s="218"/>
      <c r="T83" s="218"/>
      <c r="U83" s="213"/>
    </row>
    <row r="84" spans="1:21" s="214" customFormat="1">
      <c r="A84" s="215" t="s">
        <v>825</v>
      </c>
      <c r="B84" s="216">
        <f t="shared" si="34"/>
        <v>50000</v>
      </c>
      <c r="C84" s="1701">
        <v>50000</v>
      </c>
      <c r="D84" s="1701"/>
      <c r="E84" s="1701">
        <f t="shared" si="35"/>
        <v>50000</v>
      </c>
      <c r="F84" s="1701"/>
      <c r="G84" s="1701"/>
      <c r="H84" s="1701"/>
      <c r="I84" s="217"/>
      <c r="J84" s="217"/>
      <c r="K84" s="217"/>
      <c r="L84" s="217"/>
      <c r="M84" s="217"/>
      <c r="N84" s="217"/>
      <c r="O84" s="217"/>
      <c r="P84" s="217"/>
      <c r="Q84" s="217"/>
      <c r="R84" s="878">
        <f t="shared" si="36"/>
        <v>50000</v>
      </c>
      <c r="S84" s="1701">
        <v>50000</v>
      </c>
      <c r="T84" s="217"/>
      <c r="U84" s="213"/>
    </row>
    <row r="85" spans="1:21" s="214" customFormat="1">
      <c r="A85" s="215" t="s">
        <v>826</v>
      </c>
      <c r="B85" s="216">
        <f t="shared" si="34"/>
        <v>1915000</v>
      </c>
      <c r="C85" s="1701">
        <v>1915000</v>
      </c>
      <c r="D85" s="1701"/>
      <c r="E85" s="1701">
        <f t="shared" si="35"/>
        <v>1915000</v>
      </c>
      <c r="F85" s="1701"/>
      <c r="G85" s="1701"/>
      <c r="H85" s="1701"/>
      <c r="I85" s="217"/>
      <c r="J85" s="217"/>
      <c r="K85" s="217"/>
      <c r="L85" s="217"/>
      <c r="M85" s="217"/>
      <c r="N85" s="217"/>
      <c r="O85" s="217"/>
      <c r="P85" s="217"/>
      <c r="Q85" s="217"/>
      <c r="R85" s="878">
        <f t="shared" si="36"/>
        <v>1915000</v>
      </c>
      <c r="S85" s="1701">
        <f>C85</f>
        <v>1915000</v>
      </c>
      <c r="T85" s="217"/>
      <c r="U85" s="213"/>
    </row>
    <row r="86" spans="1:21" s="214" customFormat="1">
      <c r="A86" s="215" t="s">
        <v>827</v>
      </c>
      <c r="B86" s="216">
        <f t="shared" si="34"/>
        <v>250000</v>
      </c>
      <c r="C86" s="1701">
        <v>250000</v>
      </c>
      <c r="D86" s="1701"/>
      <c r="E86" s="1701">
        <f t="shared" si="35"/>
        <v>250000</v>
      </c>
      <c r="F86" s="1701"/>
      <c r="G86" s="1701"/>
      <c r="H86" s="1701"/>
      <c r="I86" s="217"/>
      <c r="J86" s="217"/>
      <c r="K86" s="217"/>
      <c r="L86" s="217"/>
      <c r="M86" s="217"/>
      <c r="N86" s="217"/>
      <c r="O86" s="217"/>
      <c r="P86" s="217"/>
      <c r="Q86" s="217"/>
      <c r="R86" s="878">
        <f t="shared" si="36"/>
        <v>250000</v>
      </c>
      <c r="S86" s="1701">
        <f>C86</f>
        <v>250000</v>
      </c>
      <c r="T86" s="217"/>
      <c r="U86" s="213"/>
    </row>
    <row r="87" spans="1:21" s="214" customFormat="1">
      <c r="A87" s="215" t="s">
        <v>828</v>
      </c>
      <c r="B87" s="216">
        <f t="shared" si="34"/>
        <v>0</v>
      </c>
      <c r="C87" s="1701"/>
      <c r="D87" s="1701"/>
      <c r="E87" s="1701">
        <f t="shared" si="35"/>
        <v>0</v>
      </c>
      <c r="F87" s="1701"/>
      <c r="G87" s="1701"/>
      <c r="H87" s="1701"/>
      <c r="I87" s="217"/>
      <c r="J87" s="217"/>
      <c r="K87" s="217"/>
      <c r="L87" s="217"/>
      <c r="M87" s="217"/>
      <c r="N87" s="217"/>
      <c r="O87" s="217"/>
      <c r="P87" s="217"/>
      <c r="Q87" s="217"/>
      <c r="R87" s="878">
        <f t="shared" si="36"/>
        <v>0</v>
      </c>
      <c r="S87" s="217"/>
      <c r="T87" s="217"/>
      <c r="U87" s="213"/>
    </row>
    <row r="88" spans="1:21" s="214" customFormat="1">
      <c r="A88" s="215" t="s">
        <v>829</v>
      </c>
      <c r="B88" s="216">
        <f t="shared" si="34"/>
        <v>50000</v>
      </c>
      <c r="C88" s="1701">
        <v>50000</v>
      </c>
      <c r="D88" s="1701"/>
      <c r="E88" s="1701">
        <f t="shared" si="35"/>
        <v>50000</v>
      </c>
      <c r="F88" s="1701"/>
      <c r="G88" s="1701"/>
      <c r="H88" s="1701"/>
      <c r="I88" s="217"/>
      <c r="J88" s="217"/>
      <c r="K88" s="217"/>
      <c r="L88" s="217"/>
      <c r="M88" s="217"/>
      <c r="N88" s="217"/>
      <c r="O88" s="217"/>
      <c r="P88" s="217"/>
      <c r="Q88" s="217"/>
      <c r="R88" s="878">
        <f t="shared" si="36"/>
        <v>50000</v>
      </c>
      <c r="S88" s="218"/>
      <c r="T88" s="218"/>
      <c r="U88" s="213"/>
    </row>
    <row r="89" spans="1:21" s="214" customFormat="1">
      <c r="A89" s="215" t="s">
        <v>830</v>
      </c>
      <c r="B89" s="216">
        <f t="shared" si="34"/>
        <v>145000</v>
      </c>
      <c r="C89" s="1701">
        <v>145000</v>
      </c>
      <c r="D89" s="1701"/>
      <c r="E89" s="1701">
        <f t="shared" si="35"/>
        <v>145000</v>
      </c>
      <c r="F89" s="1701"/>
      <c r="G89" s="1701"/>
      <c r="H89" s="1701"/>
      <c r="I89" s="217"/>
      <c r="J89" s="217"/>
      <c r="K89" s="217"/>
      <c r="L89" s="217"/>
      <c r="M89" s="217"/>
      <c r="N89" s="217"/>
      <c r="O89" s="217"/>
      <c r="P89" s="217"/>
      <c r="Q89" s="217"/>
      <c r="R89" s="878">
        <f t="shared" si="36"/>
        <v>145000</v>
      </c>
      <c r="S89" s="1701">
        <f>C89</f>
        <v>145000</v>
      </c>
      <c r="T89" s="217"/>
      <c r="U89" s="213"/>
    </row>
    <row r="90" spans="1:21" s="214" customFormat="1">
      <c r="A90" s="215" t="s">
        <v>831</v>
      </c>
      <c r="B90" s="216">
        <f t="shared" si="34"/>
        <v>19204</v>
      </c>
      <c r="C90" s="1701">
        <v>19204</v>
      </c>
      <c r="D90" s="1701"/>
      <c r="E90" s="1701">
        <f t="shared" si="35"/>
        <v>19204</v>
      </c>
      <c r="F90" s="1701"/>
      <c r="G90" s="1701"/>
      <c r="H90" s="1701"/>
      <c r="I90" s="217"/>
      <c r="J90" s="217"/>
      <c r="K90" s="217"/>
      <c r="L90" s="217"/>
      <c r="M90" s="217"/>
      <c r="N90" s="217"/>
      <c r="O90" s="217"/>
      <c r="P90" s="217"/>
      <c r="Q90" s="217"/>
      <c r="R90" s="878">
        <f t="shared" si="36"/>
        <v>19204</v>
      </c>
      <c r="S90" s="1701">
        <f>C90</f>
        <v>19204</v>
      </c>
      <c r="T90" s="217"/>
      <c r="U90" s="213"/>
    </row>
    <row r="91" spans="1:21" s="214" customFormat="1">
      <c r="A91" s="1809" t="s">
        <v>390</v>
      </c>
      <c r="B91" s="216">
        <f t="shared" si="34"/>
        <v>80000</v>
      </c>
      <c r="C91" s="1701">
        <v>80000</v>
      </c>
      <c r="D91" s="1701"/>
      <c r="E91" s="1701">
        <f t="shared" si="35"/>
        <v>80000</v>
      </c>
      <c r="F91" s="1701"/>
      <c r="G91" s="1701"/>
      <c r="H91" s="1701"/>
      <c r="I91" s="217"/>
      <c r="J91" s="217"/>
      <c r="K91" s="217"/>
      <c r="L91" s="217"/>
      <c r="M91" s="217"/>
      <c r="N91" s="217"/>
      <c r="O91" s="217"/>
      <c r="P91" s="217"/>
      <c r="Q91" s="217"/>
      <c r="R91" s="878">
        <f t="shared" si="36"/>
        <v>80000</v>
      </c>
      <c r="S91" s="1701">
        <v>60000</v>
      </c>
      <c r="T91" s="217"/>
      <c r="U91" s="213"/>
    </row>
    <row r="92" spans="1:21" s="214" customFormat="1">
      <c r="A92" s="1808" t="s">
        <v>1421</v>
      </c>
      <c r="B92" s="216">
        <f t="shared" si="34"/>
        <v>10000</v>
      </c>
      <c r="C92" s="1701">
        <v>10000</v>
      </c>
      <c r="D92" s="1701"/>
      <c r="E92" s="1701">
        <f t="shared" si="35"/>
        <v>10000</v>
      </c>
      <c r="F92" s="1701"/>
      <c r="G92" s="1701"/>
      <c r="H92" s="1701"/>
      <c r="I92" s="217"/>
      <c r="J92" s="217"/>
      <c r="K92" s="217"/>
      <c r="L92" s="217"/>
      <c r="M92" s="217"/>
      <c r="N92" s="217"/>
      <c r="O92" s="217"/>
      <c r="P92" s="217"/>
      <c r="Q92" s="217"/>
      <c r="R92" s="878">
        <f t="shared" si="36"/>
        <v>10000</v>
      </c>
      <c r="S92" s="217"/>
      <c r="T92" s="217"/>
      <c r="U92" s="213"/>
    </row>
    <row r="93" spans="1:21" s="214" customFormat="1">
      <c r="A93" s="222" t="s">
        <v>35</v>
      </c>
      <c r="B93" s="216">
        <f t="shared" si="34"/>
        <v>0</v>
      </c>
      <c r="C93" s="1701"/>
      <c r="D93" s="1701"/>
      <c r="E93" s="1701">
        <f t="shared" si="35"/>
        <v>0</v>
      </c>
      <c r="F93" s="1701"/>
      <c r="G93" s="1701"/>
      <c r="H93" s="1701"/>
      <c r="I93" s="217"/>
      <c r="J93" s="217"/>
      <c r="K93" s="217"/>
      <c r="L93" s="217"/>
      <c r="M93" s="217"/>
      <c r="N93" s="217"/>
      <c r="O93" s="217"/>
      <c r="P93" s="217"/>
      <c r="Q93" s="217"/>
      <c r="R93" s="878">
        <f t="shared" si="36"/>
        <v>0</v>
      </c>
      <c r="S93" s="217"/>
      <c r="T93" s="217"/>
      <c r="U93" s="213"/>
    </row>
    <row r="94" spans="1:21" s="214" customFormat="1">
      <c r="A94" s="222" t="s">
        <v>35</v>
      </c>
      <c r="B94" s="216">
        <f t="shared" si="34"/>
        <v>0</v>
      </c>
      <c r="C94" s="1701"/>
      <c r="D94" s="1701"/>
      <c r="E94" s="1701">
        <f t="shared" si="35"/>
        <v>0</v>
      </c>
      <c r="F94" s="1701"/>
      <c r="G94" s="1701"/>
      <c r="H94" s="1701"/>
      <c r="I94" s="217"/>
      <c r="J94" s="217"/>
      <c r="K94" s="217"/>
      <c r="L94" s="217"/>
      <c r="M94" s="217"/>
      <c r="N94" s="217"/>
      <c r="O94" s="217"/>
      <c r="P94" s="217"/>
      <c r="Q94" s="217"/>
      <c r="R94" s="878">
        <f t="shared" si="36"/>
        <v>0</v>
      </c>
      <c r="S94" s="217"/>
      <c r="T94" s="217"/>
      <c r="U94" s="213"/>
    </row>
    <row r="95" spans="1:21" s="214" customFormat="1">
      <c r="A95" s="222" t="s">
        <v>35</v>
      </c>
      <c r="B95" s="216">
        <f t="shared" si="34"/>
        <v>0</v>
      </c>
      <c r="C95" s="1701"/>
      <c r="D95" s="1701"/>
      <c r="E95" s="1701">
        <f t="shared" si="35"/>
        <v>0</v>
      </c>
      <c r="F95" s="1701"/>
      <c r="G95" s="1701"/>
      <c r="H95" s="1701"/>
      <c r="I95" s="217"/>
      <c r="J95" s="217"/>
      <c r="K95" s="217"/>
      <c r="L95" s="217"/>
      <c r="M95" s="217"/>
      <c r="N95" s="217"/>
      <c r="O95" s="217"/>
      <c r="P95" s="217"/>
      <c r="Q95" s="217"/>
      <c r="R95" s="878">
        <f t="shared" si="36"/>
        <v>0</v>
      </c>
      <c r="S95" s="217"/>
      <c r="T95" s="217"/>
      <c r="U95" s="213"/>
    </row>
    <row r="96" spans="1:21" s="214" customFormat="1">
      <c r="A96" s="219" t="s">
        <v>832</v>
      </c>
      <c r="B96" s="216">
        <f>SUM(C96:D96)</f>
        <v>2606534</v>
      </c>
      <c r="C96" s="216">
        <f t="shared" ref="C96:R96" si="37">SUM(C83:C95)</f>
        <v>2606534</v>
      </c>
      <c r="D96" s="216">
        <f t="shared" si="37"/>
        <v>0</v>
      </c>
      <c r="E96" s="216">
        <f t="shared" si="37"/>
        <v>2606534</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3">
        <f t="shared" si="37"/>
        <v>2606534</v>
      </c>
      <c r="S96" s="220">
        <f>SUM(S84:S87,S89:S95)</f>
        <v>2439204</v>
      </c>
      <c r="T96" s="216">
        <f>SUM(T84:T87,T89:T95)</f>
        <v>0</v>
      </c>
      <c r="U96" s="213"/>
    </row>
    <row r="97" spans="1:21" s="214" customFormat="1">
      <c r="A97" s="219" t="s">
        <v>833</v>
      </c>
      <c r="B97" s="216">
        <f>SUM(C97:D97)</f>
        <v>51272944</v>
      </c>
      <c r="C97" s="216">
        <f t="shared" ref="C97:R97" si="38">SUM(C63+C70+C77+C81+C96)</f>
        <v>51272944</v>
      </c>
      <c r="D97" s="216">
        <f t="shared" si="38"/>
        <v>0</v>
      </c>
      <c r="E97" s="216">
        <f t="shared" si="38"/>
        <v>22799035</v>
      </c>
      <c r="F97" s="216">
        <f t="shared" si="38"/>
        <v>4073909</v>
      </c>
      <c r="G97" s="216">
        <f t="shared" si="38"/>
        <v>4400000</v>
      </c>
      <c r="H97" s="216">
        <f t="shared" si="38"/>
        <v>20000000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51272944</v>
      </c>
      <c r="S97" s="216">
        <f>SUM(S63+S70+S81+S96)</f>
        <v>45944254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9188851</v>
      </c>
      <c r="C99" s="1701">
        <v>9188851</v>
      </c>
      <c r="D99" s="1701"/>
      <c r="E99" s="1701">
        <f t="shared" ref="E99:E103" si="39">B99-SUM(F99:K99)</f>
        <v>2824630</v>
      </c>
      <c r="F99" s="1701"/>
      <c r="G99" s="1701"/>
      <c r="H99" s="1701"/>
      <c r="I99" s="1701">
        <f>I108</f>
        <v>168703</v>
      </c>
      <c r="J99" s="1701">
        <f>J108</f>
        <v>1006667</v>
      </c>
      <c r="K99" s="1701">
        <f>K108</f>
        <v>5188851</v>
      </c>
      <c r="L99" s="217"/>
      <c r="M99" s="217"/>
      <c r="N99" s="217"/>
      <c r="O99" s="217"/>
      <c r="P99" s="217"/>
      <c r="Q99" s="217"/>
      <c r="R99" s="878">
        <f t="shared" ref="R99:R103" si="40">SUM(E99:Q99)</f>
        <v>9188851</v>
      </c>
      <c r="S99" s="1701">
        <f>C99</f>
        <v>9188851</v>
      </c>
      <c r="T99" s="217"/>
      <c r="U99" s="213"/>
    </row>
    <row r="100" spans="1:21" s="214" customFormat="1">
      <c r="A100" s="439" t="s">
        <v>2000</v>
      </c>
      <c r="B100" s="216">
        <f t="shared" ref="B100:B103" si="41">SUM(C100+D100)</f>
        <v>0</v>
      </c>
      <c r="C100" s="217"/>
      <c r="D100" s="217"/>
      <c r="E100" s="1701">
        <f t="shared" si="39"/>
        <v>0</v>
      </c>
      <c r="F100" s="217"/>
      <c r="G100" s="217"/>
      <c r="H100" s="217"/>
      <c r="I100" s="217"/>
      <c r="J100" s="217"/>
      <c r="K100" s="217"/>
      <c r="L100" s="217"/>
      <c r="M100" s="217"/>
      <c r="N100" s="217"/>
      <c r="O100" s="217"/>
      <c r="P100" s="217"/>
      <c r="Q100" s="217"/>
      <c r="R100" s="878">
        <f t="shared" si="40"/>
        <v>0</v>
      </c>
      <c r="S100" s="217"/>
      <c r="T100" s="217"/>
      <c r="U100" s="213"/>
    </row>
    <row r="101" spans="1:21" s="214" customFormat="1" ht="12" customHeight="1">
      <c r="A101" s="215" t="s">
        <v>836</v>
      </c>
      <c r="B101" s="216">
        <f t="shared" si="41"/>
        <v>0</v>
      </c>
      <c r="C101" s="217"/>
      <c r="D101" s="217"/>
      <c r="E101" s="1701">
        <f t="shared" si="39"/>
        <v>0</v>
      </c>
      <c r="F101" s="217"/>
      <c r="G101" s="217"/>
      <c r="H101" s="217"/>
      <c r="I101" s="217"/>
      <c r="J101" s="217"/>
      <c r="K101" s="217"/>
      <c r="L101" s="217"/>
      <c r="M101" s="217"/>
      <c r="N101" s="217"/>
      <c r="O101" s="217"/>
      <c r="P101" s="217"/>
      <c r="Q101" s="217"/>
      <c r="R101" s="878">
        <f t="shared" si="40"/>
        <v>0</v>
      </c>
      <c r="S101" s="217"/>
      <c r="T101" s="217"/>
      <c r="U101" s="213"/>
    </row>
    <row r="102" spans="1:21" s="214" customFormat="1">
      <c r="A102" s="439" t="s">
        <v>2001</v>
      </c>
      <c r="B102" s="216">
        <f t="shared" si="41"/>
        <v>0</v>
      </c>
      <c r="C102" s="217"/>
      <c r="D102" s="217"/>
      <c r="E102" s="1701">
        <f t="shared" si="39"/>
        <v>0</v>
      </c>
      <c r="F102" s="217"/>
      <c r="G102" s="217"/>
      <c r="H102" s="217"/>
      <c r="I102" s="217"/>
      <c r="J102" s="217"/>
      <c r="K102" s="217"/>
      <c r="L102" s="217"/>
      <c r="M102" s="217"/>
      <c r="N102" s="217"/>
      <c r="O102" s="217"/>
      <c r="P102" s="217"/>
      <c r="Q102" s="217"/>
      <c r="R102" s="878">
        <f t="shared" si="40"/>
        <v>0</v>
      </c>
      <c r="S102" s="217"/>
      <c r="T102" s="217"/>
      <c r="U102" s="213"/>
    </row>
    <row r="103" spans="1:21" s="214" customFormat="1">
      <c r="A103" s="222" t="s">
        <v>35</v>
      </c>
      <c r="B103" s="216">
        <f t="shared" si="41"/>
        <v>0</v>
      </c>
      <c r="C103" s="217"/>
      <c r="D103" s="217"/>
      <c r="E103" s="1701">
        <f t="shared" si="39"/>
        <v>0</v>
      </c>
      <c r="F103" s="217"/>
      <c r="G103" s="217"/>
      <c r="H103" s="217"/>
      <c r="I103" s="217"/>
      <c r="J103" s="217"/>
      <c r="K103" s="217"/>
      <c r="L103" s="217"/>
      <c r="M103" s="217"/>
      <c r="N103" s="217"/>
      <c r="O103" s="217"/>
      <c r="P103" s="217"/>
      <c r="Q103" s="217"/>
      <c r="R103" s="878">
        <f t="shared" si="40"/>
        <v>0</v>
      </c>
      <c r="S103" s="217"/>
      <c r="T103" s="217"/>
      <c r="U103" s="213"/>
    </row>
    <row r="104" spans="1:21" s="214" customFormat="1">
      <c r="A104" s="219" t="s">
        <v>837</v>
      </c>
      <c r="B104" s="216">
        <f>SUM(C104:D104)</f>
        <v>9188851</v>
      </c>
      <c r="C104" s="216">
        <f>SUM(C99:C103)</f>
        <v>9188851</v>
      </c>
      <c r="D104" s="216">
        <f t="shared" ref="D104:T104" si="42">SUM(D99:D103)</f>
        <v>0</v>
      </c>
      <c r="E104" s="216">
        <f t="shared" si="42"/>
        <v>2824630</v>
      </c>
      <c r="F104" s="216">
        <f t="shared" si="42"/>
        <v>0</v>
      </c>
      <c r="G104" s="216">
        <f t="shared" si="42"/>
        <v>0</v>
      </c>
      <c r="H104" s="216">
        <f t="shared" si="42"/>
        <v>0</v>
      </c>
      <c r="I104" s="216">
        <f t="shared" si="42"/>
        <v>168703</v>
      </c>
      <c r="J104" s="216">
        <f t="shared" si="42"/>
        <v>1006667</v>
      </c>
      <c r="K104" s="216">
        <f t="shared" si="42"/>
        <v>5188851</v>
      </c>
      <c r="L104" s="216">
        <f t="shared" si="42"/>
        <v>0</v>
      </c>
      <c r="M104" s="216">
        <f t="shared" si="42"/>
        <v>0</v>
      </c>
      <c r="N104" s="216">
        <f t="shared" si="42"/>
        <v>0</v>
      </c>
      <c r="O104" s="216">
        <f t="shared" si="42"/>
        <v>0</v>
      </c>
      <c r="P104" s="216">
        <f t="shared" si="42"/>
        <v>0</v>
      </c>
      <c r="Q104" s="216">
        <f t="shared" si="42"/>
        <v>0</v>
      </c>
      <c r="R104" s="533">
        <f t="shared" si="42"/>
        <v>9188851</v>
      </c>
      <c r="S104" s="220">
        <f t="shared" si="42"/>
        <v>9188851</v>
      </c>
      <c r="T104" s="220">
        <f t="shared" si="42"/>
        <v>0</v>
      </c>
      <c r="U104" s="213"/>
    </row>
    <row r="105" spans="1:21" s="214" customFormat="1">
      <c r="A105" s="219" t="s">
        <v>838</v>
      </c>
      <c r="B105" s="220">
        <f>SUM(C105:D105)</f>
        <v>60461795</v>
      </c>
      <c r="C105" s="220">
        <f t="shared" ref="C105:R105" si="43">SUM(C97+C104)</f>
        <v>60461795</v>
      </c>
      <c r="D105" s="220">
        <f t="shared" si="43"/>
        <v>0</v>
      </c>
      <c r="E105" s="220">
        <f t="shared" si="43"/>
        <v>25623665</v>
      </c>
      <c r="F105" s="220">
        <f t="shared" si="43"/>
        <v>4073909</v>
      </c>
      <c r="G105" s="220">
        <f t="shared" si="43"/>
        <v>4400000</v>
      </c>
      <c r="H105" s="220">
        <f t="shared" si="43"/>
        <v>20000000</v>
      </c>
      <c r="I105" s="220">
        <f t="shared" si="43"/>
        <v>168703</v>
      </c>
      <c r="J105" s="220">
        <f t="shared" si="43"/>
        <v>1006667</v>
      </c>
      <c r="K105" s="220">
        <f t="shared" si="43"/>
        <v>5188851</v>
      </c>
      <c r="L105" s="220">
        <f t="shared" si="43"/>
        <v>0</v>
      </c>
      <c r="M105" s="220">
        <f t="shared" si="43"/>
        <v>0</v>
      </c>
      <c r="N105" s="220">
        <f t="shared" si="43"/>
        <v>0</v>
      </c>
      <c r="O105" s="220">
        <f t="shared" si="43"/>
        <v>0</v>
      </c>
      <c r="P105" s="220">
        <f t="shared" si="43"/>
        <v>0</v>
      </c>
      <c r="Q105" s="220">
        <f t="shared" si="43"/>
        <v>0</v>
      </c>
      <c r="R105" s="533">
        <f t="shared" si="43"/>
        <v>60461795</v>
      </c>
      <c r="S105" s="220">
        <f>S97+S104</f>
        <v>55133105</v>
      </c>
      <c r="T105" s="220">
        <f>T97+T104</f>
        <v>0</v>
      </c>
      <c r="U105" s="213"/>
    </row>
    <row r="106" spans="1:21">
      <c r="A106" s="865"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55133105</v>
      </c>
      <c r="T107" s="234">
        <f>T105+T106</f>
        <v>0</v>
      </c>
    </row>
    <row r="108" spans="1:21" s="300" customFormat="1">
      <c r="A108" s="233" t="s">
        <v>944</v>
      </c>
      <c r="B108" s="228"/>
      <c r="C108" s="228"/>
      <c r="D108" s="228"/>
      <c r="E108" s="463">
        <f>Application!AO650</f>
        <v>25623665</v>
      </c>
      <c r="F108" s="463">
        <f>Application!AO637</f>
        <v>4073909</v>
      </c>
      <c r="G108" s="463">
        <f>Application!AO638</f>
        <v>4400000</v>
      </c>
      <c r="H108" s="463">
        <f>Application!AO639</f>
        <v>20000000</v>
      </c>
      <c r="I108" s="463">
        <f>Application!AO640</f>
        <v>168703</v>
      </c>
      <c r="J108" s="463">
        <f>Application!AO641</f>
        <v>1006667</v>
      </c>
      <c r="K108" s="463">
        <f>Application!AO642</f>
        <v>5188851</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1127</v>
      </c>
      <c r="B113" s="228"/>
      <c r="C113" s="228"/>
      <c r="D113" s="228"/>
    </row>
    <row r="114" spans="1:21">
      <c r="A114" s="227" t="s">
        <v>1128</v>
      </c>
      <c r="B114" s="228"/>
      <c r="C114" s="228"/>
      <c r="D114" s="228"/>
    </row>
    <row r="115" spans="1:21" ht="12" customHeight="1">
      <c r="A115" s="484"/>
      <c r="B115" s="228"/>
      <c r="C115" s="228"/>
      <c r="D115" s="228"/>
    </row>
    <row r="116" spans="1:21">
      <c r="A116" s="536" t="s">
        <v>1135</v>
      </c>
      <c r="B116" s="228"/>
      <c r="C116" s="228"/>
      <c r="D116" s="228"/>
    </row>
    <row r="117" spans="1:21">
      <c r="A117" s="536" t="s">
        <v>1438</v>
      </c>
      <c r="B117" s="228"/>
      <c r="C117" s="228"/>
      <c r="D117" s="228"/>
    </row>
    <row r="118" spans="1:21">
      <c r="A118" s="536" t="s">
        <v>1134</v>
      </c>
      <c r="B118" s="228"/>
      <c r="C118" s="228"/>
      <c r="D118" s="228"/>
    </row>
    <row r="119" spans="1:21">
      <c r="A119" s="536" t="s">
        <v>1136</v>
      </c>
      <c r="B119" s="228"/>
      <c r="C119" s="228"/>
      <c r="D119" s="228"/>
    </row>
    <row r="120" spans="1:21" ht="12" customHeight="1">
      <c r="A120" s="535"/>
      <c r="B120" s="228"/>
      <c r="C120" s="228"/>
      <c r="D120" s="228"/>
    </row>
    <row r="121" spans="1:21" ht="15.75">
      <c r="A121" s="529" t="s">
        <v>1111</v>
      </c>
      <c r="B121" s="228"/>
      <c r="C121" s="228"/>
      <c r="D121" s="228"/>
    </row>
    <row r="122" spans="1:21">
      <c r="A122" s="514" t="s">
        <v>1095</v>
      </c>
      <c r="B122" s="513"/>
      <c r="C122" s="513"/>
      <c r="D122" s="2605" t="s">
        <v>1096</v>
      </c>
      <c r="E122" s="2605"/>
      <c r="F122" s="2605"/>
      <c r="G122" s="513"/>
      <c r="H122" s="513"/>
      <c r="I122" s="513"/>
      <c r="J122" s="513"/>
      <c r="K122" s="513"/>
      <c r="L122" s="513"/>
      <c r="M122" s="513"/>
      <c r="N122" s="513"/>
      <c r="O122" s="513"/>
      <c r="P122" s="513"/>
      <c r="Q122" s="513"/>
      <c r="R122" s="513"/>
      <c r="S122" s="513"/>
      <c r="T122" s="513"/>
      <c r="U122" s="515"/>
    </row>
    <row r="123" spans="1:21">
      <c r="A123" s="513" t="s">
        <v>1097</v>
      </c>
      <c r="B123" s="522"/>
      <c r="C123" s="513"/>
      <c r="D123" s="2595" t="s">
        <v>1439</v>
      </c>
      <c r="E123" s="2596"/>
      <c r="F123" s="2596"/>
      <c r="G123" s="2596"/>
      <c r="H123" s="2596"/>
      <c r="I123" s="2596"/>
      <c r="J123" s="2596"/>
      <c r="K123" s="2596"/>
      <c r="L123" s="2596"/>
      <c r="M123" s="2596"/>
      <c r="N123" s="2596"/>
      <c r="O123" s="2596"/>
      <c r="P123" s="2596"/>
      <c r="Q123" s="2596"/>
      <c r="R123" s="2596"/>
      <c r="S123" s="2596"/>
      <c r="T123" s="513"/>
      <c r="U123" s="515"/>
    </row>
    <row r="124" spans="1:21" ht="12.75">
      <c r="A124" s="512" t="s">
        <v>1098</v>
      </c>
      <c r="B124" s="522"/>
      <c r="C124" s="512"/>
      <c r="D124" s="2596"/>
      <c r="E124" s="2596"/>
      <c r="F124" s="2596"/>
      <c r="G124" s="2596"/>
      <c r="H124" s="2596"/>
      <c r="I124" s="2596"/>
      <c r="J124" s="2596"/>
      <c r="K124" s="2596"/>
      <c r="L124" s="2596"/>
      <c r="M124" s="2596"/>
      <c r="N124" s="2596"/>
      <c r="O124" s="2596"/>
      <c r="P124" s="2596"/>
      <c r="Q124" s="2596"/>
      <c r="R124" s="2596"/>
      <c r="S124" s="2596"/>
      <c r="T124" s="513"/>
      <c r="U124" s="515"/>
    </row>
    <row r="125" spans="1:21" ht="12.75">
      <c r="A125" s="512" t="s">
        <v>1099</v>
      </c>
      <c r="B125" s="522"/>
      <c r="C125" s="512"/>
      <c r="D125" s="2596"/>
      <c r="E125" s="2596"/>
      <c r="F125" s="2596"/>
      <c r="G125" s="2596"/>
      <c r="H125" s="2596"/>
      <c r="I125" s="2596"/>
      <c r="J125" s="2596"/>
      <c r="K125" s="2596"/>
      <c r="L125" s="2596"/>
      <c r="M125" s="2596"/>
      <c r="N125" s="2596"/>
      <c r="O125" s="2596"/>
      <c r="P125" s="2596"/>
      <c r="Q125" s="2596"/>
      <c r="R125" s="2596"/>
      <c r="S125" s="2596"/>
      <c r="T125" s="513"/>
      <c r="U125" s="515"/>
    </row>
    <row r="126" spans="1:21" ht="12.75">
      <c r="A126" s="512" t="s">
        <v>1100</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1101</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1102</v>
      </c>
      <c r="B128" s="522"/>
      <c r="C128" s="512"/>
      <c r="D128" s="2603"/>
      <c r="E128" s="2603"/>
      <c r="F128" s="2603"/>
      <c r="G128" s="2603"/>
      <c r="H128" s="2603"/>
      <c r="I128" s="512"/>
      <c r="J128" s="2594"/>
      <c r="K128" s="2594"/>
      <c r="L128" s="512"/>
      <c r="M128" s="512"/>
      <c r="N128" s="512"/>
      <c r="O128" s="512"/>
      <c r="P128" s="512"/>
      <c r="Q128" s="512"/>
      <c r="R128" s="512"/>
      <c r="S128" s="512"/>
      <c r="T128" s="513"/>
      <c r="U128" s="515"/>
    </row>
    <row r="129" spans="1:21" ht="12.75">
      <c r="A129" s="512" t="s">
        <v>308</v>
      </c>
      <c r="B129" s="522"/>
      <c r="C129" s="512"/>
      <c r="D129" s="2604" t="s">
        <v>1103</v>
      </c>
      <c r="E129" s="2604"/>
      <c r="F129" s="2604"/>
      <c r="G129" s="2604"/>
      <c r="H129" s="2604"/>
      <c r="I129" s="512"/>
      <c r="J129" s="512" t="s">
        <v>1104</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1105</v>
      </c>
      <c r="B131" s="523">
        <f>SUM(B123:B129)</f>
        <v>0</v>
      </c>
      <c r="C131" s="512"/>
      <c r="D131" s="2069"/>
      <c r="E131" s="2069"/>
      <c r="F131" s="2069"/>
      <c r="G131" s="2069"/>
      <c r="H131" s="2069"/>
      <c r="I131" s="512"/>
      <c r="J131" s="2069"/>
      <c r="K131" s="2069"/>
      <c r="L131" s="2069"/>
      <c r="M131" s="2069"/>
      <c r="N131" s="512"/>
      <c r="O131" s="512"/>
      <c r="P131" s="512"/>
      <c r="Q131" s="512"/>
      <c r="R131" s="512"/>
      <c r="S131" s="512"/>
      <c r="T131" s="513"/>
      <c r="U131" s="515"/>
    </row>
    <row r="132" spans="1:21" ht="12" customHeight="1">
      <c r="A132" s="526"/>
      <c r="B132" s="512"/>
      <c r="C132" s="512"/>
      <c r="D132" s="2597" t="s">
        <v>1106</v>
      </c>
      <c r="E132" s="2597"/>
      <c r="F132" s="2597"/>
      <c r="G132" s="2597"/>
      <c r="H132" s="2597"/>
      <c r="I132" s="512"/>
      <c r="J132" s="2597" t="s">
        <v>1107</v>
      </c>
      <c r="K132" s="2597"/>
      <c r="L132" s="2597"/>
      <c r="M132" s="2597"/>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1108</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1109</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8"/>
      <c r="B138" s="2599"/>
      <c r="C138" s="2599"/>
      <c r="D138" s="517"/>
      <c r="E138" s="2594"/>
      <c r="F138" s="2594"/>
      <c r="G138" s="512"/>
      <c r="H138" s="512"/>
      <c r="I138" s="512"/>
      <c r="J138" s="512"/>
      <c r="K138" s="512"/>
      <c r="L138" s="512"/>
      <c r="M138" s="512"/>
      <c r="N138" s="512"/>
      <c r="O138" s="512"/>
      <c r="P138" s="512"/>
      <c r="Q138" s="512"/>
      <c r="R138" s="512"/>
      <c r="S138" s="512"/>
      <c r="T138" s="519"/>
      <c r="U138" s="520"/>
    </row>
    <row r="139" spans="1:21" ht="12.75">
      <c r="A139" s="2592" t="s">
        <v>1110</v>
      </c>
      <c r="B139" s="2593"/>
      <c r="C139" s="2593"/>
      <c r="D139" s="517"/>
      <c r="E139" s="512" t="s">
        <v>1104</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71" stopIfTrue="1">
      <formula>T9&gt;C9</formula>
    </cfRule>
  </conditionalFormatting>
  <conditionalFormatting sqref="S10">
    <cfRule type="expression" dxfId="142" priority="270" stopIfTrue="1">
      <formula>(S10+T10)&gt;C10</formula>
    </cfRule>
  </conditionalFormatting>
  <conditionalFormatting sqref="R8">
    <cfRule type="cellIs" dxfId="141" priority="259" stopIfTrue="1" operator="notEqual">
      <formula>$B8</formula>
    </cfRule>
    <cfRule type="cellIs" priority="262" stopIfTrue="1" operator="notEqual">
      <formula>$B8</formula>
    </cfRule>
  </conditionalFormatting>
  <conditionalFormatting sqref="R4:R7 R56:R61 R45:R53 R83:R95 R99:R103">
    <cfRule type="cellIs" dxfId="140" priority="261" stopIfTrue="1" operator="notEqual">
      <formula>$B4</formula>
    </cfRule>
  </conditionalFormatting>
  <conditionalFormatting sqref="R9:R10">
    <cfRule type="cellIs" dxfId="139" priority="260" stopIfTrue="1" operator="notEqual">
      <formula>$B9</formula>
    </cfRule>
  </conditionalFormatting>
  <conditionalFormatting sqref="R11:R12">
    <cfRule type="cellIs" dxfId="138" priority="257" stopIfTrue="1" operator="notEqual">
      <formula>$B11</formula>
    </cfRule>
    <cfRule type="cellIs" priority="258" stopIfTrue="1" operator="notEqual">
      <formula>$B11</formula>
    </cfRule>
  </conditionalFormatting>
  <conditionalFormatting sqref="R13:R15">
    <cfRule type="cellIs" dxfId="137" priority="256" stopIfTrue="1" operator="notEqual">
      <formula>$B13</formula>
    </cfRule>
  </conditionalFormatting>
  <conditionalFormatting sqref="R26">
    <cfRule type="cellIs" dxfId="136" priority="254" stopIfTrue="1" operator="notEqual">
      <formula>$B26</formula>
    </cfRule>
    <cfRule type="cellIs" priority="255" stopIfTrue="1" operator="notEqual">
      <formula>$B26</formula>
    </cfRule>
  </conditionalFormatting>
  <conditionalFormatting sqref="R17:R25">
    <cfRule type="cellIs" dxfId="135" priority="253" stopIfTrue="1" operator="notEqual">
      <formula>$B17</formula>
    </cfRule>
  </conditionalFormatting>
  <conditionalFormatting sqref="R27">
    <cfRule type="cellIs" dxfId="134" priority="252" stopIfTrue="1" operator="notEqual">
      <formula>$B27</formula>
    </cfRule>
  </conditionalFormatting>
  <conditionalFormatting sqref="R38">
    <cfRule type="cellIs" dxfId="133" priority="250" stopIfTrue="1" operator="notEqual">
      <formula>$B38</formula>
    </cfRule>
    <cfRule type="cellIs" priority="251" stopIfTrue="1" operator="notEqual">
      <formula>$B38</formula>
    </cfRule>
  </conditionalFormatting>
  <conditionalFormatting sqref="R29:R37">
    <cfRule type="cellIs" dxfId="132" priority="249" stopIfTrue="1" operator="notEqual">
      <formula>$B29</formula>
    </cfRule>
  </conditionalFormatting>
  <conditionalFormatting sqref="R42">
    <cfRule type="cellIs" dxfId="131" priority="247" stopIfTrue="1" operator="notEqual">
      <formula>$B42</formula>
    </cfRule>
    <cfRule type="cellIs" priority="248" stopIfTrue="1" operator="notEqual">
      <formula>$B42</formula>
    </cfRule>
  </conditionalFormatting>
  <conditionalFormatting sqref="R40:R41">
    <cfRule type="cellIs" dxfId="130" priority="246" stopIfTrue="1" operator="notEqual">
      <formula>$B40</formula>
    </cfRule>
  </conditionalFormatting>
  <conditionalFormatting sqref="R43">
    <cfRule type="cellIs" dxfId="129" priority="245" stopIfTrue="1" operator="notEqual">
      <formula>$B43</formula>
    </cfRule>
  </conditionalFormatting>
  <conditionalFormatting sqref="R54">
    <cfRule type="cellIs" dxfId="128" priority="243" stopIfTrue="1" operator="notEqual">
      <formula>$B54</formula>
    </cfRule>
    <cfRule type="cellIs" priority="244" stopIfTrue="1" operator="notEqual">
      <formula>$B54</formula>
    </cfRule>
  </conditionalFormatting>
  <conditionalFormatting sqref="R62:R63">
    <cfRule type="cellIs" dxfId="127" priority="240" stopIfTrue="1" operator="notEqual">
      <formula>$B62</formula>
    </cfRule>
    <cfRule type="cellIs" priority="241" stopIfTrue="1" operator="notEqual">
      <formula>$B62</formula>
    </cfRule>
  </conditionalFormatting>
  <conditionalFormatting sqref="R70">
    <cfRule type="cellIs" dxfId="126" priority="237" stopIfTrue="1" operator="notEqual">
      <formula>$B70</formula>
    </cfRule>
    <cfRule type="cellIs" priority="238" stopIfTrue="1" operator="notEqual">
      <formula>$B70</formula>
    </cfRule>
  </conditionalFormatting>
  <conditionalFormatting sqref="R65:R69">
    <cfRule type="cellIs" dxfId="125" priority="236" stopIfTrue="1" operator="notEqual">
      <formula>$B65</formula>
    </cfRule>
  </conditionalFormatting>
  <conditionalFormatting sqref="R77">
    <cfRule type="cellIs" dxfId="124" priority="234" stopIfTrue="1" operator="notEqual">
      <formula>$B77</formula>
    </cfRule>
    <cfRule type="cellIs" priority="235" stopIfTrue="1" operator="notEqual">
      <formula>$B77</formula>
    </cfRule>
  </conditionalFormatting>
  <conditionalFormatting sqref="R96">
    <cfRule type="cellIs" dxfId="123" priority="232" stopIfTrue="1" operator="notEqual">
      <formula>$B96</formula>
    </cfRule>
    <cfRule type="cellIs" priority="233" stopIfTrue="1" operator="notEqual">
      <formula>$B96</formula>
    </cfRule>
  </conditionalFormatting>
  <conditionalFormatting sqref="R72:R76">
    <cfRule type="cellIs" dxfId="122" priority="231" stopIfTrue="1" operator="notEqual">
      <formula>$B72</formula>
    </cfRule>
  </conditionalFormatting>
  <conditionalFormatting sqref="R79:R80">
    <cfRule type="cellIs" dxfId="121" priority="230" stopIfTrue="1" operator="notEqual">
      <formula>$B79</formula>
    </cfRule>
  </conditionalFormatting>
  <conditionalFormatting sqref="R104:R105">
    <cfRule type="cellIs" dxfId="120" priority="227" stopIfTrue="1" operator="notEqual">
      <formula>$B104</formula>
    </cfRule>
    <cfRule type="cellIs" priority="228" stopIfTrue="1" operator="notEqual">
      <formula>$B104</formula>
    </cfRule>
  </conditionalFormatting>
  <conditionalFormatting sqref="E105:Q105">
    <cfRule type="cellIs" dxfId="119" priority="225" stopIfTrue="1" operator="notEqual">
      <formula>E$108</formula>
    </cfRule>
  </conditionalFormatting>
  <conditionalFormatting sqref="S13">
    <cfRule type="expression" dxfId="118" priority="222" stopIfTrue="1">
      <formula>(S13+T13)&gt;C13</formula>
    </cfRule>
  </conditionalFormatting>
  <conditionalFormatting sqref="S14">
    <cfRule type="expression" dxfId="117" priority="219" stopIfTrue="1">
      <formula>(S14+T14)&gt;C14</formula>
    </cfRule>
  </conditionalFormatting>
  <conditionalFormatting sqref="S17">
    <cfRule type="expression" dxfId="116" priority="218" stopIfTrue="1">
      <formula>(S17+T17)&gt;C17</formula>
    </cfRule>
  </conditionalFormatting>
  <conditionalFormatting sqref="S18">
    <cfRule type="expression" dxfId="115" priority="210" stopIfTrue="1">
      <formula>(S18+T18)&gt;C18</formula>
    </cfRule>
  </conditionalFormatting>
  <conditionalFormatting sqref="S19">
    <cfRule type="expression" dxfId="114" priority="208" stopIfTrue="1">
      <formula>(S19+T19)&gt;C19</formula>
    </cfRule>
  </conditionalFormatting>
  <conditionalFormatting sqref="S20">
    <cfRule type="expression" dxfId="113" priority="207" stopIfTrue="1">
      <formula>(S20+T20)&gt;C20</formula>
    </cfRule>
  </conditionalFormatting>
  <conditionalFormatting sqref="S21">
    <cfRule type="expression" dxfId="112" priority="206" stopIfTrue="1">
      <formula>(S21+T21)&gt;C21</formula>
    </cfRule>
  </conditionalFormatting>
  <conditionalFormatting sqref="S22">
    <cfRule type="expression" dxfId="111" priority="205" stopIfTrue="1">
      <formula>(S22+T22)&gt;C22</formula>
    </cfRule>
  </conditionalFormatting>
  <conditionalFormatting sqref="S23:S24">
    <cfRule type="expression" dxfId="110" priority="204" stopIfTrue="1">
      <formula>(S23+T23)&gt;C23</formula>
    </cfRule>
  </conditionalFormatting>
  <conditionalFormatting sqref="S25">
    <cfRule type="expression" dxfId="109" priority="203" stopIfTrue="1">
      <formula>(S25+T25)&gt;C25</formula>
    </cfRule>
  </conditionalFormatting>
  <conditionalFormatting sqref="S27">
    <cfRule type="expression" dxfId="108" priority="196" stopIfTrue="1">
      <formula>(S27+T27)&gt;C27</formula>
    </cfRule>
  </conditionalFormatting>
  <conditionalFormatting sqref="S43">
    <cfRule type="expression" dxfId="107" priority="174" stopIfTrue="1">
      <formula>(S43+T43)&gt;C43</formula>
    </cfRule>
  </conditionalFormatting>
  <conditionalFormatting sqref="S66:S68">
    <cfRule type="expression" dxfId="106" priority="149" stopIfTrue="1">
      <formula>(S66+T66)&gt;C66</formula>
    </cfRule>
  </conditionalFormatting>
  <conditionalFormatting sqref="S87">
    <cfRule type="expression" dxfId="105" priority="138" stopIfTrue="1">
      <formula>(S87+T87)&gt;C87</formula>
    </cfRule>
  </conditionalFormatting>
  <conditionalFormatting sqref="S92">
    <cfRule type="expression" dxfId="104" priority="130" stopIfTrue="1">
      <formula>(S92+T92)&gt;C92</formula>
    </cfRule>
  </conditionalFormatting>
  <conditionalFormatting sqref="S93">
    <cfRule type="expression" dxfId="103" priority="129" stopIfTrue="1">
      <formula>(S93+T93)&gt;C93</formula>
    </cfRule>
  </conditionalFormatting>
  <conditionalFormatting sqref="S94">
    <cfRule type="expression" dxfId="102" priority="128" stopIfTrue="1">
      <formula>(S94+T94)&gt;C94</formula>
    </cfRule>
  </conditionalFormatting>
  <conditionalFormatting sqref="S95">
    <cfRule type="expression" dxfId="101" priority="127" stopIfTrue="1">
      <formula>(S95+T95)&gt;C95</formula>
    </cfRule>
  </conditionalFormatting>
  <conditionalFormatting sqref="S100">
    <cfRule type="expression" dxfId="100" priority="114" stopIfTrue="1">
      <formula>(S100+T100)&gt;C100</formula>
    </cfRule>
  </conditionalFormatting>
  <conditionalFormatting sqref="S101">
    <cfRule type="expression" dxfId="99" priority="112" stopIfTrue="1">
      <formula>(S101+T101)&gt;C101</formula>
    </cfRule>
  </conditionalFormatting>
  <conditionalFormatting sqref="S102">
    <cfRule type="expression" dxfId="98" priority="111" stopIfTrue="1">
      <formula>(S102+T102)&gt;C102</formula>
    </cfRule>
  </conditionalFormatting>
  <conditionalFormatting sqref="S103">
    <cfRule type="expression" dxfId="97" priority="110" stopIfTrue="1">
      <formula>(S103+T103)&gt;C103</formula>
    </cfRule>
  </conditionalFormatting>
  <conditionalFormatting sqref="T10">
    <cfRule type="expression" dxfId="96" priority="100" stopIfTrue="1">
      <formula>(S10+T10)&gt;C10</formula>
    </cfRule>
  </conditionalFormatting>
  <conditionalFormatting sqref="T13">
    <cfRule type="expression" dxfId="95" priority="98" stopIfTrue="1">
      <formula>(S13+T13)&gt;C13</formula>
    </cfRule>
  </conditionalFormatting>
  <conditionalFormatting sqref="T14">
    <cfRule type="expression" dxfId="94" priority="97" stopIfTrue="1">
      <formula>(S14+T14)&gt;C14</formula>
    </cfRule>
  </conditionalFormatting>
  <conditionalFormatting sqref="T17">
    <cfRule type="expression" dxfId="93" priority="96" stopIfTrue="1">
      <formula>(S17+T17)&gt;C17</formula>
    </cfRule>
  </conditionalFormatting>
  <conditionalFormatting sqref="T18">
    <cfRule type="expression" dxfId="92" priority="79" stopIfTrue="1">
      <formula>(S18+T18)&gt;C18</formula>
    </cfRule>
  </conditionalFormatting>
  <conditionalFormatting sqref="T19">
    <cfRule type="expression" dxfId="91" priority="78" stopIfTrue="1">
      <formula>(S19+T19)&gt;C19</formula>
    </cfRule>
  </conditionalFormatting>
  <conditionalFormatting sqref="T20">
    <cfRule type="expression" dxfId="90" priority="77" stopIfTrue="1">
      <formula>(S20+T20)&gt;C20</formula>
    </cfRule>
  </conditionalFormatting>
  <conditionalFormatting sqref="T21">
    <cfRule type="expression" dxfId="89" priority="76" stopIfTrue="1">
      <formula>(S21+T21)&gt;C21</formula>
    </cfRule>
  </conditionalFormatting>
  <conditionalFormatting sqref="T22">
    <cfRule type="expression" dxfId="88" priority="75" stopIfTrue="1">
      <formula>(S22+T22)&gt;C22</formula>
    </cfRule>
  </conditionalFormatting>
  <conditionalFormatting sqref="T23:T24">
    <cfRule type="expression" dxfId="87" priority="74" stopIfTrue="1">
      <formula>(S23+T23)&gt;C23</formula>
    </cfRule>
  </conditionalFormatting>
  <conditionalFormatting sqref="T25">
    <cfRule type="expression" dxfId="86" priority="73" stopIfTrue="1">
      <formula>(S25+T25)&gt;C25</formula>
    </cfRule>
  </conditionalFormatting>
  <conditionalFormatting sqref="T27">
    <cfRule type="expression" dxfId="85" priority="71" stopIfTrue="1">
      <formula>(S27+T27)&gt;C27</formula>
    </cfRule>
  </conditionalFormatting>
  <conditionalFormatting sqref="T29">
    <cfRule type="expression" dxfId="84" priority="70" stopIfTrue="1">
      <formula>(S29+T29)&gt;C29</formula>
    </cfRule>
  </conditionalFormatting>
  <conditionalFormatting sqref="T30">
    <cfRule type="expression" dxfId="83" priority="68" stopIfTrue="1">
      <formula>(S30+T30)&gt;C30</formula>
    </cfRule>
  </conditionalFormatting>
  <conditionalFormatting sqref="T31">
    <cfRule type="expression" dxfId="82" priority="67" stopIfTrue="1">
      <formula>(S31+T31)&gt;C31</formula>
    </cfRule>
  </conditionalFormatting>
  <conditionalFormatting sqref="T32">
    <cfRule type="expression" dxfId="81" priority="66" stopIfTrue="1">
      <formula>(S32+T32)&gt;C32</formula>
    </cfRule>
  </conditionalFormatting>
  <conditionalFormatting sqref="T33">
    <cfRule type="expression" dxfId="80" priority="65" stopIfTrue="1">
      <formula>(S33+T33)&gt;C33</formula>
    </cfRule>
  </conditionalFormatting>
  <conditionalFormatting sqref="T34">
    <cfRule type="expression" dxfId="79" priority="64" stopIfTrue="1">
      <formula>(S34+T34)&gt;C34</formula>
    </cfRule>
  </conditionalFormatting>
  <conditionalFormatting sqref="T35:T36">
    <cfRule type="expression" dxfId="78" priority="63" stopIfTrue="1">
      <formula>(S35+T35)&gt;C35</formula>
    </cfRule>
  </conditionalFormatting>
  <conditionalFormatting sqref="T37">
    <cfRule type="expression" dxfId="77" priority="62" stopIfTrue="1">
      <formula>(S37+T37)&gt;C37</formula>
    </cfRule>
  </conditionalFormatting>
  <conditionalFormatting sqref="T40">
    <cfRule type="expression" dxfId="76" priority="61" stopIfTrue="1">
      <formula>(S40+T40)&gt;C40</formula>
    </cfRule>
  </conditionalFormatting>
  <conditionalFormatting sqref="T41">
    <cfRule type="expression" dxfId="75" priority="60" stopIfTrue="1">
      <formula>(S41+T41)&gt;C41</formula>
    </cfRule>
  </conditionalFormatting>
  <conditionalFormatting sqref="T43">
    <cfRule type="expression" dxfId="74" priority="59" stopIfTrue="1">
      <formula>(S43+T43)&gt;C43</formula>
    </cfRule>
  </conditionalFormatting>
  <conditionalFormatting sqref="T45">
    <cfRule type="expression" dxfId="73" priority="58" stopIfTrue="1">
      <formula>(S45+T45)&gt;C45</formula>
    </cfRule>
  </conditionalFormatting>
  <conditionalFormatting sqref="T46">
    <cfRule type="expression" dxfId="72" priority="57" stopIfTrue="1">
      <formula>(S46+T46)&gt;C46</formula>
    </cfRule>
  </conditionalFormatting>
  <conditionalFormatting sqref="T47">
    <cfRule type="expression" dxfId="71" priority="56" stopIfTrue="1">
      <formula>(S47+T47)&gt;C47</formula>
    </cfRule>
  </conditionalFormatting>
  <conditionalFormatting sqref="T48">
    <cfRule type="expression" dxfId="70" priority="55" stopIfTrue="1">
      <formula>(S48+T48)&gt;C48</formula>
    </cfRule>
  </conditionalFormatting>
  <conditionalFormatting sqref="T49">
    <cfRule type="expression" dxfId="69" priority="54" stopIfTrue="1">
      <formula>(S49+T49)&gt;C49</formula>
    </cfRule>
  </conditionalFormatting>
  <conditionalFormatting sqref="T50">
    <cfRule type="expression" dxfId="68" priority="53" stopIfTrue="1">
      <formula>(S50+T50)&gt;C50</formula>
    </cfRule>
  </conditionalFormatting>
  <conditionalFormatting sqref="T51">
    <cfRule type="expression" dxfId="67" priority="52" stopIfTrue="1">
      <formula>(S51+T51)&gt;C51</formula>
    </cfRule>
  </conditionalFormatting>
  <conditionalFormatting sqref="T52">
    <cfRule type="expression" dxfId="66" priority="51" stopIfTrue="1">
      <formula>(S52+T52)&gt;C52</formula>
    </cfRule>
  </conditionalFormatting>
  <conditionalFormatting sqref="T53">
    <cfRule type="expression" dxfId="65" priority="49" stopIfTrue="1">
      <formula>(S53+T53)&gt;C53</formula>
    </cfRule>
  </conditionalFormatting>
  <conditionalFormatting sqref="T65:T68">
    <cfRule type="expression" dxfId="64" priority="48" stopIfTrue="1">
      <formula>(S65+T65)&gt;C65</formula>
    </cfRule>
  </conditionalFormatting>
  <conditionalFormatting sqref="T69">
    <cfRule type="expression" dxfId="63" priority="47" stopIfTrue="1">
      <formula>(S69+T69)&gt;C69</formula>
    </cfRule>
  </conditionalFormatting>
  <conditionalFormatting sqref="T79">
    <cfRule type="expression" dxfId="62" priority="46" stopIfTrue="1">
      <formula>(S79+T79)&gt;C79</formula>
    </cfRule>
  </conditionalFormatting>
  <conditionalFormatting sqref="T80">
    <cfRule type="expression" dxfId="61" priority="45" stopIfTrue="1">
      <formula>(S80+T80)&gt;C80</formula>
    </cfRule>
  </conditionalFormatting>
  <conditionalFormatting sqref="T84">
    <cfRule type="expression" dxfId="60" priority="44" stopIfTrue="1">
      <formula>(S84+T84)&gt;C84</formula>
    </cfRule>
  </conditionalFormatting>
  <conditionalFormatting sqref="T85">
    <cfRule type="expression" dxfId="59" priority="43" stopIfTrue="1">
      <formula>(S85+T85)&gt;C85</formula>
    </cfRule>
  </conditionalFormatting>
  <conditionalFormatting sqref="T86">
    <cfRule type="expression" dxfId="58" priority="42" stopIfTrue="1">
      <formula>(S86+T86)&gt;C86</formula>
    </cfRule>
  </conditionalFormatting>
  <conditionalFormatting sqref="T87">
    <cfRule type="expression" dxfId="57" priority="41" stopIfTrue="1">
      <formula>(S87+T87)&gt;C87</formula>
    </cfRule>
  </conditionalFormatting>
  <conditionalFormatting sqref="T89">
    <cfRule type="expression" dxfId="56" priority="40" stopIfTrue="1">
      <formula>(S89+T89)&gt;C89</formula>
    </cfRule>
  </conditionalFormatting>
  <conditionalFormatting sqref="T90">
    <cfRule type="expression" dxfId="55" priority="39" stopIfTrue="1">
      <formula>(S90+T90)&gt;C90</formula>
    </cfRule>
  </conditionalFormatting>
  <conditionalFormatting sqref="T91">
    <cfRule type="expression" dxfId="54" priority="38" stopIfTrue="1">
      <formula>(S91+T91)&gt;C91</formula>
    </cfRule>
  </conditionalFormatting>
  <conditionalFormatting sqref="T92">
    <cfRule type="expression" dxfId="53" priority="37" stopIfTrue="1">
      <formula>(S92+T92)&gt;C92</formula>
    </cfRule>
  </conditionalFormatting>
  <conditionalFormatting sqref="T93">
    <cfRule type="expression" dxfId="52" priority="36" stopIfTrue="1">
      <formula>(S93+T93)&gt;C93</formula>
    </cfRule>
  </conditionalFormatting>
  <conditionalFormatting sqref="T94">
    <cfRule type="expression" dxfId="51" priority="35" stopIfTrue="1">
      <formula>(S94+T94)&gt;C94</formula>
    </cfRule>
  </conditionalFormatting>
  <conditionalFormatting sqref="T95">
    <cfRule type="expression" dxfId="50" priority="34" stopIfTrue="1">
      <formula>(S95+T95)&gt;C95</formula>
    </cfRule>
  </conditionalFormatting>
  <conditionalFormatting sqref="T99">
    <cfRule type="expression" dxfId="49" priority="31" stopIfTrue="1">
      <formula>(S99+T99)&gt;C99</formula>
    </cfRule>
  </conditionalFormatting>
  <conditionalFormatting sqref="T100">
    <cfRule type="expression" dxfId="48" priority="30" stopIfTrue="1">
      <formula>(S100+T100)&gt;C100</formula>
    </cfRule>
  </conditionalFormatting>
  <conditionalFormatting sqref="T101">
    <cfRule type="expression" dxfId="47" priority="28" stopIfTrue="1">
      <formula>(S101+T101)&gt;C101</formula>
    </cfRule>
  </conditionalFormatting>
  <conditionalFormatting sqref="T102">
    <cfRule type="expression" dxfId="46" priority="27" stopIfTrue="1">
      <formula>(S102+T102)&gt;C102</formula>
    </cfRule>
  </conditionalFormatting>
  <conditionalFormatting sqref="T103">
    <cfRule type="expression" dxfId="45" priority="26" stopIfTrue="1">
      <formula>(S103+T103)&gt;C103</formula>
    </cfRule>
  </conditionalFormatting>
  <conditionalFormatting sqref="C10">
    <cfRule type="expression" dxfId="44" priority="25">
      <formula>"(S10+T10)&gt;C10 "</formula>
    </cfRule>
  </conditionalFormatting>
  <conditionalFormatting sqref="S29">
    <cfRule type="expression" dxfId="43" priority="24" stopIfTrue="1">
      <formula>(S29+T29)&gt;C29</formula>
    </cfRule>
  </conditionalFormatting>
  <conditionalFormatting sqref="S30:S37">
    <cfRule type="expression" dxfId="42" priority="23" stopIfTrue="1">
      <formula>(S30+T30)&gt;C30</formula>
    </cfRule>
  </conditionalFormatting>
  <conditionalFormatting sqref="S40">
    <cfRule type="expression" dxfId="41" priority="22" stopIfTrue="1">
      <formula>(S40+T40)&gt;C40</formula>
    </cfRule>
  </conditionalFormatting>
  <conditionalFormatting sqref="S41">
    <cfRule type="expression" dxfId="40" priority="21" stopIfTrue="1">
      <formula>(S41+T41)&gt;C41</formula>
    </cfRule>
  </conditionalFormatting>
  <conditionalFormatting sqref="S45">
    <cfRule type="expression" dxfId="39" priority="20" stopIfTrue="1">
      <formula>(S45+T45)&gt;C45</formula>
    </cfRule>
  </conditionalFormatting>
  <conditionalFormatting sqref="S46">
    <cfRule type="expression" dxfId="38" priority="19" stopIfTrue="1">
      <formula>(S46+T46)&gt;C46</formula>
    </cfRule>
  </conditionalFormatting>
  <conditionalFormatting sqref="S47">
    <cfRule type="expression" dxfId="37" priority="18" stopIfTrue="1">
      <formula>(S47+T47)&gt;C47</formula>
    </cfRule>
  </conditionalFormatting>
  <conditionalFormatting sqref="S49">
    <cfRule type="expression" dxfId="36" priority="17" stopIfTrue="1">
      <formula>(S49+T49)&gt;C49</formula>
    </cfRule>
  </conditionalFormatting>
  <conditionalFormatting sqref="S50">
    <cfRule type="expression" dxfId="35" priority="16" stopIfTrue="1">
      <formula>(S50+T50)&gt;C50</formula>
    </cfRule>
  </conditionalFormatting>
  <conditionalFormatting sqref="S51">
    <cfRule type="expression" dxfId="34" priority="15" stopIfTrue="1">
      <formula>(S51+T51)&gt;C51</formula>
    </cfRule>
  </conditionalFormatting>
  <conditionalFormatting sqref="S52">
    <cfRule type="expression" dxfId="33" priority="14" stopIfTrue="1">
      <formula>(S52+T52)&gt;C52</formula>
    </cfRule>
  </conditionalFormatting>
  <conditionalFormatting sqref="S53">
    <cfRule type="expression" dxfId="32" priority="13" stopIfTrue="1">
      <formula>(S53+T53)&gt;C53</formula>
    </cfRule>
  </conditionalFormatting>
  <conditionalFormatting sqref="S48">
    <cfRule type="expression" dxfId="31" priority="12" stopIfTrue="1">
      <formula>(S48+T48)&gt;C48</formula>
    </cfRule>
  </conditionalFormatting>
  <conditionalFormatting sqref="S65">
    <cfRule type="expression" dxfId="30" priority="11" stopIfTrue="1">
      <formula>(S65+T65)&gt;C65</formula>
    </cfRule>
  </conditionalFormatting>
  <conditionalFormatting sqref="S69">
    <cfRule type="expression" dxfId="29" priority="10" stopIfTrue="1">
      <formula>(S69+T69)&gt;C69</formula>
    </cfRule>
  </conditionalFormatting>
  <conditionalFormatting sqref="S79">
    <cfRule type="expression" dxfId="28" priority="9" stopIfTrue="1">
      <formula>(S79+T79)&gt;C79</formula>
    </cfRule>
  </conditionalFormatting>
  <conditionalFormatting sqref="S80">
    <cfRule type="expression" dxfId="27" priority="8" stopIfTrue="1">
      <formula>(S80+T80)&gt;C80</formula>
    </cfRule>
  </conditionalFormatting>
  <conditionalFormatting sqref="S86">
    <cfRule type="expression" dxfId="26" priority="7" stopIfTrue="1">
      <formula>(S86+T86)&gt;C86</formula>
    </cfRule>
  </conditionalFormatting>
  <conditionalFormatting sqref="S85">
    <cfRule type="expression" dxfId="25" priority="6" stopIfTrue="1">
      <formula>(S85+T85)&gt;C85</formula>
    </cfRule>
  </conditionalFormatting>
  <conditionalFormatting sqref="S84">
    <cfRule type="expression" dxfId="24" priority="5" stopIfTrue="1">
      <formula>(S84+T84)&gt;C84</formula>
    </cfRule>
  </conditionalFormatting>
  <conditionalFormatting sqref="S89">
    <cfRule type="expression" dxfId="23" priority="4" stopIfTrue="1">
      <formula>(S89+T89)&gt;C89</formula>
    </cfRule>
  </conditionalFormatting>
  <conditionalFormatting sqref="S90">
    <cfRule type="expression" dxfId="22" priority="3" stopIfTrue="1">
      <formula>(S90+T90)&gt;C90</formula>
    </cfRule>
  </conditionalFormatting>
  <conditionalFormatting sqref="S91">
    <cfRule type="expression" dxfId="21" priority="2" stopIfTrue="1">
      <formula>(S91+T91)&gt;C91</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12" t="s">
        <v>1442</v>
      </c>
      <c r="B1" s="2613"/>
      <c r="C1" s="2613"/>
      <c r="D1" s="2613"/>
      <c r="E1" s="2613"/>
      <c r="F1" s="2613"/>
      <c r="G1" s="2613"/>
      <c r="H1" s="2613"/>
      <c r="I1" s="2613"/>
      <c r="J1" s="2614"/>
      <c r="K1" s="558"/>
    </row>
    <row r="2" spans="1:11" s="614" customFormat="1" ht="72">
      <c r="A2" s="610"/>
      <c r="B2" s="611" t="s">
        <v>1140</v>
      </c>
      <c r="C2" s="611" t="s">
        <v>1444</v>
      </c>
      <c r="D2" s="612" t="s">
        <v>1445</v>
      </c>
      <c r="E2" s="611" t="s">
        <v>1352</v>
      </c>
      <c r="F2" s="611" t="s">
        <v>1446</v>
      </c>
      <c r="G2" s="611" t="s">
        <v>1447</v>
      </c>
      <c r="H2" s="611" t="s">
        <v>1141</v>
      </c>
      <c r="I2" s="611" t="s">
        <v>1448</v>
      </c>
      <c r="J2" s="611" t="s">
        <v>1449</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2200000</v>
      </c>
      <c r="C4" s="565"/>
      <c r="D4" s="565"/>
      <c r="E4" s="566"/>
      <c r="F4" s="566"/>
      <c r="G4" s="566"/>
      <c r="H4" s="566"/>
      <c r="I4" s="566"/>
      <c r="J4" s="566"/>
      <c r="K4" s="562"/>
    </row>
    <row r="5" spans="1:11" s="563" customFormat="1">
      <c r="A5" s="567" t="s">
        <v>29</v>
      </c>
      <c r="B5" s="564">
        <f>'Sources and Uses Budget'!C5</f>
        <v>50000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2250000</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1285000</v>
      </c>
      <c r="C10" s="565"/>
      <c r="D10" s="565"/>
      <c r="E10" s="564">
        <f>'Sources and Uses Budget'!S10</f>
        <v>1285000</v>
      </c>
      <c r="F10" s="565"/>
      <c r="G10" s="565"/>
      <c r="H10" s="564">
        <f>'Sources and Uses Budget'!T10</f>
        <v>0</v>
      </c>
      <c r="I10" s="565"/>
      <c r="J10" s="565"/>
      <c r="K10" s="562"/>
    </row>
    <row r="11" spans="1:11" s="563" customFormat="1">
      <c r="A11" s="568" t="s">
        <v>631</v>
      </c>
      <c r="B11" s="564">
        <f>'Sources and Uses Budget'!C11</f>
        <v>1285000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3535000</v>
      </c>
      <c r="C12" s="564">
        <f>SUM(C8+C11)</f>
        <v>0</v>
      </c>
      <c r="D12" s="564">
        <f>SUM(D8+D11)</f>
        <v>0</v>
      </c>
      <c r="E12" s="566"/>
      <c r="F12" s="566"/>
      <c r="G12" s="566"/>
      <c r="H12" s="566"/>
      <c r="I12" s="566"/>
      <c r="J12" s="566"/>
      <c r="K12" s="562"/>
    </row>
    <row r="13" spans="1:11" s="563" customFormat="1">
      <c r="A13" s="569" t="s">
        <v>971</v>
      </c>
      <c r="B13" s="564">
        <f>'Sources and Uses Budget'!C13</f>
        <v>10000</v>
      </c>
      <c r="C13" s="565"/>
      <c r="D13" s="565"/>
      <c r="E13" s="564">
        <f>'Sources and Uses Budget'!S13</f>
        <v>10000</v>
      </c>
      <c r="F13" s="565"/>
      <c r="G13" s="565"/>
      <c r="H13" s="564">
        <f>'Sources and Uses Budget'!T13</f>
        <v>0</v>
      </c>
      <c r="I13" s="565"/>
      <c r="J13" s="565"/>
      <c r="K13" s="562"/>
    </row>
    <row r="14" spans="1:11" s="563" customFormat="1" ht="24">
      <c r="A14" s="570" t="s">
        <v>972</v>
      </c>
      <c r="B14" s="564">
        <f>'Sources and Uses Budget'!C14</f>
        <v>526302</v>
      </c>
      <c r="C14" s="565"/>
      <c r="D14" s="565"/>
      <c r="E14" s="564">
        <f>'Sources and Uses Budget'!S14</f>
        <v>0</v>
      </c>
      <c r="F14" s="565"/>
      <c r="G14" s="565"/>
      <c r="H14" s="564">
        <f>'Sources and Uses Budget'!T14</f>
        <v>0</v>
      </c>
      <c r="I14" s="565"/>
      <c r="J14" s="565"/>
      <c r="K14" s="562"/>
    </row>
    <row r="15" spans="1:11" s="563" customFormat="1">
      <c r="A15" s="570" t="s">
        <v>1356</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1994</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1405000</v>
      </c>
      <c r="C29" s="565"/>
      <c r="D29" s="565"/>
      <c r="E29" s="564">
        <f>'Sources and Uses Budget'!S29</f>
        <v>1405000</v>
      </c>
      <c r="F29" s="565"/>
      <c r="G29" s="565"/>
      <c r="H29" s="564">
        <f>'Sources and Uses Budget'!T29</f>
        <v>0</v>
      </c>
      <c r="I29" s="565"/>
      <c r="J29" s="565"/>
      <c r="K29" s="562"/>
    </row>
    <row r="30" spans="1:11" s="563" customFormat="1">
      <c r="A30" s="215" t="s">
        <v>634</v>
      </c>
      <c r="B30" s="564">
        <f>'Sources and Uses Budget'!C30</f>
        <v>28527442</v>
      </c>
      <c r="C30" s="565"/>
      <c r="D30" s="565"/>
      <c r="E30" s="564">
        <f>'Sources and Uses Budget'!S30</f>
        <v>28527442</v>
      </c>
      <c r="F30" s="565"/>
      <c r="G30" s="565"/>
      <c r="H30" s="564">
        <f>'Sources and Uses Budget'!T30</f>
        <v>0</v>
      </c>
      <c r="I30" s="565"/>
      <c r="J30" s="565"/>
      <c r="K30" s="562"/>
    </row>
    <row r="31" spans="1:11" s="563" customFormat="1">
      <c r="A31" s="215" t="s">
        <v>635</v>
      </c>
      <c r="B31" s="564">
        <f>'Sources and Uses Budget'!C31</f>
        <v>1876047</v>
      </c>
      <c r="C31" s="565"/>
      <c r="D31" s="565"/>
      <c r="E31" s="564">
        <f>'Sources and Uses Budget'!S31</f>
        <v>1876047</v>
      </c>
      <c r="F31" s="565"/>
      <c r="G31" s="565"/>
      <c r="H31" s="564">
        <f>'Sources and Uses Budget'!T31</f>
        <v>0</v>
      </c>
      <c r="I31" s="565"/>
      <c r="J31" s="565"/>
      <c r="K31" s="562"/>
    </row>
    <row r="32" spans="1:11" s="563" customFormat="1">
      <c r="A32" s="215" t="s">
        <v>142</v>
      </c>
      <c r="B32" s="564">
        <f>'Sources and Uses Budget'!C32</f>
        <v>1250697.5</v>
      </c>
      <c r="C32" s="565"/>
      <c r="D32" s="565"/>
      <c r="E32" s="564">
        <f>'Sources and Uses Budget'!S32</f>
        <v>1250697.5</v>
      </c>
      <c r="F32" s="565"/>
      <c r="G32" s="565"/>
      <c r="H32" s="564">
        <f>'Sources and Uses Budget'!T32</f>
        <v>0</v>
      </c>
      <c r="I32" s="565"/>
      <c r="J32" s="565"/>
      <c r="K32" s="562"/>
    </row>
    <row r="33" spans="1:11" s="563" customFormat="1">
      <c r="A33" s="215" t="s">
        <v>143</v>
      </c>
      <c r="B33" s="564">
        <f>'Sources and Uses Budget'!C33</f>
        <v>1250697.5</v>
      </c>
      <c r="C33" s="565"/>
      <c r="D33" s="565"/>
      <c r="E33" s="564">
        <f>'Sources and Uses Budget'!S33</f>
        <v>1250697.5</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356449</v>
      </c>
      <c r="C35" s="565"/>
      <c r="D35" s="565"/>
      <c r="E35" s="564">
        <f>'Sources and Uses Budget'!S35</f>
        <v>356449</v>
      </c>
      <c r="F35" s="565"/>
      <c r="G35" s="565"/>
      <c r="H35" s="564">
        <f>'Sources and Uses Budget'!T35</f>
        <v>0</v>
      </c>
      <c r="I35" s="565"/>
      <c r="J35" s="565"/>
      <c r="K35" s="562"/>
    </row>
    <row r="36" spans="1:11" s="563" customFormat="1">
      <c r="A36" s="857" t="s">
        <v>1994</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Relocation</v>
      </c>
      <c r="B37" s="564">
        <f>'Sources and Uses Budget'!C37</f>
        <v>55000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34721333</v>
      </c>
      <c r="C38" s="564">
        <f>SUM(C29:C37)</f>
        <v>0</v>
      </c>
      <c r="D38" s="564">
        <f>SUM(D29:D37)</f>
        <v>0</v>
      </c>
      <c r="E38" s="564">
        <f>'Sources and Uses Budget'!S38</f>
        <v>34666333</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1000000</v>
      </c>
      <c r="C40" s="565"/>
      <c r="D40" s="565"/>
      <c r="E40" s="564">
        <f>'Sources and Uses Budget'!S40</f>
        <v>1000000</v>
      </c>
      <c r="F40" s="565"/>
      <c r="G40" s="565"/>
      <c r="H40" s="564">
        <f>'Sources and Uses Budget'!T40</f>
        <v>0</v>
      </c>
      <c r="I40" s="565"/>
      <c r="J40" s="565"/>
      <c r="K40" s="562"/>
    </row>
    <row r="41" spans="1:11" s="563" customFormat="1">
      <c r="A41" s="567" t="s">
        <v>151</v>
      </c>
      <c r="B41" s="564">
        <f>'Sources and Uses Budget'!C41</f>
        <v>260000</v>
      </c>
      <c r="C41" s="565"/>
      <c r="D41" s="565"/>
      <c r="E41" s="564">
        <f>'Sources and Uses Budget'!S41</f>
        <v>260000</v>
      </c>
      <c r="F41" s="565"/>
      <c r="G41" s="565"/>
      <c r="H41" s="564">
        <f>'Sources and Uses Budget'!T41</f>
        <v>0</v>
      </c>
      <c r="I41" s="565"/>
      <c r="J41" s="565"/>
      <c r="K41" s="562"/>
    </row>
    <row r="42" spans="1:11" s="563" customFormat="1">
      <c r="A42" s="568" t="s">
        <v>152</v>
      </c>
      <c r="B42" s="564">
        <f>'Sources and Uses Budget'!C42</f>
        <v>1260000</v>
      </c>
      <c r="C42" s="564">
        <f>SUM(C39:C41)</f>
        <v>0</v>
      </c>
      <c r="D42" s="564">
        <f>SUM(D39:D41)</f>
        <v>0</v>
      </c>
      <c r="E42" s="564">
        <f>'Sources and Uses Budget'!S42</f>
        <v>1260000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0</v>
      </c>
      <c r="C43" s="565"/>
      <c r="D43" s="565"/>
      <c r="E43" s="564">
        <f>'Sources and Uses Budget'!S43</f>
        <v>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2059468</v>
      </c>
      <c r="C45" s="565"/>
      <c r="D45" s="565"/>
      <c r="E45" s="564">
        <f>'Sources and Uses Budget'!S45</f>
        <v>1346211</v>
      </c>
      <c r="F45" s="565"/>
      <c r="G45" s="565"/>
      <c r="H45" s="564">
        <f>'Sources and Uses Budget'!T45</f>
        <v>0</v>
      </c>
      <c r="I45" s="565"/>
      <c r="J45" s="565"/>
      <c r="K45" s="562"/>
    </row>
    <row r="46" spans="1:11" s="563" customFormat="1">
      <c r="A46" s="567" t="s">
        <v>156</v>
      </c>
      <c r="B46" s="564">
        <f>'Sources and Uses Budget'!C46</f>
        <v>561755</v>
      </c>
      <c r="C46" s="565"/>
      <c r="D46" s="565"/>
      <c r="E46" s="564">
        <f>'Sources and Uses Budget'!S46</f>
        <v>384519</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712898</v>
      </c>
      <c r="C48" s="565"/>
      <c r="D48" s="565"/>
      <c r="E48" s="564">
        <f>'Sources and Uses Budget'!S48</f>
        <v>712898</v>
      </c>
      <c r="F48" s="565"/>
      <c r="G48" s="565"/>
      <c r="H48" s="564">
        <f>'Sources and Uses Budget'!T48</f>
        <v>0</v>
      </c>
      <c r="I48" s="565"/>
      <c r="J48" s="565"/>
      <c r="K48" s="562"/>
    </row>
    <row r="49" spans="1:11" s="563" customFormat="1">
      <c r="A49" s="439" t="s">
        <v>60</v>
      </c>
      <c r="B49" s="564">
        <f>'Sources and Uses Budget'!C49</f>
        <v>218000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100000</v>
      </c>
      <c r="C50" s="565"/>
      <c r="D50" s="565"/>
      <c r="E50" s="564">
        <f>'Sources and Uses Budget'!S50</f>
        <v>37500</v>
      </c>
      <c r="F50" s="565"/>
      <c r="G50" s="565"/>
      <c r="H50" s="564">
        <f>'Sources and Uses Budget'!T50</f>
        <v>0</v>
      </c>
      <c r="I50" s="565"/>
      <c r="J50" s="565"/>
      <c r="K50" s="562"/>
    </row>
    <row r="51" spans="1:11" s="563" customFormat="1">
      <c r="A51" s="567" t="s">
        <v>159</v>
      </c>
      <c r="B51" s="564">
        <f>'Sources and Uses Budget'!C51</f>
        <v>90000</v>
      </c>
      <c r="C51" s="565"/>
      <c r="D51" s="565"/>
      <c r="E51" s="564">
        <f>'Sources and Uses Budget'!S51</f>
        <v>29700</v>
      </c>
      <c r="F51" s="565"/>
      <c r="G51" s="565"/>
      <c r="H51" s="564">
        <f>'Sources and Uses Budget'!T51</f>
        <v>0</v>
      </c>
      <c r="I51" s="565"/>
      <c r="J51" s="565"/>
      <c r="K51" s="562"/>
    </row>
    <row r="52" spans="1:11" s="563" customFormat="1">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c r="A53" s="570" t="str">
        <f>'Sources and Uses Budget'!$A53</f>
        <v>Construction Management</v>
      </c>
      <c r="B53" s="564">
        <f>'Sources and Uses Budget'!C53</f>
        <v>250000</v>
      </c>
      <c r="C53" s="565"/>
      <c r="D53" s="565"/>
      <c r="E53" s="564">
        <f>'Sources and Uses Budget'!S53</f>
        <v>250000</v>
      </c>
      <c r="F53" s="565"/>
      <c r="G53" s="565"/>
      <c r="H53" s="564">
        <f>'Sources and Uses Budget'!T53</f>
        <v>0</v>
      </c>
      <c r="I53" s="565"/>
      <c r="J53" s="565"/>
      <c r="K53" s="562"/>
    </row>
    <row r="54" spans="1:11" s="574" customFormat="1">
      <c r="A54" s="568" t="s">
        <v>162</v>
      </c>
      <c r="B54" s="564">
        <f>'Sources and Uses Budget'!C54</f>
        <v>3992121</v>
      </c>
      <c r="C54" s="571">
        <f>SUM(C45:C53)</f>
        <v>0</v>
      </c>
      <c r="D54" s="571">
        <f>SUM(D45:D53)</f>
        <v>0</v>
      </c>
      <c r="E54" s="564">
        <f>'Sources and Uses Budget'!S54</f>
        <v>2760828</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40739</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 customHeight="1">
      <c r="A62" s="568" t="s">
        <v>309</v>
      </c>
      <c r="B62" s="564">
        <f>'Sources and Uses Budget'!C62</f>
        <v>40739</v>
      </c>
      <c r="C62" s="564">
        <f>SUM(C56:C61)</f>
        <v>0</v>
      </c>
      <c r="D62" s="564">
        <f>SUM(D56:D61)</f>
        <v>0</v>
      </c>
      <c r="E62" s="566"/>
      <c r="F62" s="566"/>
      <c r="G62" s="566"/>
      <c r="H62" s="566"/>
      <c r="I62" s="566"/>
      <c r="J62" s="566"/>
      <c r="K62" s="562"/>
    </row>
    <row r="63" spans="1:11" s="563" customFormat="1">
      <c r="A63" s="575" t="s">
        <v>310</v>
      </c>
      <c r="B63" s="564">
        <f>'Sources and Uses Budget'!C63</f>
        <v>44085495</v>
      </c>
      <c r="C63" s="564">
        <f>SUM(C8+C11+C13+C14+C15+C26+C27+C38+C42+C43+C54+C62)</f>
        <v>0</v>
      </c>
      <c r="D63" s="564">
        <f>SUM(D8+D11+D13+D14+D15+D26+D27+D38+D42+D43+D54+D62)</f>
        <v>0</v>
      </c>
      <c r="E63" s="564">
        <f>'Sources and Uses Budget'!S63</f>
        <v>39982161</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1998</v>
      </c>
      <c r="B64" s="561"/>
      <c r="C64" s="561"/>
      <c r="D64" s="561"/>
      <c r="E64" s="561"/>
      <c r="F64" s="561"/>
      <c r="G64" s="561"/>
      <c r="H64" s="561"/>
      <c r="I64" s="561"/>
      <c r="J64" s="561"/>
      <c r="K64" s="562"/>
    </row>
    <row r="65" spans="1:11" s="563" customFormat="1">
      <c r="A65" s="215" t="s">
        <v>176</v>
      </c>
      <c r="B65" s="564">
        <f>'Sources and Uses Budget'!C65</f>
        <v>125000</v>
      </c>
      <c r="C65" s="565"/>
      <c r="D65" s="565"/>
      <c r="E65" s="564">
        <f>'Sources and Uses Budget'!S65</f>
        <v>55000</v>
      </c>
      <c r="F65" s="565"/>
      <c r="G65" s="565"/>
      <c r="H65" s="564">
        <f>'Sources and Uses Budget'!T65</f>
        <v>0</v>
      </c>
      <c r="I65" s="565"/>
      <c r="J65" s="565"/>
      <c r="K65" s="562"/>
    </row>
    <row r="66" spans="1:11" s="563" customFormat="1" ht="24">
      <c r="A66" s="439" t="s">
        <v>1995</v>
      </c>
      <c r="B66" s="564">
        <f>'Sources and Uses Budget'!C66</f>
        <v>250000</v>
      </c>
      <c r="C66" s="565"/>
      <c r="D66" s="565"/>
      <c r="E66" s="564">
        <f>'Sources and Uses Budget'!S66</f>
        <v>250000</v>
      </c>
      <c r="F66" s="565"/>
      <c r="G66" s="565"/>
      <c r="H66" s="564">
        <f>'Sources and Uses Budget'!T66</f>
        <v>0</v>
      </c>
      <c r="I66" s="565"/>
      <c r="J66" s="565"/>
      <c r="K66" s="562"/>
    </row>
    <row r="67" spans="1:11" s="563" customFormat="1" ht="24">
      <c r="A67" s="439" t="s">
        <v>1996</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2002</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Financial Consultant</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636</v>
      </c>
      <c r="B70" s="564">
        <f>'Sources and Uses Budget'!C70</f>
        <v>375000</v>
      </c>
      <c r="C70" s="564">
        <f>SUM(C64:C69)</f>
        <v>0</v>
      </c>
      <c r="D70" s="564">
        <f>SUM(D64:D69)</f>
        <v>0</v>
      </c>
      <c r="E70" s="564">
        <f>'Sources and Uses Budget'!S70</f>
        <v>305000</v>
      </c>
      <c r="F70" s="571">
        <f>SUM(F65:F69)</f>
        <v>0</v>
      </c>
      <c r="G70" s="571">
        <f>SUM(G65:G69)</f>
        <v>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1086</v>
      </c>
      <c r="B74" s="564">
        <f>'Sources and Uses Budget'!C74</f>
        <v>0</v>
      </c>
      <c r="C74" s="565"/>
      <c r="D74" s="565"/>
      <c r="E74" s="566"/>
      <c r="F74" s="566"/>
      <c r="G74" s="566"/>
      <c r="H74" s="566"/>
      <c r="I74" s="566"/>
      <c r="J74" s="566"/>
      <c r="K74" s="562"/>
    </row>
    <row r="75" spans="1:11" s="563" customFormat="1">
      <c r="A75" s="567" t="s">
        <v>640</v>
      </c>
      <c r="B75" s="564">
        <f>'Sources and Uses Budget'!C75</f>
        <v>514769</v>
      </c>
      <c r="C75" s="565"/>
      <c r="D75" s="565"/>
      <c r="E75" s="566"/>
      <c r="F75" s="566"/>
      <c r="G75" s="566"/>
      <c r="H75" s="566"/>
      <c r="I75" s="566"/>
      <c r="J75" s="566"/>
      <c r="K75" s="562"/>
    </row>
    <row r="76" spans="1:11" s="563" customFormat="1" ht="24">
      <c r="A76" s="570" t="str">
        <f>'Sources and Uses Budget'!$A76</f>
        <v>Supportive Services &amp; Transition Reserves</v>
      </c>
      <c r="B76" s="564">
        <f>'Sources and Uses Budget'!C76</f>
        <v>373257</v>
      </c>
      <c r="C76" s="565"/>
      <c r="D76" s="565"/>
      <c r="E76" s="566"/>
      <c r="F76" s="566"/>
      <c r="G76" s="566"/>
      <c r="H76" s="566"/>
      <c r="I76" s="566"/>
      <c r="J76" s="566"/>
      <c r="K76" s="562"/>
    </row>
    <row r="77" spans="1:11" s="563" customFormat="1">
      <c r="A77" s="568" t="s">
        <v>641</v>
      </c>
      <c r="B77" s="564">
        <f>'Sources and Uses Budget'!C77</f>
        <v>888026</v>
      </c>
      <c r="C77" s="564">
        <f>SUM(C72:C76)</f>
        <v>0</v>
      </c>
      <c r="D77" s="564">
        <f>SUM(D72:D76)</f>
        <v>0</v>
      </c>
      <c r="E77" s="566"/>
      <c r="F77" s="566"/>
      <c r="G77" s="566"/>
      <c r="H77" s="566"/>
      <c r="I77" s="566"/>
      <c r="J77" s="566"/>
      <c r="K77" s="562"/>
    </row>
    <row r="78" spans="1:11" s="563" customFormat="1">
      <c r="A78" s="560" t="s">
        <v>1420</v>
      </c>
      <c r="B78" s="561"/>
      <c r="C78" s="561"/>
      <c r="D78" s="561"/>
      <c r="E78" s="561"/>
      <c r="F78" s="561"/>
      <c r="G78" s="561"/>
      <c r="H78" s="561"/>
      <c r="I78" s="561"/>
      <c r="J78" s="561"/>
      <c r="K78" s="562"/>
    </row>
    <row r="79" spans="1:11" s="563" customFormat="1">
      <c r="A79" s="567" t="s">
        <v>1422</v>
      </c>
      <c r="B79" s="564">
        <f>'Sources and Uses Budget'!C79</f>
        <v>2817889</v>
      </c>
      <c r="C79" s="565"/>
      <c r="D79" s="565"/>
      <c r="E79" s="564">
        <f>'Sources and Uses Budget'!S79</f>
        <v>2817889</v>
      </c>
      <c r="F79" s="565"/>
      <c r="G79" s="565"/>
      <c r="H79" s="564">
        <f>'Sources and Uses Budget'!T79</f>
        <v>0</v>
      </c>
      <c r="I79" s="565"/>
      <c r="J79" s="565"/>
      <c r="K79" s="562"/>
    </row>
    <row r="80" spans="1:11" s="563" customFormat="1">
      <c r="A80" s="567" t="s">
        <v>61</v>
      </c>
      <c r="B80" s="564">
        <f>'Sources and Uses Budget'!C80</f>
        <v>500000</v>
      </c>
      <c r="C80" s="565"/>
      <c r="D80" s="565"/>
      <c r="E80" s="564">
        <f>'Sources and Uses Budget'!S80</f>
        <v>400000</v>
      </c>
      <c r="F80" s="565"/>
      <c r="G80" s="565"/>
      <c r="H80" s="564">
        <f>'Sources and Uses Budget'!T80</f>
        <v>0</v>
      </c>
      <c r="I80" s="565"/>
      <c r="J80" s="565"/>
      <c r="K80" s="562"/>
    </row>
    <row r="81" spans="1:11" s="563" customFormat="1">
      <c r="A81" s="568" t="s">
        <v>1419</v>
      </c>
      <c r="B81" s="564">
        <f>'Sources and Uses Budget'!C81</f>
        <v>3317889</v>
      </c>
      <c r="C81" s="564">
        <f>SUM(C79:C80)</f>
        <v>0</v>
      </c>
      <c r="D81" s="564">
        <f>SUM(D79:D80)</f>
        <v>0</v>
      </c>
      <c r="E81" s="564">
        <f>'Sources and Uses Budget'!S81</f>
        <v>3217889</v>
      </c>
      <c r="F81" s="564">
        <f>SUM(F79:F80)</f>
        <v>0</v>
      </c>
      <c r="G81" s="564">
        <f>SUM(G79:G80)</f>
        <v>0</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87330</v>
      </c>
      <c r="C83" s="565"/>
      <c r="D83" s="565"/>
      <c r="E83" s="566"/>
      <c r="F83" s="566"/>
      <c r="G83" s="566"/>
      <c r="H83" s="566"/>
      <c r="I83" s="566"/>
      <c r="J83" s="566"/>
      <c r="K83" s="562"/>
    </row>
    <row r="84" spans="1:11" s="563" customFormat="1">
      <c r="A84" s="215" t="s">
        <v>825</v>
      </c>
      <c r="B84" s="564">
        <f>'Sources and Uses Budget'!C84</f>
        <v>50000</v>
      </c>
      <c r="C84" s="565"/>
      <c r="D84" s="565"/>
      <c r="E84" s="564">
        <f>'Sources and Uses Budget'!S84</f>
        <v>50000</v>
      </c>
      <c r="F84" s="565"/>
      <c r="G84" s="565"/>
      <c r="H84" s="564">
        <f>'Sources and Uses Budget'!T84</f>
        <v>0</v>
      </c>
      <c r="I84" s="565"/>
      <c r="J84" s="565"/>
      <c r="K84" s="562"/>
    </row>
    <row r="85" spans="1:11" s="563" customFormat="1">
      <c r="A85" s="215" t="s">
        <v>826</v>
      </c>
      <c r="B85" s="564">
        <f>'Sources and Uses Budget'!C85</f>
        <v>1915000</v>
      </c>
      <c r="C85" s="565"/>
      <c r="D85" s="565"/>
      <c r="E85" s="564">
        <f>'Sources and Uses Budget'!S85</f>
        <v>1915000</v>
      </c>
      <c r="F85" s="565"/>
      <c r="G85" s="565"/>
      <c r="H85" s="564">
        <f>'Sources and Uses Budget'!T85</f>
        <v>0</v>
      </c>
      <c r="I85" s="565"/>
      <c r="J85" s="565"/>
      <c r="K85" s="562"/>
    </row>
    <row r="86" spans="1:11" s="563" customFormat="1">
      <c r="A86" s="215" t="s">
        <v>827</v>
      </c>
      <c r="B86" s="564">
        <f>'Sources and Uses Budget'!C86</f>
        <v>250000</v>
      </c>
      <c r="C86" s="565"/>
      <c r="D86" s="565"/>
      <c r="E86" s="564">
        <f>'Sources and Uses Budget'!S86</f>
        <v>250000</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50000</v>
      </c>
      <c r="C88" s="565"/>
      <c r="D88" s="565"/>
      <c r="E88" s="566"/>
      <c r="F88" s="566"/>
      <c r="G88" s="566"/>
      <c r="H88" s="566"/>
      <c r="I88" s="566"/>
      <c r="J88" s="566"/>
      <c r="K88" s="562"/>
    </row>
    <row r="89" spans="1:11" s="563" customFormat="1">
      <c r="A89" s="215" t="s">
        <v>830</v>
      </c>
      <c r="B89" s="564">
        <f>'Sources and Uses Budget'!C89</f>
        <v>145000</v>
      </c>
      <c r="C89" s="565"/>
      <c r="D89" s="565"/>
      <c r="E89" s="564">
        <f>'Sources and Uses Budget'!S89</f>
        <v>145000</v>
      </c>
      <c r="F89" s="565"/>
      <c r="G89" s="565"/>
      <c r="H89" s="564">
        <f>'Sources and Uses Budget'!T89</f>
        <v>0</v>
      </c>
      <c r="I89" s="565"/>
      <c r="J89" s="565"/>
      <c r="K89" s="562"/>
    </row>
    <row r="90" spans="1:11" s="563" customFormat="1">
      <c r="A90" s="215" t="s">
        <v>831</v>
      </c>
      <c r="B90" s="564">
        <f>'Sources and Uses Budget'!C90</f>
        <v>19204</v>
      </c>
      <c r="C90" s="565"/>
      <c r="D90" s="565"/>
      <c r="E90" s="564">
        <f>'Sources and Uses Budget'!S90</f>
        <v>19204</v>
      </c>
      <c r="F90" s="565"/>
      <c r="G90" s="565"/>
      <c r="H90" s="564">
        <f>'Sources and Uses Budget'!T90</f>
        <v>0</v>
      </c>
      <c r="I90" s="565"/>
      <c r="J90" s="565"/>
      <c r="K90" s="562"/>
    </row>
    <row r="91" spans="1:11" s="563" customFormat="1">
      <c r="A91" s="226" t="s">
        <v>390</v>
      </c>
      <c r="B91" s="564">
        <f>'Sources and Uses Budget'!C91</f>
        <v>80000</v>
      </c>
      <c r="C91" s="565"/>
      <c r="D91" s="565"/>
      <c r="E91" s="564">
        <f>'Sources and Uses Budget'!S91</f>
        <v>60000</v>
      </c>
      <c r="F91" s="565"/>
      <c r="G91" s="565"/>
      <c r="H91" s="564">
        <f>'Sources and Uses Budget'!T91</f>
        <v>0</v>
      </c>
      <c r="I91" s="565"/>
      <c r="J91" s="565"/>
      <c r="K91" s="562"/>
    </row>
    <row r="92" spans="1:11" s="563" customFormat="1">
      <c r="A92" s="857" t="s">
        <v>1421</v>
      </c>
      <c r="B92" s="564">
        <f>'Sources and Uses Budget'!C92</f>
        <v>10000</v>
      </c>
      <c r="C92" s="565"/>
      <c r="D92" s="565"/>
      <c r="E92" s="564">
        <f>'Sources and Uses Budget'!S92</f>
        <v>0</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2606534</v>
      </c>
      <c r="C96" s="564">
        <f>SUM(C83:C95)</f>
        <v>0</v>
      </c>
      <c r="D96" s="564">
        <f>SUM(D83:D95)</f>
        <v>0</v>
      </c>
      <c r="E96" s="564">
        <f>'Sources and Uses Budget'!S96</f>
        <v>2439204</v>
      </c>
      <c r="F96" s="571">
        <f>SUM(F84:F87,F89:F95)</f>
        <v>0</v>
      </c>
      <c r="G96" s="571">
        <f>SUM(G84:G87,G89:G95)</f>
        <v>0</v>
      </c>
      <c r="H96" s="564">
        <f>'Sources and Uses Budget'!T96</f>
        <v>0</v>
      </c>
      <c r="I96" s="564">
        <f>SUM(I84:I87,I89:I95)</f>
        <v>0</v>
      </c>
      <c r="J96" s="564">
        <f>SUM(J84:J87,J89:J95)</f>
        <v>0</v>
      </c>
      <c r="K96" s="562"/>
    </row>
    <row r="97" spans="1:11" s="563" customFormat="1">
      <c r="A97" s="568" t="s">
        <v>1142</v>
      </c>
      <c r="B97" s="564">
        <f>'Sources and Uses Budget'!C97</f>
        <v>51272944</v>
      </c>
      <c r="C97" s="564">
        <f>SUM(C63+C70+C77+C81+C96)</f>
        <v>0</v>
      </c>
      <c r="D97" s="564">
        <f>SUM(D63+D70+D77+D81+D96)</f>
        <v>0</v>
      </c>
      <c r="E97" s="564">
        <f>'Sources and Uses Budget'!S97</f>
        <v>45944254</v>
      </c>
      <c r="F97" s="571">
        <f>SUM(+F63+F70+F81+F96)</f>
        <v>0</v>
      </c>
      <c r="G97" s="571">
        <f>SUM(+G63+G70+G81+G96)</f>
        <v>0</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9188851</v>
      </c>
      <c r="C99" s="565"/>
      <c r="D99" s="565"/>
      <c r="E99" s="564">
        <f>'Sources and Uses Budget'!S99</f>
        <v>9188851</v>
      </c>
      <c r="F99" s="565"/>
      <c r="G99" s="565"/>
      <c r="H99" s="564">
        <f>'Sources and Uses Budget'!T99</f>
        <v>0</v>
      </c>
      <c r="I99" s="565"/>
      <c r="J99" s="565"/>
      <c r="K99" s="562"/>
    </row>
    <row r="100" spans="1:11" s="563" customFormat="1">
      <c r="A100" s="439" t="s">
        <v>2000</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2001</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9188851</v>
      </c>
      <c r="C104" s="564">
        <f>SUM(C99:C103)</f>
        <v>0</v>
      </c>
      <c r="D104" s="564">
        <f>SUM(D99:D103)</f>
        <v>0</v>
      </c>
      <c r="E104" s="564">
        <f>'Sources and Uses Budget'!S104</f>
        <v>9188851</v>
      </c>
      <c r="F104" s="571">
        <f>SUM(F99:F103)</f>
        <v>0</v>
      </c>
      <c r="G104" s="571">
        <f>SUM(G99:G103)</f>
        <v>0</v>
      </c>
      <c r="H104" s="564">
        <f>'Sources and Uses Budget'!T104</f>
        <v>0</v>
      </c>
      <c r="I104" s="571">
        <f>SUM(I99:I103)</f>
        <v>0</v>
      </c>
      <c r="J104" s="571">
        <f>SUM(J99:J103)</f>
        <v>0</v>
      </c>
      <c r="K104" s="562"/>
    </row>
    <row r="105" spans="1:11" s="563" customFormat="1">
      <c r="A105" s="568" t="s">
        <v>1143</v>
      </c>
      <c r="B105" s="564">
        <f>'Sources and Uses Budget'!C105</f>
        <v>60461795</v>
      </c>
      <c r="C105" s="571">
        <f>SUM(C97+C104)</f>
        <v>0</v>
      </c>
      <c r="D105" s="571">
        <f>SUM(D97+D104)</f>
        <v>0</v>
      </c>
      <c r="E105" s="564">
        <f>'Sources and Uses Budget'!S105</f>
        <v>55133105</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55133105</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06"/>
      <c r="E124" s="2607"/>
      <c r="F124" s="2607"/>
      <c r="G124" s="2607"/>
      <c r="H124" s="2607"/>
      <c r="I124" s="2607"/>
      <c r="J124" s="582"/>
      <c r="K124" s="562"/>
    </row>
    <row r="125" spans="1:11" s="563" customFormat="1" ht="12.75">
      <c r="A125" s="593"/>
      <c r="B125" s="592"/>
      <c r="C125" s="593"/>
      <c r="D125" s="2607"/>
      <c r="E125" s="2607"/>
      <c r="F125" s="2607"/>
      <c r="G125" s="2607"/>
      <c r="H125" s="2607"/>
      <c r="I125" s="2607"/>
      <c r="J125" s="582"/>
      <c r="K125" s="562"/>
    </row>
    <row r="126" spans="1:11" s="563" customFormat="1" ht="12.75">
      <c r="A126" s="593"/>
      <c r="B126" s="592"/>
      <c r="C126" s="593"/>
      <c r="D126" s="2607"/>
      <c r="E126" s="2607"/>
      <c r="F126" s="2607"/>
      <c r="G126" s="2607"/>
      <c r="H126" s="2607"/>
      <c r="I126" s="2607"/>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608"/>
      <c r="B139" s="2609"/>
      <c r="C139" s="2609"/>
      <c r="D139" s="605"/>
      <c r="E139" s="593"/>
      <c r="F139" s="593"/>
      <c r="G139" s="593"/>
    </row>
    <row r="140" spans="1:11" ht="12" customHeight="1">
      <c r="A140" s="2610"/>
      <c r="B140" s="2611"/>
      <c r="C140" s="2611"/>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615" t="s">
        <v>2033</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c r="AN1" s="2616"/>
      <c r="AO1" s="2616"/>
      <c r="AP1" s="2616"/>
      <c r="AQ1" s="2616"/>
      <c r="AR1" s="2616"/>
      <c r="AS1" s="2616"/>
      <c r="AT1" s="2616"/>
      <c r="AU1" s="2616"/>
      <c r="AV1" s="2616"/>
      <c r="AW1" s="2616"/>
      <c r="AX1" s="2616"/>
      <c r="AY1" s="2616"/>
      <c r="AZ1" s="2616"/>
      <c r="BA1" s="2616"/>
      <c r="BB1" s="2616"/>
      <c r="BC1" s="2616"/>
      <c r="BD1" s="2616"/>
      <c r="BE1" s="2617"/>
    </row>
    <row r="2" spans="1:58" ht="15.75" customHeight="1">
      <c r="A2" s="2618" t="s">
        <v>2034</v>
      </c>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619"/>
      <c r="AO2" s="2619"/>
      <c r="AP2" s="2619"/>
      <c r="AQ2" s="2619"/>
      <c r="AR2" s="2619"/>
      <c r="AS2" s="2619"/>
      <c r="AT2" s="2619"/>
      <c r="AU2" s="2619"/>
      <c r="AV2" s="2619"/>
      <c r="AW2" s="2619"/>
      <c r="AX2" s="2619"/>
      <c r="AY2" s="2619"/>
      <c r="AZ2" s="2619"/>
      <c r="BA2" s="2619"/>
      <c r="BB2" s="2619"/>
      <c r="BC2" s="2619"/>
      <c r="BD2" s="2619"/>
      <c r="BE2" s="2620"/>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621" t="str">
        <f>IF(Application!H18="","",Application!H18)</f>
        <v>Ventana al Sur</v>
      </c>
      <c r="M4" s="2622"/>
      <c r="N4" s="2622"/>
      <c r="O4" s="2622"/>
      <c r="P4" s="2622"/>
      <c r="Q4" s="2622"/>
      <c r="R4" s="2622"/>
      <c r="S4" s="2622"/>
      <c r="T4" s="2622"/>
      <c r="U4" s="2622"/>
      <c r="V4" s="2622"/>
      <c r="W4" s="2622"/>
      <c r="X4" s="2622"/>
      <c r="Y4" s="2622"/>
      <c r="Z4" s="2622"/>
      <c r="AA4" s="2622"/>
      <c r="AB4" s="2622"/>
      <c r="AC4" s="2623"/>
      <c r="AD4" s="1528"/>
      <c r="AE4" s="1528"/>
      <c r="AF4" s="2624" t="s">
        <v>2035</v>
      </c>
      <c r="AG4" s="2625"/>
      <c r="AH4" s="2625"/>
      <c r="AI4" s="2625"/>
      <c r="AJ4" s="2625"/>
      <c r="AK4" s="2625"/>
      <c r="AL4" s="2625"/>
      <c r="AM4" s="2625"/>
      <c r="AN4" s="2625"/>
      <c r="AO4" s="2625"/>
      <c r="AP4" s="2626">
        <v>44197</v>
      </c>
      <c r="AQ4" s="2627"/>
      <c r="AR4" s="2627"/>
      <c r="AS4" s="2627"/>
      <c r="AT4" s="2627"/>
      <c r="AU4" s="2628"/>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29" t="s">
        <v>2036</v>
      </c>
      <c r="AG5" s="2630"/>
      <c r="AH5" s="2630"/>
      <c r="AI5" s="2630"/>
      <c r="AJ5" s="2630"/>
      <c r="AK5" s="2630"/>
      <c r="AL5" s="2630"/>
      <c r="AM5" s="2630"/>
      <c r="AN5" s="2630"/>
      <c r="AO5" s="2630"/>
      <c r="AP5" s="2626">
        <v>44197</v>
      </c>
      <c r="AQ5" s="2627"/>
      <c r="AR5" s="2627"/>
      <c r="AS5" s="2627"/>
      <c r="AT5" s="2627"/>
      <c r="AU5" s="2628"/>
      <c r="AV5" s="1528"/>
      <c r="AW5" s="1528"/>
      <c r="AX5" s="1528"/>
      <c r="AY5" s="1528"/>
      <c r="AZ5" s="1528"/>
      <c r="BA5" s="1528"/>
      <c r="BB5" s="1528"/>
      <c r="BC5" s="1528"/>
      <c r="BD5" s="1528"/>
      <c r="BE5" s="1529"/>
    </row>
    <row r="6" spans="1:58" ht="15.75" customHeight="1" thickBot="1">
      <c r="A6" s="1816"/>
      <c r="B6" s="1530" t="s">
        <v>2037</v>
      </c>
      <c r="C6" s="1528"/>
      <c r="D6" s="1528"/>
      <c r="E6" s="1528"/>
      <c r="F6" s="1528"/>
      <c r="G6" s="1528"/>
      <c r="H6" s="1528"/>
      <c r="I6" s="1528"/>
      <c r="J6" s="1528"/>
      <c r="K6" s="1528"/>
      <c r="L6" s="2645" t="str">
        <f>IF(Application!H16="","",Application!H16)</f>
        <v>MAAC, Inc</v>
      </c>
      <c r="M6" s="2646"/>
      <c r="N6" s="2646"/>
      <c r="O6" s="2646"/>
      <c r="P6" s="2646"/>
      <c r="Q6" s="2646"/>
      <c r="R6" s="2646"/>
      <c r="S6" s="2646"/>
      <c r="T6" s="2646"/>
      <c r="U6" s="2646"/>
      <c r="V6" s="2646"/>
      <c r="W6" s="2646"/>
      <c r="X6" s="2646"/>
      <c r="Y6" s="2646"/>
      <c r="Z6" s="2646"/>
      <c r="AA6" s="2646"/>
      <c r="AB6" s="2646"/>
      <c r="AC6" s="2647"/>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2038</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48" t="str">
        <f>Application!T196</f>
        <v>No</v>
      </c>
      <c r="AC8" s="2649"/>
      <c r="AD8" s="2650"/>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2040</v>
      </c>
      <c r="C10" s="1530"/>
      <c r="D10" s="1530"/>
      <c r="E10" s="1530"/>
      <c r="F10" s="1530"/>
      <c r="G10" s="1530"/>
      <c r="H10" s="1530"/>
      <c r="I10" s="1530"/>
      <c r="J10" s="1530"/>
      <c r="K10" s="1530"/>
      <c r="L10" s="1530"/>
      <c r="M10" s="1528"/>
      <c r="N10" s="2651" t="e">
        <f>VLOOKUP("CalHFA Permanent Loan",Application!C564:AS575,37,TRUE)</f>
        <v>#N/A</v>
      </c>
      <c r="O10" s="2652"/>
      <c r="P10" s="2652"/>
      <c r="Q10" s="2652"/>
      <c r="R10" s="2652"/>
      <c r="S10" s="2652"/>
      <c r="T10" s="2653"/>
      <c r="U10" s="1528"/>
      <c r="V10" s="1528"/>
      <c r="W10" s="1528"/>
      <c r="X10" s="2631" t="s">
        <v>2041</v>
      </c>
      <c r="Y10" s="2632"/>
      <c r="Z10" s="2632"/>
      <c r="AA10" s="2632"/>
      <c r="AB10" s="2632"/>
      <c r="AC10" s="2632"/>
      <c r="AD10" s="2632"/>
      <c r="AE10" s="2632"/>
      <c r="AF10" s="2632"/>
      <c r="AG10" s="2632"/>
      <c r="AH10" s="2632"/>
      <c r="AI10" s="2632"/>
      <c r="AJ10" s="2632"/>
      <c r="AK10" s="2633"/>
      <c r="AL10" s="2637" t="str">
        <f>Application!W471</f>
        <v>N/A</v>
      </c>
      <c r="AM10" s="2638"/>
      <c r="AN10" s="2638"/>
      <c r="AO10" s="2638"/>
      <c r="AP10" s="2639"/>
      <c r="AQ10" s="1531"/>
      <c r="AR10" s="1531"/>
      <c r="AS10" s="1531"/>
      <c r="AT10" s="1531"/>
      <c r="AU10" s="1531"/>
      <c r="AV10" s="1531"/>
      <c r="AW10" s="1531"/>
      <c r="AX10" s="1528"/>
      <c r="AY10" s="1528"/>
      <c r="AZ10" s="1528"/>
      <c r="BA10" s="1528"/>
      <c r="BB10" s="1528"/>
      <c r="BC10" s="1528"/>
      <c r="BD10" s="1528"/>
      <c r="BE10" s="1529"/>
    </row>
    <row r="11" spans="1:58" thickBot="1">
      <c r="A11" s="1816"/>
      <c r="B11" s="1530" t="s">
        <v>2042</v>
      </c>
      <c r="C11" s="1530"/>
      <c r="D11" s="1530"/>
      <c r="E11" s="1530"/>
      <c r="F11" s="1530"/>
      <c r="G11" s="1530"/>
      <c r="H11" s="1530"/>
      <c r="I11" s="1530"/>
      <c r="J11" s="1530"/>
      <c r="K11" s="1530"/>
      <c r="L11" s="1530"/>
      <c r="M11" s="1528"/>
      <c r="N11" s="2654">
        <f>Application!AA925</f>
        <v>0</v>
      </c>
      <c r="O11" s="2655"/>
      <c r="P11" s="2655"/>
      <c r="Q11" s="2655"/>
      <c r="R11" s="2655"/>
      <c r="S11" s="2655"/>
      <c r="T11" s="2656"/>
      <c r="U11" s="1528"/>
      <c r="V11" s="1528"/>
      <c r="W11" s="1528"/>
      <c r="X11" s="2657" t="s">
        <v>2043</v>
      </c>
      <c r="Y11" s="2658"/>
      <c r="Z11" s="2658"/>
      <c r="AA11" s="2658"/>
      <c r="AB11" s="2658"/>
      <c r="AC11" s="2658"/>
      <c r="AD11" s="2658"/>
      <c r="AE11" s="2658"/>
      <c r="AF11" s="2658"/>
      <c r="AG11" s="2658"/>
      <c r="AH11" s="2658"/>
      <c r="AI11" s="2658"/>
      <c r="AJ11" s="2658"/>
      <c r="AK11" s="2659"/>
      <c r="AL11" s="2634">
        <v>44197</v>
      </c>
      <c r="AM11" s="2635"/>
      <c r="AN11" s="2635"/>
      <c r="AO11" s="2635"/>
      <c r="AP11" s="2636"/>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31" t="s">
        <v>2044</v>
      </c>
      <c r="Y12" s="2632"/>
      <c r="Z12" s="2632"/>
      <c r="AA12" s="2632"/>
      <c r="AB12" s="2632"/>
      <c r="AC12" s="2632"/>
      <c r="AD12" s="2632"/>
      <c r="AE12" s="2632"/>
      <c r="AF12" s="2632"/>
      <c r="AG12" s="2632"/>
      <c r="AH12" s="2632"/>
      <c r="AI12" s="2632"/>
      <c r="AJ12" s="2632"/>
      <c r="AK12" s="2633"/>
      <c r="AL12" s="2634">
        <v>44197</v>
      </c>
      <c r="AM12" s="2635"/>
      <c r="AN12" s="2635"/>
      <c r="AO12" s="2635"/>
      <c r="AP12" s="2636"/>
      <c r="AQ12" s="1531"/>
      <c r="AR12" s="1531"/>
      <c r="AS12" s="1531"/>
      <c r="AT12" s="1531"/>
      <c r="AU12" s="1531"/>
      <c r="AV12" s="1528"/>
      <c r="AW12" s="1528"/>
      <c r="AX12" s="1528"/>
      <c r="AY12" s="1528"/>
      <c r="AZ12" s="1528"/>
      <c r="BA12" s="1528"/>
      <c r="BB12" s="1528"/>
      <c r="BC12" s="1528"/>
      <c r="BD12" s="1528"/>
      <c r="BE12" s="1534"/>
    </row>
    <row r="13" spans="1:58" thickBot="1">
      <c r="A13" s="1817"/>
      <c r="B13" s="2631" t="s">
        <v>2045</v>
      </c>
      <c r="C13" s="2632"/>
      <c r="D13" s="2632"/>
      <c r="E13" s="2632"/>
      <c r="F13" s="2632"/>
      <c r="G13" s="2632"/>
      <c r="H13" s="2632"/>
      <c r="I13" s="2632"/>
      <c r="J13" s="2632"/>
      <c r="K13" s="2632"/>
      <c r="L13" s="2632"/>
      <c r="M13" s="2632"/>
      <c r="N13" s="2632"/>
      <c r="O13" s="2632"/>
      <c r="P13" s="2633"/>
      <c r="Q13" s="2640" t="s">
        <v>2039</v>
      </c>
      <c r="R13" s="2627"/>
      <c r="S13" s="2627"/>
      <c r="T13" s="2628"/>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41" t="s">
        <v>2046</v>
      </c>
      <c r="C15" s="2641"/>
      <c r="D15" s="2641"/>
      <c r="E15" s="2641"/>
      <c r="F15" s="2641"/>
      <c r="G15" s="2641"/>
      <c r="H15" s="2641"/>
      <c r="I15" s="2641"/>
      <c r="J15" s="2641"/>
      <c r="K15" s="2641"/>
      <c r="L15" s="2642"/>
      <c r="M15" s="2624" t="s">
        <v>2047</v>
      </c>
      <c r="N15" s="2625"/>
      <c r="O15" s="2625"/>
      <c r="P15" s="2625"/>
      <c r="Q15" s="2625"/>
      <c r="R15" s="2625"/>
      <c r="S15" s="2643">
        <f>IF(Application!AB214="","",Application!AB214)</f>
        <v>62</v>
      </c>
      <c r="T15" s="2643"/>
      <c r="U15" s="2643"/>
      <c r="V15" s="2643"/>
      <c r="W15" s="2644"/>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60" t="s">
        <v>2048</v>
      </c>
      <c r="C17" s="2661"/>
      <c r="D17" s="2661"/>
      <c r="E17" s="2661"/>
      <c r="F17" s="2661"/>
      <c r="G17" s="2661"/>
      <c r="H17" s="2661"/>
      <c r="I17" s="2661"/>
      <c r="J17" s="2661"/>
      <c r="K17" s="2661"/>
      <c r="L17" s="2661"/>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c r="AS17" s="2661"/>
      <c r="AT17" s="2661"/>
      <c r="AU17" s="2661"/>
      <c r="AV17" s="2661"/>
      <c r="AW17" s="2661"/>
      <c r="AX17" s="2661"/>
      <c r="AY17" s="2662"/>
      <c r="AZ17" s="1528"/>
      <c r="BA17" s="1528"/>
      <c r="BB17" s="1528"/>
      <c r="BC17" s="1528"/>
      <c r="BD17" s="1528"/>
      <c r="BE17" s="1534"/>
      <c r="BF17" s="1526"/>
    </row>
    <row r="18" spans="1:58" ht="15.75" customHeight="1">
      <c r="A18" s="1817"/>
      <c r="B18" s="2663" t="s">
        <v>2049</v>
      </c>
      <c r="C18" s="2664"/>
      <c r="D18" s="2664"/>
      <c r="E18" s="2664"/>
      <c r="F18" s="2664"/>
      <c r="G18" s="2664"/>
      <c r="H18" s="2664"/>
      <c r="I18" s="2665"/>
      <c r="J18" s="2666" t="s">
        <v>1881</v>
      </c>
      <c r="K18" s="2667"/>
      <c r="L18" s="2667"/>
      <c r="M18" s="2667"/>
      <c r="N18" s="2667"/>
      <c r="O18" s="2668"/>
      <c r="P18" s="2666" t="s">
        <v>333</v>
      </c>
      <c r="Q18" s="2667"/>
      <c r="R18" s="2667"/>
      <c r="S18" s="2667"/>
      <c r="T18" s="2667"/>
      <c r="U18" s="2668"/>
      <c r="V18" s="2666" t="s">
        <v>334</v>
      </c>
      <c r="W18" s="2667"/>
      <c r="X18" s="2667"/>
      <c r="Y18" s="2667"/>
      <c r="Z18" s="2667"/>
      <c r="AA18" s="2668"/>
      <c r="AB18" s="2666" t="s">
        <v>168</v>
      </c>
      <c r="AC18" s="2667"/>
      <c r="AD18" s="2667"/>
      <c r="AE18" s="2667"/>
      <c r="AF18" s="2667"/>
      <c r="AG18" s="2668"/>
      <c r="AH18" s="2666" t="s">
        <v>169</v>
      </c>
      <c r="AI18" s="2667"/>
      <c r="AJ18" s="2667"/>
      <c r="AK18" s="2667"/>
      <c r="AL18" s="2667"/>
      <c r="AM18" s="2668"/>
      <c r="AN18" s="2666" t="s">
        <v>170</v>
      </c>
      <c r="AO18" s="2667"/>
      <c r="AP18" s="2667"/>
      <c r="AQ18" s="2667"/>
      <c r="AR18" s="2667"/>
      <c r="AS18" s="2668"/>
      <c r="AT18" s="2666" t="s">
        <v>2050</v>
      </c>
      <c r="AU18" s="2667"/>
      <c r="AV18" s="2667"/>
      <c r="AW18" s="2667"/>
      <c r="AX18" s="2667"/>
      <c r="AY18" s="2669"/>
      <c r="AZ18" s="1528"/>
      <c r="BA18" s="1528"/>
      <c r="BB18" s="1528"/>
      <c r="BC18" s="1528"/>
      <c r="BD18" s="1528"/>
      <c r="BE18" s="1534"/>
    </row>
    <row r="19" spans="1:58" ht="15">
      <c r="A19" s="1817"/>
      <c r="B19" s="2676">
        <v>0.2</v>
      </c>
      <c r="C19" s="2677"/>
      <c r="D19" s="2677"/>
      <c r="E19" s="2677"/>
      <c r="F19" s="2677"/>
      <c r="G19" s="2677"/>
      <c r="H19" s="2677"/>
      <c r="I19" s="2677"/>
      <c r="J19" s="2666">
        <f>SUM(P19:AS19)</f>
        <v>25</v>
      </c>
      <c r="K19" s="2667"/>
      <c r="L19" s="2667"/>
      <c r="M19" s="2667"/>
      <c r="N19" s="2667"/>
      <c r="O19" s="2668"/>
      <c r="P19" s="2670" cm="1">
        <f t="array" ref="P19">SUMPRODUCT((Application!$B$728:$B$752 = 'CalHFA Addendum'!P$18)*(Application!$AH$728:$AH$752 = 'CalHFA Addendum'!$B19),Application!$G$728:$G$752)</f>
        <v>0</v>
      </c>
      <c r="Q19" s="2671"/>
      <c r="R19" s="2671"/>
      <c r="S19" s="2671"/>
      <c r="T19" s="2671"/>
      <c r="U19" s="2672"/>
      <c r="V19" s="2670" cm="1">
        <f t="array" ref="V19">SUMPRODUCT((Application!$B$728:$B$752 = 'CalHFA Addendum'!V$18)*(Application!$AH$728:$AH$752 = 'CalHFA Addendum'!$B19),Application!$G$728:$G$752)</f>
        <v>20</v>
      </c>
      <c r="W19" s="2671"/>
      <c r="X19" s="2671"/>
      <c r="Y19" s="2671"/>
      <c r="Z19" s="2671"/>
      <c r="AA19" s="2672"/>
      <c r="AB19" s="2670" cm="1">
        <f t="array" ref="AB19">SUMPRODUCT((Application!$B$728:$B$752 = 'CalHFA Addendum'!AB$18)*(Application!$AH$728:$AH$752 = 'CalHFA Addendum'!$B19),Application!$G$728:$G$752)</f>
        <v>5</v>
      </c>
      <c r="AC19" s="2671"/>
      <c r="AD19" s="2671"/>
      <c r="AE19" s="2671"/>
      <c r="AF19" s="2671"/>
      <c r="AG19" s="2672"/>
      <c r="AH19" s="2670" cm="1">
        <f t="array" ref="AH19">SUMPRODUCT((Application!$B$728:$B$752 = 'CalHFA Addendum'!AH$18)*(Application!$AH$728:$AH$752 = 'CalHFA Addendum'!$B19),Application!$G$728:$G$752)</f>
        <v>0</v>
      </c>
      <c r="AI19" s="2671"/>
      <c r="AJ19" s="2671"/>
      <c r="AK19" s="2671"/>
      <c r="AL19" s="2671"/>
      <c r="AM19" s="2672"/>
      <c r="AN19" s="2670" cm="1">
        <f t="array" ref="AN19">SUMPRODUCT((Application!$B$728:$B$752 = 'CalHFA Addendum'!AN$18)*(Application!$AH$728:$AH$752 = 'CalHFA Addendum'!$B19),Application!$G$728:$G$752)</f>
        <v>0</v>
      </c>
      <c r="AO19" s="2671"/>
      <c r="AP19" s="2671"/>
      <c r="AQ19" s="2671"/>
      <c r="AR19" s="2671"/>
      <c r="AS19" s="2672"/>
      <c r="AT19" s="2673">
        <f t="shared" ref="AT19:AT27" si="0">J19/$J$29</f>
        <v>0.24752475247524752</v>
      </c>
      <c r="AU19" s="2674"/>
      <c r="AV19" s="2674"/>
      <c r="AW19" s="2674"/>
      <c r="AX19" s="2674"/>
      <c r="AY19" s="2675"/>
      <c r="AZ19" s="1535"/>
      <c r="BA19" s="1528"/>
      <c r="BB19" s="1528"/>
      <c r="BC19" s="1528"/>
      <c r="BD19" s="1528"/>
      <c r="BE19" s="1534"/>
    </row>
    <row r="20" spans="1:58" ht="15" customHeight="1">
      <c r="A20" s="1817"/>
      <c r="B20" s="2676">
        <v>0.3</v>
      </c>
      <c r="C20" s="2677"/>
      <c r="D20" s="2677"/>
      <c r="E20" s="2677"/>
      <c r="F20" s="2677"/>
      <c r="G20" s="2677"/>
      <c r="H20" s="2677"/>
      <c r="I20" s="2677"/>
      <c r="J20" s="2666">
        <f t="shared" ref="J20:J27" si="1">SUM(P20:AS20)</f>
        <v>20</v>
      </c>
      <c r="K20" s="2667"/>
      <c r="L20" s="2667"/>
      <c r="M20" s="2667"/>
      <c r="N20" s="2667"/>
      <c r="O20" s="2668"/>
      <c r="P20" s="2670" cm="1">
        <f t="array" ref="P20">SUMPRODUCT((Application!$B$728:$B$752 = 'CalHFA Addendum'!P$18)*(Application!$AH$728:$AH$752 = 'CalHFA Addendum'!$B20),Application!$G$728:$G$752)</f>
        <v>0</v>
      </c>
      <c r="Q20" s="2671"/>
      <c r="R20" s="2671"/>
      <c r="S20" s="2671"/>
      <c r="T20" s="2671"/>
      <c r="U20" s="2672"/>
      <c r="V20" s="2670" cm="1">
        <f t="array" ref="V20">SUMPRODUCT((Application!$B$728:$B$752 = 'CalHFA Addendum'!V$18)*(Application!$AH$728:$AH$752 = 'CalHFA Addendum'!$B20),Application!$G$728:$G$752)</f>
        <v>20</v>
      </c>
      <c r="W20" s="2671"/>
      <c r="X20" s="2671"/>
      <c r="Y20" s="2671"/>
      <c r="Z20" s="2671"/>
      <c r="AA20" s="2672"/>
      <c r="AB20" s="2670" cm="1">
        <f t="array" ref="AB20">SUMPRODUCT((Application!$B$728:$B$752 = 'CalHFA Addendum'!AB$18)*(Application!$AH$728:$AH$752 = 'CalHFA Addendum'!$B20),Application!$G$728:$G$752)</f>
        <v>0</v>
      </c>
      <c r="AC20" s="2671"/>
      <c r="AD20" s="2671"/>
      <c r="AE20" s="2671"/>
      <c r="AF20" s="2671"/>
      <c r="AG20" s="2672"/>
      <c r="AH20" s="2670" cm="1">
        <f t="array" ref="AH20">SUMPRODUCT((Application!$B$728:$B$752 = 'CalHFA Addendum'!AH$18)*(Application!$AH$728:$AH$752 = 'CalHFA Addendum'!$B20),Application!$G$728:$G$752)</f>
        <v>0</v>
      </c>
      <c r="AI20" s="2671"/>
      <c r="AJ20" s="2671"/>
      <c r="AK20" s="2671"/>
      <c r="AL20" s="2671"/>
      <c r="AM20" s="2672"/>
      <c r="AN20" s="2670" cm="1">
        <f t="array" ref="AN20">SUMPRODUCT((Application!$B$728:$B$752 = 'CalHFA Addendum'!AN$18)*(Application!$AH$728:$AH$752 = 'CalHFA Addendum'!$B20),Application!$G$728:$G$752)</f>
        <v>0</v>
      </c>
      <c r="AO20" s="2671"/>
      <c r="AP20" s="2671"/>
      <c r="AQ20" s="2671"/>
      <c r="AR20" s="2671"/>
      <c r="AS20" s="2672"/>
      <c r="AT20" s="2673">
        <f t="shared" si="0"/>
        <v>0.19801980198019803</v>
      </c>
      <c r="AU20" s="2674"/>
      <c r="AV20" s="2674"/>
      <c r="AW20" s="2674"/>
      <c r="AX20" s="2674"/>
      <c r="AY20" s="2675"/>
      <c r="AZ20" s="1528"/>
      <c r="BA20" s="1528"/>
      <c r="BB20" s="1528"/>
      <c r="BC20" s="1528"/>
      <c r="BD20" s="1528"/>
      <c r="BE20" s="1534"/>
    </row>
    <row r="21" spans="1:58" ht="15">
      <c r="A21" s="1817"/>
      <c r="B21" s="2676">
        <v>0.4</v>
      </c>
      <c r="C21" s="2677"/>
      <c r="D21" s="2677"/>
      <c r="E21" s="2677"/>
      <c r="F21" s="2677"/>
      <c r="G21" s="2677"/>
      <c r="H21" s="2677"/>
      <c r="I21" s="2677"/>
      <c r="J21" s="2666">
        <f t="shared" si="1"/>
        <v>25</v>
      </c>
      <c r="K21" s="2667"/>
      <c r="L21" s="2667"/>
      <c r="M21" s="2667"/>
      <c r="N21" s="2667"/>
      <c r="O21" s="2668"/>
      <c r="P21" s="2670" cm="1">
        <f t="array" ref="P21">SUMPRODUCT((Application!$B$728:$B$752 = 'CalHFA Addendum'!P$18)*(Application!$AH$728:$AH$752 = 'CalHFA Addendum'!$B21),Application!$G$728:$G$752)</f>
        <v>0</v>
      </c>
      <c r="Q21" s="2671"/>
      <c r="R21" s="2671"/>
      <c r="S21" s="2671"/>
      <c r="T21" s="2671"/>
      <c r="U21" s="2672"/>
      <c r="V21" s="2670" cm="1">
        <f t="array" ref="V21">SUMPRODUCT((Application!$B$728:$B$752 = 'CalHFA Addendum'!V$18)*(Application!$AH$728:$AH$752 = 'CalHFA Addendum'!$B21),Application!$G$728:$G$752)</f>
        <v>10</v>
      </c>
      <c r="W21" s="2671"/>
      <c r="X21" s="2671"/>
      <c r="Y21" s="2671"/>
      <c r="Z21" s="2671"/>
      <c r="AA21" s="2672"/>
      <c r="AB21" s="2670" cm="1">
        <f t="array" ref="AB21">SUMPRODUCT((Application!$B$728:$B$752 = 'CalHFA Addendum'!AB$18)*(Application!$AH$728:$AH$752 = 'CalHFA Addendum'!$B21),Application!$G$728:$G$752)</f>
        <v>15</v>
      </c>
      <c r="AC21" s="2671"/>
      <c r="AD21" s="2671"/>
      <c r="AE21" s="2671"/>
      <c r="AF21" s="2671"/>
      <c r="AG21" s="2672"/>
      <c r="AH21" s="2670" cm="1">
        <f t="array" ref="AH21">SUMPRODUCT((Application!$B$728:$B$752 = 'CalHFA Addendum'!AH$18)*(Application!$AH$728:$AH$752 = 'CalHFA Addendum'!$B21),Application!$G$728:$G$752)</f>
        <v>0</v>
      </c>
      <c r="AI21" s="2671"/>
      <c r="AJ21" s="2671"/>
      <c r="AK21" s="2671"/>
      <c r="AL21" s="2671"/>
      <c r="AM21" s="2672"/>
      <c r="AN21" s="2670" cm="1">
        <f t="array" ref="AN21">SUMPRODUCT((Application!$B$728:$B$752 = 'CalHFA Addendum'!AN$18)*(Application!$AH$728:$AH$752 = 'CalHFA Addendum'!$B21),Application!$G$728:$G$752)</f>
        <v>0</v>
      </c>
      <c r="AO21" s="2671"/>
      <c r="AP21" s="2671"/>
      <c r="AQ21" s="2671"/>
      <c r="AR21" s="2671"/>
      <c r="AS21" s="2672"/>
      <c r="AT21" s="2673">
        <f t="shared" si="0"/>
        <v>0.24752475247524752</v>
      </c>
      <c r="AU21" s="2674"/>
      <c r="AV21" s="2674"/>
      <c r="AW21" s="2674"/>
      <c r="AX21" s="2674"/>
      <c r="AY21" s="2675"/>
      <c r="AZ21" s="1528"/>
      <c r="BA21" s="1528"/>
      <c r="BB21" s="1528"/>
      <c r="BC21" s="1528"/>
      <c r="BD21" s="1528"/>
      <c r="BE21" s="1534"/>
    </row>
    <row r="22" spans="1:58" ht="15">
      <c r="A22" s="1817"/>
      <c r="B22" s="2676">
        <v>0.5</v>
      </c>
      <c r="C22" s="2677"/>
      <c r="D22" s="2677"/>
      <c r="E22" s="2677"/>
      <c r="F22" s="2677"/>
      <c r="G22" s="2677"/>
      <c r="H22" s="2677"/>
      <c r="I22" s="2677"/>
      <c r="J22" s="2666">
        <f t="shared" si="1"/>
        <v>30</v>
      </c>
      <c r="K22" s="2667"/>
      <c r="L22" s="2667"/>
      <c r="M22" s="2667"/>
      <c r="N22" s="2667"/>
      <c r="O22" s="2668"/>
      <c r="P22" s="2670" cm="1">
        <f t="array" ref="P22">SUMPRODUCT((Application!$B$728:$B$752 = 'CalHFA Addendum'!P$18)*(Application!$AH$728:$AH$752 = 'CalHFA Addendum'!$B22),Application!$G$728:$G$752)</f>
        <v>0</v>
      </c>
      <c r="Q22" s="2671"/>
      <c r="R22" s="2671"/>
      <c r="S22" s="2671"/>
      <c r="T22" s="2671"/>
      <c r="U22" s="2672"/>
      <c r="V22" s="2670" cm="1">
        <f t="array" ref="V22">SUMPRODUCT((Application!$B$728:$B$752 = 'CalHFA Addendum'!V$18)*(Application!$AH$728:$AH$752 = 'CalHFA Addendum'!$B22),Application!$G$728:$G$752)</f>
        <v>30</v>
      </c>
      <c r="W22" s="2671"/>
      <c r="X22" s="2671"/>
      <c r="Y22" s="2671"/>
      <c r="Z22" s="2671"/>
      <c r="AA22" s="2672"/>
      <c r="AB22" s="2670" cm="1">
        <f t="array" ref="AB22">SUMPRODUCT((Application!$B$728:$B$752 = 'CalHFA Addendum'!AB$18)*(Application!$AH$728:$AH$752 = 'CalHFA Addendum'!$B22),Application!$G$728:$G$752)</f>
        <v>0</v>
      </c>
      <c r="AC22" s="2671"/>
      <c r="AD22" s="2671"/>
      <c r="AE22" s="2671"/>
      <c r="AF22" s="2671"/>
      <c r="AG22" s="2672"/>
      <c r="AH22" s="2670" cm="1">
        <f t="array" ref="AH22">SUMPRODUCT((Application!$B$728:$B$752 = 'CalHFA Addendum'!AH$18)*(Application!$AH$728:$AH$752 = 'CalHFA Addendum'!$B22),Application!$G$728:$G$752)</f>
        <v>0</v>
      </c>
      <c r="AI22" s="2671"/>
      <c r="AJ22" s="2671"/>
      <c r="AK22" s="2671"/>
      <c r="AL22" s="2671"/>
      <c r="AM22" s="2672"/>
      <c r="AN22" s="2670" cm="1">
        <f t="array" ref="AN22">SUMPRODUCT((Application!$B$728:$B$752 = 'CalHFA Addendum'!AN$18)*(Application!$AH$728:$AH$752 = 'CalHFA Addendum'!$B22),Application!$G$728:$G$752)</f>
        <v>0</v>
      </c>
      <c r="AO22" s="2671"/>
      <c r="AP22" s="2671"/>
      <c r="AQ22" s="2671"/>
      <c r="AR22" s="2671"/>
      <c r="AS22" s="2672"/>
      <c r="AT22" s="2673">
        <f t="shared" si="0"/>
        <v>0.29702970297029702</v>
      </c>
      <c r="AU22" s="2674"/>
      <c r="AV22" s="2674"/>
      <c r="AW22" s="2674"/>
      <c r="AX22" s="2674"/>
      <c r="AY22" s="2675"/>
      <c r="AZ22" s="1528"/>
      <c r="BA22" s="1528"/>
      <c r="BB22" s="1528"/>
      <c r="BC22" s="1528"/>
      <c r="BD22" s="1528"/>
      <c r="BE22" s="1534"/>
    </row>
    <row r="23" spans="1:58" ht="15">
      <c r="A23" s="1817"/>
      <c r="B23" s="2676">
        <v>0.6</v>
      </c>
      <c r="C23" s="2677"/>
      <c r="D23" s="2677"/>
      <c r="E23" s="2677"/>
      <c r="F23" s="2677"/>
      <c r="G23" s="2677"/>
      <c r="H23" s="2677"/>
      <c r="I23" s="2677"/>
      <c r="J23" s="2666">
        <f t="shared" si="1"/>
        <v>0</v>
      </c>
      <c r="K23" s="2667"/>
      <c r="L23" s="2667"/>
      <c r="M23" s="2667"/>
      <c r="N23" s="2667"/>
      <c r="O23" s="2668"/>
      <c r="P23" s="2670" cm="1">
        <f t="array" ref="P23">SUMPRODUCT((Application!$B$728:$B$752 = 'CalHFA Addendum'!P$18)*(Application!$AH$728:$AH$752 = 'CalHFA Addendum'!$B23),Application!$G$728:$G$752)</f>
        <v>0</v>
      </c>
      <c r="Q23" s="2671"/>
      <c r="R23" s="2671"/>
      <c r="S23" s="2671"/>
      <c r="T23" s="2671"/>
      <c r="U23" s="2672"/>
      <c r="V23" s="2670" cm="1">
        <f t="array" ref="V23">SUMPRODUCT((Application!$B$728:$B$752 = 'CalHFA Addendum'!V$18)*(Application!$AH$728:$AH$752 = 'CalHFA Addendum'!$B23),Application!$G$728:$G$752)</f>
        <v>0</v>
      </c>
      <c r="W23" s="2671"/>
      <c r="X23" s="2671"/>
      <c r="Y23" s="2671"/>
      <c r="Z23" s="2671"/>
      <c r="AA23" s="2672"/>
      <c r="AB23" s="2670" cm="1">
        <f t="array" ref="AB23">SUMPRODUCT((Application!$B$728:$B$752 = 'CalHFA Addendum'!AB$18)*(Application!$AH$728:$AH$752 = 'CalHFA Addendum'!$B23),Application!$G$728:$G$752)</f>
        <v>0</v>
      </c>
      <c r="AC23" s="2671"/>
      <c r="AD23" s="2671"/>
      <c r="AE23" s="2671"/>
      <c r="AF23" s="2671"/>
      <c r="AG23" s="2672"/>
      <c r="AH23" s="2670" cm="1">
        <f t="array" ref="AH23">SUMPRODUCT((Application!$B$728:$B$752 = 'CalHFA Addendum'!AH$18)*(Application!$AH$728:$AH$752 = 'CalHFA Addendum'!$B23),Application!$G$728:$G$752)</f>
        <v>0</v>
      </c>
      <c r="AI23" s="2671"/>
      <c r="AJ23" s="2671"/>
      <c r="AK23" s="2671"/>
      <c r="AL23" s="2671"/>
      <c r="AM23" s="2672"/>
      <c r="AN23" s="2670" cm="1">
        <f t="array" ref="AN23">SUMPRODUCT((Application!$B$728:$B$752 = 'CalHFA Addendum'!AN$18)*(Application!$AH$728:$AH$752 = 'CalHFA Addendum'!$B23),Application!$G$728:$G$752)</f>
        <v>0</v>
      </c>
      <c r="AO23" s="2671"/>
      <c r="AP23" s="2671"/>
      <c r="AQ23" s="2671"/>
      <c r="AR23" s="2671"/>
      <c r="AS23" s="2672"/>
      <c r="AT23" s="2673">
        <f t="shared" si="0"/>
        <v>0</v>
      </c>
      <c r="AU23" s="2674"/>
      <c r="AV23" s="2674"/>
      <c r="AW23" s="2674"/>
      <c r="AX23" s="2674"/>
      <c r="AY23" s="2675"/>
      <c r="AZ23" s="1528"/>
      <c r="BA23" s="1528"/>
      <c r="BB23" s="1528"/>
      <c r="BC23" s="1528"/>
      <c r="BD23" s="1528"/>
      <c r="BE23" s="1534"/>
    </row>
    <row r="24" spans="1:58" ht="15">
      <c r="A24" s="1817"/>
      <c r="B24" s="2676">
        <v>0.7</v>
      </c>
      <c r="C24" s="2677"/>
      <c r="D24" s="2677"/>
      <c r="E24" s="2677"/>
      <c r="F24" s="2677"/>
      <c r="G24" s="2677"/>
      <c r="H24" s="2677"/>
      <c r="I24" s="2677"/>
      <c r="J24" s="2666">
        <f t="shared" si="1"/>
        <v>0</v>
      </c>
      <c r="K24" s="2667"/>
      <c r="L24" s="2667"/>
      <c r="M24" s="2667"/>
      <c r="N24" s="2667"/>
      <c r="O24" s="2668"/>
      <c r="P24" s="2670" cm="1">
        <f t="array" ref="P24">SUMPRODUCT((Application!$B$728:$B$752 = 'CalHFA Addendum'!P$18)*(Application!$AH$728:$AH$752 = 'CalHFA Addendum'!$B24),Application!$G$728:$G$752)</f>
        <v>0</v>
      </c>
      <c r="Q24" s="2671"/>
      <c r="R24" s="2671"/>
      <c r="S24" s="2671"/>
      <c r="T24" s="2671"/>
      <c r="U24" s="2672"/>
      <c r="V24" s="2670" cm="1">
        <f t="array" ref="V24">SUMPRODUCT((Application!$B$728:$B$752 = 'CalHFA Addendum'!V$18)*(Application!$AH$728:$AH$752 = 'CalHFA Addendum'!$B24),Application!$G$728:$G$752)</f>
        <v>0</v>
      </c>
      <c r="W24" s="2671"/>
      <c r="X24" s="2671"/>
      <c r="Y24" s="2671"/>
      <c r="Z24" s="2671"/>
      <c r="AA24" s="2672"/>
      <c r="AB24" s="2670" cm="1">
        <f t="array" ref="AB24">SUMPRODUCT((Application!$B$728:$B$752 = 'CalHFA Addendum'!AB$18)*(Application!$AH$728:$AH$752 = 'CalHFA Addendum'!$B24),Application!$G$728:$G$752)</f>
        <v>0</v>
      </c>
      <c r="AC24" s="2671"/>
      <c r="AD24" s="2671"/>
      <c r="AE24" s="2671"/>
      <c r="AF24" s="2671"/>
      <c r="AG24" s="2672"/>
      <c r="AH24" s="2670" cm="1">
        <f t="array" ref="AH24">SUMPRODUCT((Application!$B$728:$B$752 = 'CalHFA Addendum'!AH$18)*(Application!$AH$728:$AH$752 = 'CalHFA Addendum'!$B24),Application!$G$728:$G$752)</f>
        <v>0</v>
      </c>
      <c r="AI24" s="2671"/>
      <c r="AJ24" s="2671"/>
      <c r="AK24" s="2671"/>
      <c r="AL24" s="2671"/>
      <c r="AM24" s="2672"/>
      <c r="AN24" s="2670" cm="1">
        <f t="array" ref="AN24">SUMPRODUCT((Application!$B$728:$B$752 = 'CalHFA Addendum'!AN$18)*(Application!$AH$728:$AH$752 = 'CalHFA Addendum'!$B24),Application!$G$728:$G$752)</f>
        <v>0</v>
      </c>
      <c r="AO24" s="2671"/>
      <c r="AP24" s="2671"/>
      <c r="AQ24" s="2671"/>
      <c r="AR24" s="2671"/>
      <c r="AS24" s="2672"/>
      <c r="AT24" s="2673">
        <f t="shared" si="0"/>
        <v>0</v>
      </c>
      <c r="AU24" s="2674"/>
      <c r="AV24" s="2674"/>
      <c r="AW24" s="2674"/>
      <c r="AX24" s="2674"/>
      <c r="AY24" s="2675"/>
      <c r="AZ24" s="1528"/>
      <c r="BA24" s="1528"/>
      <c r="BB24" s="1528"/>
      <c r="BC24" s="1528"/>
      <c r="BD24" s="1528"/>
      <c r="BE24" s="1534"/>
    </row>
    <row r="25" spans="1:58" ht="15">
      <c r="A25" s="1817"/>
      <c r="B25" s="2676">
        <v>0.8</v>
      </c>
      <c r="C25" s="2677"/>
      <c r="D25" s="2677"/>
      <c r="E25" s="2677"/>
      <c r="F25" s="2677"/>
      <c r="G25" s="2677"/>
      <c r="H25" s="2677"/>
      <c r="I25" s="2677"/>
      <c r="J25" s="2666">
        <f t="shared" si="1"/>
        <v>0</v>
      </c>
      <c r="K25" s="2667"/>
      <c r="L25" s="2667"/>
      <c r="M25" s="2667"/>
      <c r="N25" s="2667"/>
      <c r="O25" s="2668"/>
      <c r="P25" s="2670" cm="1">
        <f t="array" ref="P25">SUMPRODUCT((Application!$B$728:$B$752 = 'CalHFA Addendum'!P$18)*(Application!$AH$728:$AH$752 = 'CalHFA Addendum'!$B25),Application!$G$728:$G$752)</f>
        <v>0</v>
      </c>
      <c r="Q25" s="2671"/>
      <c r="R25" s="2671"/>
      <c r="S25" s="2671"/>
      <c r="T25" s="2671"/>
      <c r="U25" s="2672"/>
      <c r="V25" s="2670" cm="1">
        <f t="array" ref="V25">SUMPRODUCT((Application!$B$728:$B$752 = 'CalHFA Addendum'!V$18)*(Application!$AH$728:$AH$752 = 'CalHFA Addendum'!$B25),Application!$G$728:$G$752)</f>
        <v>0</v>
      </c>
      <c r="W25" s="2671"/>
      <c r="X25" s="2671"/>
      <c r="Y25" s="2671"/>
      <c r="Z25" s="2671"/>
      <c r="AA25" s="2672"/>
      <c r="AB25" s="2670" cm="1">
        <f t="array" ref="AB25">SUMPRODUCT((Application!$B$728:$B$752 = 'CalHFA Addendum'!AB$18)*(Application!$AH$728:$AH$752 = 'CalHFA Addendum'!$B25),Application!$G$728:$G$752)</f>
        <v>0</v>
      </c>
      <c r="AC25" s="2671"/>
      <c r="AD25" s="2671"/>
      <c r="AE25" s="2671"/>
      <c r="AF25" s="2671"/>
      <c r="AG25" s="2672"/>
      <c r="AH25" s="2670" cm="1">
        <f t="array" ref="AH25">SUMPRODUCT((Application!$B$728:$B$752 = 'CalHFA Addendum'!AH$18)*(Application!$AH$728:$AH$752 = 'CalHFA Addendum'!$B25),Application!$G$728:$G$752)</f>
        <v>0</v>
      </c>
      <c r="AI25" s="2671"/>
      <c r="AJ25" s="2671"/>
      <c r="AK25" s="2671"/>
      <c r="AL25" s="2671"/>
      <c r="AM25" s="2672"/>
      <c r="AN25" s="2670" cm="1">
        <f t="array" ref="AN25">SUMPRODUCT((Application!$B$728:$B$752 = 'CalHFA Addendum'!AN$18)*(Application!$AH$728:$AH$752 = 'CalHFA Addendum'!$B25),Application!$G$728:$G$752)</f>
        <v>0</v>
      </c>
      <c r="AO25" s="2671"/>
      <c r="AP25" s="2671"/>
      <c r="AQ25" s="2671"/>
      <c r="AR25" s="2671"/>
      <c r="AS25" s="2672"/>
      <c r="AT25" s="2673">
        <f t="shared" si="0"/>
        <v>0</v>
      </c>
      <c r="AU25" s="2674"/>
      <c r="AV25" s="2674"/>
      <c r="AW25" s="2674"/>
      <c r="AX25" s="2674"/>
      <c r="AY25" s="2675"/>
      <c r="AZ25" s="1528"/>
      <c r="BA25" s="1528"/>
      <c r="BB25" s="1528"/>
      <c r="BC25" s="1528"/>
      <c r="BD25" s="1528"/>
      <c r="BE25" s="1534"/>
    </row>
    <row r="26" spans="1:58" ht="15">
      <c r="A26" s="1817"/>
      <c r="B26" s="2676">
        <v>0.9</v>
      </c>
      <c r="C26" s="2677"/>
      <c r="D26" s="2677"/>
      <c r="E26" s="2677"/>
      <c r="F26" s="2677"/>
      <c r="G26" s="2677"/>
      <c r="H26" s="2677"/>
      <c r="I26" s="2677"/>
      <c r="J26" s="2666">
        <f t="shared" si="1"/>
        <v>0</v>
      </c>
      <c r="K26" s="2667"/>
      <c r="L26" s="2667"/>
      <c r="M26" s="2667"/>
      <c r="N26" s="2667"/>
      <c r="O26" s="2668"/>
      <c r="P26" s="2670" cm="1">
        <f t="array" ref="P26">SUMPRODUCT((Application!$B$728:$B$752 = 'CalHFA Addendum'!P$18)*(Application!$AH$728:$AH$752 = 'CalHFA Addendum'!$B26),Application!$G$728:$G$752)</f>
        <v>0</v>
      </c>
      <c r="Q26" s="2671"/>
      <c r="R26" s="2671"/>
      <c r="S26" s="2671"/>
      <c r="T26" s="2671"/>
      <c r="U26" s="2672"/>
      <c r="V26" s="2670" cm="1">
        <f t="array" ref="V26">SUMPRODUCT((Application!$B$728:$B$752 = 'CalHFA Addendum'!V$18)*(Application!$AH$728:$AH$752 = 'CalHFA Addendum'!$B26),Application!$G$728:$G$752)</f>
        <v>0</v>
      </c>
      <c r="W26" s="2671"/>
      <c r="X26" s="2671"/>
      <c r="Y26" s="2671"/>
      <c r="Z26" s="2671"/>
      <c r="AA26" s="2672"/>
      <c r="AB26" s="2670" cm="1">
        <f t="array" ref="AB26">SUMPRODUCT((Application!$B$728:$B$752 = 'CalHFA Addendum'!AB$18)*(Application!$AH$728:$AH$752 = 'CalHFA Addendum'!$B26),Application!$G$728:$G$752)</f>
        <v>0</v>
      </c>
      <c r="AC26" s="2671"/>
      <c r="AD26" s="2671"/>
      <c r="AE26" s="2671"/>
      <c r="AF26" s="2671"/>
      <c r="AG26" s="2672"/>
      <c r="AH26" s="2670" cm="1">
        <f t="array" ref="AH26">SUMPRODUCT((Application!$B$728:$B$752 = 'CalHFA Addendum'!AH$18)*(Application!$AH$728:$AH$752 = 'CalHFA Addendum'!$B26),Application!$G$728:$G$752)</f>
        <v>0</v>
      </c>
      <c r="AI26" s="2671"/>
      <c r="AJ26" s="2671"/>
      <c r="AK26" s="2671"/>
      <c r="AL26" s="2671"/>
      <c r="AM26" s="2672"/>
      <c r="AN26" s="2670" cm="1">
        <f t="array" ref="AN26">SUMPRODUCT((Application!$B$728:$B$752 = 'CalHFA Addendum'!AN$18)*(Application!$AH$728:$AH$752 = 'CalHFA Addendum'!$B26),Application!$G$728:$G$752)</f>
        <v>0</v>
      </c>
      <c r="AO26" s="2671"/>
      <c r="AP26" s="2671"/>
      <c r="AQ26" s="2671"/>
      <c r="AR26" s="2671"/>
      <c r="AS26" s="2672"/>
      <c r="AT26" s="2673">
        <f t="shared" si="0"/>
        <v>0</v>
      </c>
      <c r="AU26" s="2674"/>
      <c r="AV26" s="2674"/>
      <c r="AW26" s="2674"/>
      <c r="AX26" s="2674"/>
      <c r="AY26" s="2675"/>
      <c r="AZ26" s="1528"/>
      <c r="BA26" s="1528"/>
      <c r="BB26" s="1528"/>
      <c r="BC26" s="1528"/>
      <c r="BD26" s="1528"/>
      <c r="BE26" s="1534"/>
    </row>
    <row r="27" spans="1:58" ht="15">
      <c r="A27" s="1817"/>
      <c r="B27" s="2676">
        <v>1</v>
      </c>
      <c r="C27" s="2677"/>
      <c r="D27" s="2677"/>
      <c r="E27" s="2677"/>
      <c r="F27" s="2677"/>
      <c r="G27" s="2677"/>
      <c r="H27" s="2677"/>
      <c r="I27" s="2677"/>
      <c r="J27" s="2666">
        <f t="shared" si="1"/>
        <v>0</v>
      </c>
      <c r="K27" s="2667"/>
      <c r="L27" s="2667"/>
      <c r="M27" s="2667"/>
      <c r="N27" s="2667"/>
      <c r="O27" s="2668"/>
      <c r="P27" s="2670" cm="1">
        <f t="array" ref="P27">SUMPRODUCT((Application!$B$728:$B$752 = 'CalHFA Addendum'!P$18)*(Application!$AH$728:$AH$752 = 'CalHFA Addendum'!$B27),Application!$G$728:$G$752)</f>
        <v>0</v>
      </c>
      <c r="Q27" s="2671"/>
      <c r="R27" s="2671"/>
      <c r="S27" s="2671"/>
      <c r="T27" s="2671"/>
      <c r="U27" s="2672"/>
      <c r="V27" s="2670" cm="1">
        <f t="array" ref="V27">SUMPRODUCT((Application!$B$728:$B$752 = 'CalHFA Addendum'!V$18)*(Application!$AH$728:$AH$752 = 'CalHFA Addendum'!$B27),Application!$G$728:$G$752)</f>
        <v>0</v>
      </c>
      <c r="W27" s="2671"/>
      <c r="X27" s="2671"/>
      <c r="Y27" s="2671"/>
      <c r="Z27" s="2671"/>
      <c r="AA27" s="2672"/>
      <c r="AB27" s="2670" cm="1">
        <f t="array" ref="AB27">SUMPRODUCT((Application!$B$728:$B$752 = 'CalHFA Addendum'!AB$18)*(Application!$AH$728:$AH$752 = 'CalHFA Addendum'!$B27),Application!$G$728:$G$752)</f>
        <v>0</v>
      </c>
      <c r="AC27" s="2671"/>
      <c r="AD27" s="2671"/>
      <c r="AE27" s="2671"/>
      <c r="AF27" s="2671"/>
      <c r="AG27" s="2672"/>
      <c r="AH27" s="2670" cm="1">
        <f t="array" ref="AH27">SUMPRODUCT((Application!$B$728:$B$752 = 'CalHFA Addendum'!AH$18)*(Application!$AH$728:$AH$752 = 'CalHFA Addendum'!$B27),Application!$G$728:$G$752)</f>
        <v>0</v>
      </c>
      <c r="AI27" s="2671"/>
      <c r="AJ27" s="2671"/>
      <c r="AK27" s="2671"/>
      <c r="AL27" s="2671"/>
      <c r="AM27" s="2672"/>
      <c r="AN27" s="2670" cm="1">
        <f t="array" ref="AN27">SUMPRODUCT((Application!$B$728:$B$752 = 'CalHFA Addendum'!AN$18)*(Application!$AH$728:$AH$752 = 'CalHFA Addendum'!$B27),Application!$G$728:$G$752)</f>
        <v>0</v>
      </c>
      <c r="AO27" s="2671"/>
      <c r="AP27" s="2671"/>
      <c r="AQ27" s="2671"/>
      <c r="AR27" s="2671"/>
      <c r="AS27" s="2672"/>
      <c r="AT27" s="2673">
        <f t="shared" si="0"/>
        <v>0</v>
      </c>
      <c r="AU27" s="2674"/>
      <c r="AV27" s="2674"/>
      <c r="AW27" s="2674"/>
      <c r="AX27" s="2674"/>
      <c r="AY27" s="2675"/>
      <c r="AZ27" s="1528"/>
      <c r="BA27" s="1528"/>
      <c r="BB27" s="1528"/>
      <c r="BC27" s="1528"/>
      <c r="BD27" s="1528"/>
      <c r="BE27" s="1534"/>
      <c r="BF27" s="1699"/>
    </row>
    <row r="28" spans="1:58" thickBot="1">
      <c r="A28" s="1817"/>
      <c r="B28" s="2688" t="s">
        <v>2051</v>
      </c>
      <c r="C28" s="2689"/>
      <c r="D28" s="2689"/>
      <c r="E28" s="2689"/>
      <c r="F28" s="2689"/>
      <c r="G28" s="2689"/>
      <c r="H28" s="2689"/>
      <c r="I28" s="2690"/>
      <c r="J28" s="2666">
        <f t="shared" ref="J28" si="2">SUM(P28:AS28)</f>
        <v>1</v>
      </c>
      <c r="K28" s="2667"/>
      <c r="L28" s="2667"/>
      <c r="M28" s="2667"/>
      <c r="N28" s="2667"/>
      <c r="O28" s="2668"/>
      <c r="P28" s="2678">
        <f>_xlfn.IFNA(VLOOKUP(P$18,Application!$J$772:$S$775,6,FALSE), 0)</f>
        <v>0</v>
      </c>
      <c r="Q28" s="2679"/>
      <c r="R28" s="2679"/>
      <c r="S28" s="2679"/>
      <c r="T28" s="2679"/>
      <c r="U28" s="2680"/>
      <c r="V28" s="2678">
        <f>_xlfn.IFNA(VLOOKUP(V$18,Application!$J$772:$S$775,6,FALSE), 0)</f>
        <v>0</v>
      </c>
      <c r="W28" s="2679"/>
      <c r="X28" s="2679"/>
      <c r="Y28" s="2679"/>
      <c r="Z28" s="2679"/>
      <c r="AA28" s="2680"/>
      <c r="AB28" s="2678">
        <f>_xlfn.IFNA(VLOOKUP(AB$18,Application!$J$772:$S$775,6,FALSE), 0)</f>
        <v>1</v>
      </c>
      <c r="AC28" s="2679"/>
      <c r="AD28" s="2679"/>
      <c r="AE28" s="2679"/>
      <c r="AF28" s="2679"/>
      <c r="AG28" s="2680"/>
      <c r="AH28" s="2678">
        <f>_xlfn.IFNA(VLOOKUP(AH$18,Application!$J$772:$S$775,6,FALSE), 0)</f>
        <v>0</v>
      </c>
      <c r="AI28" s="2679"/>
      <c r="AJ28" s="2679"/>
      <c r="AK28" s="2679"/>
      <c r="AL28" s="2679"/>
      <c r="AM28" s="2680"/>
      <c r="AN28" s="2678">
        <f>_xlfn.IFNA(VLOOKUP(AN$18,Application!$J$772:$S$775,6,FALSE), 0)</f>
        <v>0</v>
      </c>
      <c r="AO28" s="2679"/>
      <c r="AP28" s="2679"/>
      <c r="AQ28" s="2679"/>
      <c r="AR28" s="2679"/>
      <c r="AS28" s="2680"/>
      <c r="AT28" s="2673">
        <f t="shared" ref="AT28" si="3">J28/$J$29</f>
        <v>9.9009900990099011E-3</v>
      </c>
      <c r="AU28" s="2674"/>
      <c r="AV28" s="2674"/>
      <c r="AW28" s="2674"/>
      <c r="AX28" s="2674"/>
      <c r="AY28" s="2675"/>
      <c r="AZ28" s="1528"/>
      <c r="BA28" s="1528"/>
      <c r="BB28" s="1528"/>
      <c r="BC28" s="1528"/>
      <c r="BD28" s="1528"/>
      <c r="BE28" s="1534"/>
    </row>
    <row r="29" spans="1:58" thickBot="1">
      <c r="A29" s="1817"/>
      <c r="B29" s="2681" t="s">
        <v>1881</v>
      </c>
      <c r="C29" s="2682"/>
      <c r="D29" s="2682"/>
      <c r="E29" s="2682"/>
      <c r="F29" s="2682"/>
      <c r="G29" s="2682"/>
      <c r="H29" s="2682"/>
      <c r="I29" s="2683"/>
      <c r="J29" s="2684">
        <f>SUM(J19:O28)</f>
        <v>101</v>
      </c>
      <c r="K29" s="2682"/>
      <c r="L29" s="2682"/>
      <c r="M29" s="2682"/>
      <c r="N29" s="2682"/>
      <c r="O29" s="2683"/>
      <c r="P29" s="2684">
        <f>SUM(P19:U28)</f>
        <v>0</v>
      </c>
      <c r="Q29" s="2682"/>
      <c r="R29" s="2682"/>
      <c r="S29" s="2682"/>
      <c r="T29" s="2682"/>
      <c r="U29" s="2683"/>
      <c r="V29" s="2684">
        <f>SUM(V19:AA28)</f>
        <v>80</v>
      </c>
      <c r="W29" s="2682"/>
      <c r="X29" s="2682"/>
      <c r="Y29" s="2682"/>
      <c r="Z29" s="2682"/>
      <c r="AA29" s="2683"/>
      <c r="AB29" s="2684">
        <f>SUM(AB19:AG28)</f>
        <v>21</v>
      </c>
      <c r="AC29" s="2682"/>
      <c r="AD29" s="2682"/>
      <c r="AE29" s="2682"/>
      <c r="AF29" s="2682"/>
      <c r="AG29" s="2683"/>
      <c r="AH29" s="2684">
        <f>SUM(AH19:AM28)</f>
        <v>0</v>
      </c>
      <c r="AI29" s="2682"/>
      <c r="AJ29" s="2682"/>
      <c r="AK29" s="2682"/>
      <c r="AL29" s="2682"/>
      <c r="AM29" s="2683"/>
      <c r="AN29" s="2684">
        <f>SUM(AN19:AS28)</f>
        <v>0</v>
      </c>
      <c r="AO29" s="2682"/>
      <c r="AP29" s="2682"/>
      <c r="AQ29" s="2682"/>
      <c r="AR29" s="2682"/>
      <c r="AS29" s="2683"/>
      <c r="AT29" s="2685">
        <f>J29/$J$29</f>
        <v>1</v>
      </c>
      <c r="AU29" s="2686"/>
      <c r="AV29" s="2686"/>
      <c r="AW29" s="2686"/>
      <c r="AX29" s="2686"/>
      <c r="AY29" s="2687"/>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91" t="s">
        <v>2052</v>
      </c>
      <c r="C31" s="2692"/>
      <c r="D31" s="2692"/>
      <c r="E31" s="2692"/>
      <c r="F31" s="2692"/>
      <c r="G31" s="2692"/>
      <c r="H31" s="2692"/>
      <c r="I31" s="2692"/>
      <c r="J31" s="2692"/>
      <c r="K31" s="2692"/>
      <c r="L31" s="2692"/>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c r="AS31" s="2692"/>
      <c r="AT31" s="2692"/>
      <c r="AU31" s="2692"/>
      <c r="AV31" s="2692"/>
      <c r="AW31" s="2692"/>
      <c r="AX31" s="2692"/>
      <c r="AY31" s="2692"/>
      <c r="AZ31" s="2693"/>
      <c r="BA31" s="1528"/>
      <c r="BB31" s="1528"/>
      <c r="BC31" s="1528"/>
      <c r="BD31" s="1528"/>
      <c r="BE31" s="1534"/>
    </row>
    <row r="32" spans="1:58" thickBot="1">
      <c r="A32" s="1817"/>
      <c r="B32" s="2694" t="s">
        <v>2053</v>
      </c>
      <c r="C32" s="2695"/>
      <c r="D32" s="2695"/>
      <c r="E32" s="2695"/>
      <c r="F32" s="2695"/>
      <c r="G32" s="2695"/>
      <c r="H32" s="2695"/>
      <c r="I32" s="2696"/>
      <c r="J32" s="2698" t="s">
        <v>2054</v>
      </c>
      <c r="K32" s="2699"/>
      <c r="L32" s="2699"/>
      <c r="M32" s="2700"/>
      <c r="N32" s="2698" t="s">
        <v>2055</v>
      </c>
      <c r="O32" s="2699"/>
      <c r="P32" s="2699"/>
      <c r="Q32" s="2699"/>
      <c r="R32" s="2702" t="s">
        <v>2056</v>
      </c>
      <c r="S32" s="2703"/>
      <c r="T32" s="2703"/>
      <c r="U32" s="2703"/>
      <c r="V32" s="2703"/>
      <c r="W32" s="2703"/>
      <c r="X32" s="2703"/>
      <c r="Y32" s="2703"/>
      <c r="Z32" s="2703"/>
      <c r="AA32" s="2703"/>
      <c r="AB32" s="2703"/>
      <c r="AC32" s="2703"/>
      <c r="AD32" s="2703"/>
      <c r="AE32" s="2703"/>
      <c r="AF32" s="2703"/>
      <c r="AG32" s="2703"/>
      <c r="AH32" s="2703"/>
      <c r="AI32" s="2703"/>
      <c r="AJ32" s="2703"/>
      <c r="AK32" s="2703"/>
      <c r="AL32" s="2703"/>
      <c r="AM32" s="2703"/>
      <c r="AN32" s="2703"/>
      <c r="AO32" s="2703"/>
      <c r="AP32" s="2703"/>
      <c r="AQ32" s="2703"/>
      <c r="AR32" s="2703"/>
      <c r="AS32" s="2703"/>
      <c r="AT32" s="2703"/>
      <c r="AU32" s="2703"/>
      <c r="AV32" s="2703"/>
      <c r="AW32" s="2703"/>
      <c r="AX32" s="2703"/>
      <c r="AY32" s="2703"/>
      <c r="AZ32" s="2704"/>
      <c r="BA32" s="1528"/>
      <c r="BB32" s="1528"/>
      <c r="BC32" s="1528"/>
      <c r="BD32" s="1528"/>
      <c r="BE32" s="1534"/>
    </row>
    <row r="33" spans="1:58" ht="15" customHeight="1">
      <c r="A33" s="1817"/>
      <c r="B33" s="2697"/>
      <c r="C33" s="2695"/>
      <c r="D33" s="2695"/>
      <c r="E33" s="2695"/>
      <c r="F33" s="2695"/>
      <c r="G33" s="2695"/>
      <c r="H33" s="2695"/>
      <c r="I33" s="2696"/>
      <c r="J33" s="2701"/>
      <c r="K33" s="2699"/>
      <c r="L33" s="2699"/>
      <c r="M33" s="2700"/>
      <c r="N33" s="2701"/>
      <c r="O33" s="2699"/>
      <c r="P33" s="2699"/>
      <c r="Q33" s="2699"/>
      <c r="R33" s="2705" t="s">
        <v>2057</v>
      </c>
      <c r="S33" s="2706"/>
      <c r="T33" s="2706"/>
      <c r="U33" s="2706"/>
      <c r="V33" s="2706"/>
      <c r="W33" s="2706"/>
      <c r="X33" s="2706"/>
      <c r="Y33" s="2706"/>
      <c r="Z33" s="2706"/>
      <c r="AA33" s="2706"/>
      <c r="AB33" s="2706"/>
      <c r="AC33" s="2706"/>
      <c r="AD33" s="2706"/>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7"/>
      <c r="BA33" s="1535"/>
      <c r="BB33" s="1528"/>
      <c r="BC33" s="1528"/>
      <c r="BD33" s="1528"/>
      <c r="BE33" s="1534"/>
    </row>
    <row r="34" spans="1:58" ht="15.75" customHeight="1" thickBot="1">
      <c r="A34" s="1817"/>
      <c r="B34" s="2697"/>
      <c r="C34" s="2695"/>
      <c r="D34" s="2695"/>
      <c r="E34" s="2695"/>
      <c r="F34" s="2695"/>
      <c r="G34" s="2695"/>
      <c r="H34" s="2695"/>
      <c r="I34" s="2696"/>
      <c r="J34" s="2701"/>
      <c r="K34" s="2699"/>
      <c r="L34" s="2699"/>
      <c r="M34" s="2700"/>
      <c r="N34" s="2701"/>
      <c r="O34" s="2699"/>
      <c r="P34" s="2699"/>
      <c r="Q34" s="2699"/>
      <c r="R34" s="2708"/>
      <c r="S34" s="2709"/>
      <c r="T34" s="2709"/>
      <c r="U34" s="2709"/>
      <c r="V34" s="2709"/>
      <c r="W34" s="2709"/>
      <c r="X34" s="2709"/>
      <c r="Y34" s="2709"/>
      <c r="Z34" s="2709"/>
      <c r="AA34" s="2709"/>
      <c r="AB34" s="2709"/>
      <c r="AC34" s="2709"/>
      <c r="AD34" s="2709"/>
      <c r="AE34" s="2709"/>
      <c r="AF34" s="2709"/>
      <c r="AG34" s="2709"/>
      <c r="AH34" s="2709"/>
      <c r="AI34" s="2709"/>
      <c r="AJ34" s="2709"/>
      <c r="AK34" s="2709"/>
      <c r="AL34" s="2709"/>
      <c r="AM34" s="2709"/>
      <c r="AN34" s="2709"/>
      <c r="AO34" s="2709"/>
      <c r="AP34" s="2709"/>
      <c r="AQ34" s="2709"/>
      <c r="AR34" s="2709"/>
      <c r="AS34" s="2709"/>
      <c r="AT34" s="2709"/>
      <c r="AU34" s="2709"/>
      <c r="AV34" s="2709"/>
      <c r="AW34" s="2709"/>
      <c r="AX34" s="2709"/>
      <c r="AY34" s="2709"/>
      <c r="AZ34" s="2710"/>
      <c r="BA34" s="1535"/>
      <c r="BB34" s="1528"/>
      <c r="BC34" s="1528"/>
      <c r="BD34" s="1528"/>
      <c r="BE34" s="1534"/>
    </row>
    <row r="35" spans="1:58" ht="15.75" customHeight="1" thickBot="1">
      <c r="A35" s="1817"/>
      <c r="B35" s="2697"/>
      <c r="C35" s="2695"/>
      <c r="D35" s="2695"/>
      <c r="E35" s="2695"/>
      <c r="F35" s="2695"/>
      <c r="G35" s="2695"/>
      <c r="H35" s="2695"/>
      <c r="I35" s="2696"/>
      <c r="J35" s="2701"/>
      <c r="K35" s="2699"/>
      <c r="L35" s="2699"/>
      <c r="M35" s="2700"/>
      <c r="N35" s="2701"/>
      <c r="O35" s="2699"/>
      <c r="P35" s="2699"/>
      <c r="Q35" s="2699"/>
      <c r="R35" s="2711">
        <v>0.5</v>
      </c>
      <c r="S35" s="2712"/>
      <c r="T35" s="2712"/>
      <c r="U35" s="2713"/>
      <c r="V35" s="2711">
        <v>0.6</v>
      </c>
      <c r="W35" s="2712"/>
      <c r="X35" s="2712"/>
      <c r="Y35" s="2713"/>
      <c r="Z35" s="2711">
        <v>0.7</v>
      </c>
      <c r="AA35" s="2712"/>
      <c r="AB35" s="2712"/>
      <c r="AC35" s="2713"/>
      <c r="AD35" s="2711">
        <v>0.8</v>
      </c>
      <c r="AE35" s="2712"/>
      <c r="AF35" s="2712"/>
      <c r="AG35" s="2713"/>
      <c r="AH35" s="2711">
        <v>1</v>
      </c>
      <c r="AI35" s="2712"/>
      <c r="AJ35" s="2712"/>
      <c r="AK35" s="2713"/>
      <c r="AL35" s="2711">
        <v>1.2</v>
      </c>
      <c r="AM35" s="2712"/>
      <c r="AN35" s="2713"/>
      <c r="AO35" s="2723" t="s">
        <v>2058</v>
      </c>
      <c r="AP35" s="2724"/>
      <c r="AQ35" s="2724"/>
      <c r="AR35" s="2724"/>
      <c r="AS35" s="2724"/>
      <c r="AT35" s="2725"/>
      <c r="AU35" s="2723" t="s">
        <v>2059</v>
      </c>
      <c r="AV35" s="2724"/>
      <c r="AW35" s="2724"/>
      <c r="AX35" s="2724"/>
      <c r="AY35" s="2724"/>
      <c r="AZ35" s="2725"/>
      <c r="BA35" s="1535"/>
      <c r="BB35" s="1528"/>
      <c r="BC35" s="1528"/>
      <c r="BD35" s="1528"/>
      <c r="BE35" s="1534"/>
      <c r="BF35" s="1526"/>
    </row>
    <row r="36" spans="1:58" ht="15.75" customHeight="1">
      <c r="A36" s="1817"/>
      <c r="B36" s="2726" t="s">
        <v>2060</v>
      </c>
      <c r="C36" s="2727"/>
      <c r="D36" s="2727"/>
      <c r="E36" s="2727"/>
      <c r="F36" s="2727"/>
      <c r="G36" s="2727"/>
      <c r="H36" s="2727"/>
      <c r="I36" s="2728"/>
      <c r="J36" s="2729" t="s">
        <v>2061</v>
      </c>
      <c r="K36" s="2730"/>
      <c r="L36" s="2730"/>
      <c r="M36" s="2731"/>
      <c r="N36" s="2732">
        <v>55</v>
      </c>
      <c r="O36" s="2733"/>
      <c r="P36" s="2733"/>
      <c r="Q36" s="2734"/>
      <c r="R36" s="2735">
        <v>10</v>
      </c>
      <c r="S36" s="2735"/>
      <c r="T36" s="2735"/>
      <c r="U36" s="2735"/>
      <c r="V36" s="2735">
        <v>30</v>
      </c>
      <c r="W36" s="2735"/>
      <c r="X36" s="2735"/>
      <c r="Y36" s="2735"/>
      <c r="Z36" s="2735"/>
      <c r="AA36" s="2735"/>
      <c r="AB36" s="2735"/>
      <c r="AC36" s="2735"/>
      <c r="AD36" s="2735">
        <v>59</v>
      </c>
      <c r="AE36" s="2735"/>
      <c r="AF36" s="2735"/>
      <c r="AG36" s="2735"/>
      <c r="AH36" s="2738"/>
      <c r="AI36" s="2738"/>
      <c r="AJ36" s="2738"/>
      <c r="AK36" s="2738"/>
      <c r="AL36" s="2738"/>
      <c r="AM36" s="2738"/>
      <c r="AN36" s="2738"/>
      <c r="AO36" s="2736">
        <f>SUM(R36:AN36)</f>
        <v>99</v>
      </c>
      <c r="AP36" s="2736"/>
      <c r="AQ36" s="2736"/>
      <c r="AR36" s="2736"/>
      <c r="AS36" s="2736"/>
      <c r="AT36" s="2736"/>
      <c r="AU36" s="2737">
        <f>AO36/$J$29</f>
        <v>0.98019801980198018</v>
      </c>
      <c r="AV36" s="2737"/>
      <c r="AW36" s="2737"/>
      <c r="AX36" s="2737"/>
      <c r="AY36" s="2737"/>
      <c r="AZ36" s="2737"/>
      <c r="BA36" s="1528"/>
      <c r="BB36" s="1528"/>
      <c r="BC36" s="1528"/>
      <c r="BD36" s="1528"/>
      <c r="BE36" s="1534"/>
      <c r="BF36" s="1526"/>
    </row>
    <row r="37" spans="1:58" ht="15.75" customHeight="1">
      <c r="A37" s="1817"/>
      <c r="B37" s="2714" t="s">
        <v>2062</v>
      </c>
      <c r="C37" s="2715"/>
      <c r="D37" s="2715"/>
      <c r="E37" s="2715"/>
      <c r="F37" s="2715"/>
      <c r="G37" s="2715"/>
      <c r="H37" s="2715"/>
      <c r="I37" s="2716"/>
      <c r="J37" s="2717" t="s">
        <v>2063</v>
      </c>
      <c r="K37" s="2718"/>
      <c r="L37" s="2718"/>
      <c r="M37" s="2719"/>
      <c r="N37" s="2720">
        <v>55</v>
      </c>
      <c r="O37" s="2718"/>
      <c r="P37" s="2718"/>
      <c r="Q37" s="2721"/>
      <c r="R37" s="2722"/>
      <c r="S37" s="2722"/>
      <c r="T37" s="2722"/>
      <c r="U37" s="2722"/>
      <c r="V37" s="2722"/>
      <c r="W37" s="2722"/>
      <c r="X37" s="2722"/>
      <c r="Y37" s="2722"/>
      <c r="Z37" s="2722"/>
      <c r="AA37" s="2722"/>
      <c r="AB37" s="2722"/>
      <c r="AC37" s="2722"/>
      <c r="AD37" s="2722"/>
      <c r="AE37" s="2722"/>
      <c r="AF37" s="2722"/>
      <c r="AG37" s="2722"/>
      <c r="AH37" s="2722"/>
      <c r="AI37" s="2722"/>
      <c r="AJ37" s="2722"/>
      <c r="AK37" s="2722"/>
      <c r="AL37" s="2722"/>
      <c r="AM37" s="2722"/>
      <c r="AN37" s="2722"/>
      <c r="AO37" s="2736">
        <f t="shared" ref="AO37:AO47" si="4">SUM(R37:AN37)</f>
        <v>0</v>
      </c>
      <c r="AP37" s="2736"/>
      <c r="AQ37" s="2736"/>
      <c r="AR37" s="2736"/>
      <c r="AS37" s="2736"/>
      <c r="AT37" s="2736"/>
      <c r="AU37" s="2737">
        <f t="shared" ref="AU37:AU47" si="5">AO37/$J$29</f>
        <v>0</v>
      </c>
      <c r="AV37" s="2737"/>
      <c r="AW37" s="2737"/>
      <c r="AX37" s="2737"/>
      <c r="AY37" s="2737"/>
      <c r="AZ37" s="2737"/>
      <c r="BA37" s="1528"/>
      <c r="BB37" s="1528"/>
      <c r="BC37" s="1528"/>
      <c r="BD37" s="1528"/>
      <c r="BE37" s="1534"/>
      <c r="BF37" s="1526"/>
    </row>
    <row r="38" spans="1:58" ht="15.75" customHeight="1">
      <c r="A38" s="1817"/>
      <c r="B38" s="2714" t="s">
        <v>2064</v>
      </c>
      <c r="C38" s="2715"/>
      <c r="D38" s="2715"/>
      <c r="E38" s="2715"/>
      <c r="F38" s="2715"/>
      <c r="G38" s="2715"/>
      <c r="H38" s="2715"/>
      <c r="I38" s="2716"/>
      <c r="J38" s="2717" t="s">
        <v>2065</v>
      </c>
      <c r="K38" s="2718"/>
      <c r="L38" s="2718"/>
      <c r="M38" s="2719"/>
      <c r="N38" s="2720">
        <v>55</v>
      </c>
      <c r="O38" s="2718"/>
      <c r="P38" s="2718"/>
      <c r="Q38" s="2721"/>
      <c r="R38" s="2722"/>
      <c r="S38" s="2722"/>
      <c r="T38" s="2722"/>
      <c r="U38" s="2722"/>
      <c r="V38" s="2722"/>
      <c r="W38" s="2722"/>
      <c r="X38" s="2722"/>
      <c r="Y38" s="2722"/>
      <c r="Z38" s="2722"/>
      <c r="AA38" s="2722"/>
      <c r="AB38" s="2722"/>
      <c r="AC38" s="2722"/>
      <c r="AD38" s="2722"/>
      <c r="AE38" s="2722"/>
      <c r="AF38" s="2722"/>
      <c r="AG38" s="2722"/>
      <c r="AH38" s="2722"/>
      <c r="AI38" s="2722"/>
      <c r="AJ38" s="2722"/>
      <c r="AK38" s="2722"/>
      <c r="AL38" s="2722"/>
      <c r="AM38" s="2722"/>
      <c r="AN38" s="2722"/>
      <c r="AO38" s="2736">
        <f t="shared" si="4"/>
        <v>0</v>
      </c>
      <c r="AP38" s="2736"/>
      <c r="AQ38" s="2736"/>
      <c r="AR38" s="2736"/>
      <c r="AS38" s="2736"/>
      <c r="AT38" s="2736"/>
      <c r="AU38" s="2737">
        <f t="shared" si="5"/>
        <v>0</v>
      </c>
      <c r="AV38" s="2737"/>
      <c r="AW38" s="2737"/>
      <c r="AX38" s="2737"/>
      <c r="AY38" s="2737"/>
      <c r="AZ38" s="2737"/>
      <c r="BA38" s="1528"/>
      <c r="BB38" s="1528"/>
      <c r="BC38" s="1528"/>
      <c r="BD38" s="1528"/>
      <c r="BE38" s="1534"/>
      <c r="BF38" s="1526"/>
    </row>
    <row r="39" spans="1:58" ht="15.75" customHeight="1">
      <c r="A39" s="1817"/>
      <c r="B39" s="2714" t="s">
        <v>2066</v>
      </c>
      <c r="C39" s="2715"/>
      <c r="D39" s="2715"/>
      <c r="E39" s="2715"/>
      <c r="F39" s="2715"/>
      <c r="G39" s="2715"/>
      <c r="H39" s="2715"/>
      <c r="I39" s="2716"/>
      <c r="J39" s="2739"/>
      <c r="K39" s="2740"/>
      <c r="L39" s="2740"/>
      <c r="M39" s="2741"/>
      <c r="N39" s="2742"/>
      <c r="O39" s="2740"/>
      <c r="P39" s="2740"/>
      <c r="Q39" s="2743"/>
      <c r="R39" s="2722"/>
      <c r="S39" s="2722"/>
      <c r="T39" s="2722"/>
      <c r="U39" s="2722"/>
      <c r="V39" s="2722"/>
      <c r="W39" s="2722"/>
      <c r="X39" s="2722"/>
      <c r="Y39" s="2722"/>
      <c r="Z39" s="2722"/>
      <c r="AA39" s="2722"/>
      <c r="AB39" s="2722"/>
      <c r="AC39" s="2722"/>
      <c r="AD39" s="2722"/>
      <c r="AE39" s="2722"/>
      <c r="AF39" s="2722"/>
      <c r="AG39" s="2722"/>
      <c r="AH39" s="2722"/>
      <c r="AI39" s="2722"/>
      <c r="AJ39" s="2722"/>
      <c r="AK39" s="2722"/>
      <c r="AL39" s="2722"/>
      <c r="AM39" s="2722"/>
      <c r="AN39" s="2722"/>
      <c r="AO39" s="2736">
        <f t="shared" si="4"/>
        <v>0</v>
      </c>
      <c r="AP39" s="2736"/>
      <c r="AQ39" s="2736"/>
      <c r="AR39" s="2736"/>
      <c r="AS39" s="2736"/>
      <c r="AT39" s="2736"/>
      <c r="AU39" s="2737">
        <f t="shared" si="5"/>
        <v>0</v>
      </c>
      <c r="AV39" s="2737"/>
      <c r="AW39" s="2737"/>
      <c r="AX39" s="2737"/>
      <c r="AY39" s="2737"/>
      <c r="AZ39" s="2737"/>
      <c r="BA39" s="1528"/>
      <c r="BB39" s="1528"/>
      <c r="BC39" s="1528"/>
      <c r="BD39" s="1528"/>
      <c r="BE39" s="1534"/>
    </row>
    <row r="40" spans="1:58" ht="15.75" customHeight="1">
      <c r="A40" s="1817"/>
      <c r="B40" s="2714" t="s">
        <v>2066</v>
      </c>
      <c r="C40" s="2715"/>
      <c r="D40" s="2715"/>
      <c r="E40" s="2715"/>
      <c r="F40" s="2715"/>
      <c r="G40" s="2715"/>
      <c r="H40" s="2715"/>
      <c r="I40" s="2716"/>
      <c r="J40" s="2739"/>
      <c r="K40" s="2740"/>
      <c r="L40" s="2740"/>
      <c r="M40" s="2741"/>
      <c r="N40" s="2742"/>
      <c r="O40" s="2740"/>
      <c r="P40" s="2740"/>
      <c r="Q40" s="2743"/>
      <c r="R40" s="2722"/>
      <c r="S40" s="2722"/>
      <c r="T40" s="2722"/>
      <c r="U40" s="2722"/>
      <c r="V40" s="2722"/>
      <c r="W40" s="2722"/>
      <c r="X40" s="2722"/>
      <c r="Y40" s="2722"/>
      <c r="Z40" s="2722"/>
      <c r="AA40" s="2722"/>
      <c r="AB40" s="2722"/>
      <c r="AC40" s="2722"/>
      <c r="AD40" s="2722"/>
      <c r="AE40" s="2722"/>
      <c r="AF40" s="2722"/>
      <c r="AG40" s="2722"/>
      <c r="AH40" s="2722"/>
      <c r="AI40" s="2722"/>
      <c r="AJ40" s="2722"/>
      <c r="AK40" s="2722"/>
      <c r="AL40" s="2722"/>
      <c r="AM40" s="2722"/>
      <c r="AN40" s="2722"/>
      <c r="AO40" s="2736">
        <f t="shared" si="4"/>
        <v>0</v>
      </c>
      <c r="AP40" s="2736"/>
      <c r="AQ40" s="2736"/>
      <c r="AR40" s="2736"/>
      <c r="AS40" s="2736"/>
      <c r="AT40" s="2736"/>
      <c r="AU40" s="2737">
        <f t="shared" si="5"/>
        <v>0</v>
      </c>
      <c r="AV40" s="2737"/>
      <c r="AW40" s="2737"/>
      <c r="AX40" s="2737"/>
      <c r="AY40" s="2737"/>
      <c r="AZ40" s="2737"/>
      <c r="BA40" s="1528"/>
      <c r="BB40" s="1528"/>
      <c r="BC40" s="1528"/>
      <c r="BD40" s="1528"/>
      <c r="BE40" s="1534"/>
    </row>
    <row r="41" spans="1:58" ht="15.75" customHeight="1">
      <c r="A41" s="1817"/>
      <c r="B41" s="2744" t="s">
        <v>2067</v>
      </c>
      <c r="C41" s="2745"/>
      <c r="D41" s="2745"/>
      <c r="E41" s="2745"/>
      <c r="F41" s="2745"/>
      <c r="G41" s="2745"/>
      <c r="H41" s="2745"/>
      <c r="I41" s="2746"/>
      <c r="J41" s="2739"/>
      <c r="K41" s="2740"/>
      <c r="L41" s="2740"/>
      <c r="M41" s="2741"/>
      <c r="N41" s="2742"/>
      <c r="O41" s="2740"/>
      <c r="P41" s="2740"/>
      <c r="Q41" s="2743"/>
      <c r="R41" s="2722"/>
      <c r="S41" s="2722"/>
      <c r="T41" s="2722"/>
      <c r="U41" s="2722"/>
      <c r="V41" s="2722"/>
      <c r="W41" s="2722"/>
      <c r="X41" s="2722"/>
      <c r="Y41" s="2722"/>
      <c r="Z41" s="2722"/>
      <c r="AA41" s="2722"/>
      <c r="AB41" s="2722"/>
      <c r="AC41" s="2722"/>
      <c r="AD41" s="2722"/>
      <c r="AE41" s="2722"/>
      <c r="AF41" s="2722"/>
      <c r="AG41" s="2722"/>
      <c r="AH41" s="2722"/>
      <c r="AI41" s="2722"/>
      <c r="AJ41" s="2722"/>
      <c r="AK41" s="2722"/>
      <c r="AL41" s="2722"/>
      <c r="AM41" s="2722"/>
      <c r="AN41" s="2722"/>
      <c r="AO41" s="2736">
        <f t="shared" si="4"/>
        <v>0</v>
      </c>
      <c r="AP41" s="2736"/>
      <c r="AQ41" s="2736"/>
      <c r="AR41" s="2736"/>
      <c r="AS41" s="2736"/>
      <c r="AT41" s="2736"/>
      <c r="AU41" s="2737">
        <f t="shared" si="5"/>
        <v>0</v>
      </c>
      <c r="AV41" s="2737"/>
      <c r="AW41" s="2737"/>
      <c r="AX41" s="2737"/>
      <c r="AY41" s="2737"/>
      <c r="AZ41" s="2737"/>
      <c r="BA41" s="1528"/>
      <c r="BB41" s="1528"/>
      <c r="BC41" s="1528"/>
      <c r="BD41" s="1528"/>
      <c r="BE41" s="1534"/>
    </row>
    <row r="42" spans="1:58" ht="15.75" customHeight="1">
      <c r="A42" s="1817"/>
      <c r="B42" s="2744" t="s">
        <v>2067</v>
      </c>
      <c r="C42" s="2745"/>
      <c r="D42" s="2745"/>
      <c r="E42" s="2745"/>
      <c r="F42" s="2745"/>
      <c r="G42" s="2745"/>
      <c r="H42" s="2745"/>
      <c r="I42" s="2746"/>
      <c r="J42" s="2739"/>
      <c r="K42" s="2740"/>
      <c r="L42" s="2740"/>
      <c r="M42" s="2741"/>
      <c r="N42" s="2742"/>
      <c r="O42" s="2740"/>
      <c r="P42" s="2740"/>
      <c r="Q42" s="2743"/>
      <c r="R42" s="2722"/>
      <c r="S42" s="2722"/>
      <c r="T42" s="2722"/>
      <c r="U42" s="2722"/>
      <c r="V42" s="2722"/>
      <c r="W42" s="2722"/>
      <c r="X42" s="2722"/>
      <c r="Y42" s="2722"/>
      <c r="Z42" s="2722"/>
      <c r="AA42" s="2722"/>
      <c r="AB42" s="2722"/>
      <c r="AC42" s="2722"/>
      <c r="AD42" s="2722"/>
      <c r="AE42" s="2722"/>
      <c r="AF42" s="2722"/>
      <c r="AG42" s="2722"/>
      <c r="AH42" s="2722"/>
      <c r="AI42" s="2722"/>
      <c r="AJ42" s="2722"/>
      <c r="AK42" s="2722"/>
      <c r="AL42" s="2722"/>
      <c r="AM42" s="2722"/>
      <c r="AN42" s="2722"/>
      <c r="AO42" s="2736">
        <f t="shared" si="4"/>
        <v>0</v>
      </c>
      <c r="AP42" s="2736"/>
      <c r="AQ42" s="2736"/>
      <c r="AR42" s="2736"/>
      <c r="AS42" s="2736"/>
      <c r="AT42" s="2736"/>
      <c r="AU42" s="2737">
        <f t="shared" si="5"/>
        <v>0</v>
      </c>
      <c r="AV42" s="2737"/>
      <c r="AW42" s="2737"/>
      <c r="AX42" s="2737"/>
      <c r="AY42" s="2737"/>
      <c r="AZ42" s="2737"/>
      <c r="BA42" s="1528"/>
      <c r="BB42" s="1528"/>
      <c r="BC42" s="1528"/>
      <c r="BD42" s="1528"/>
      <c r="BE42" s="1534"/>
    </row>
    <row r="43" spans="1:58" ht="15.75" customHeight="1">
      <c r="A43" s="1817"/>
      <c r="B43" s="2747" t="s">
        <v>2068</v>
      </c>
      <c r="C43" s="2748"/>
      <c r="D43" s="2748"/>
      <c r="E43" s="2748"/>
      <c r="F43" s="2748"/>
      <c r="G43" s="2748"/>
      <c r="H43" s="2748"/>
      <c r="I43" s="2749"/>
      <c r="J43" s="2739"/>
      <c r="K43" s="2740"/>
      <c r="L43" s="2740"/>
      <c r="M43" s="2741"/>
      <c r="N43" s="2742"/>
      <c r="O43" s="2740"/>
      <c r="P43" s="2740"/>
      <c r="Q43" s="2743"/>
      <c r="R43" s="2722"/>
      <c r="S43" s="2722"/>
      <c r="T43" s="2722"/>
      <c r="U43" s="2722"/>
      <c r="V43" s="2722"/>
      <c r="W43" s="2722"/>
      <c r="X43" s="2722"/>
      <c r="Y43" s="2722"/>
      <c r="Z43" s="2722"/>
      <c r="AA43" s="2722"/>
      <c r="AB43" s="2722"/>
      <c r="AC43" s="2722"/>
      <c r="AD43" s="2722"/>
      <c r="AE43" s="2722"/>
      <c r="AF43" s="2722"/>
      <c r="AG43" s="2722"/>
      <c r="AH43" s="2722"/>
      <c r="AI43" s="2722"/>
      <c r="AJ43" s="2722"/>
      <c r="AK43" s="2722"/>
      <c r="AL43" s="2722"/>
      <c r="AM43" s="2722"/>
      <c r="AN43" s="2722"/>
      <c r="AO43" s="2736">
        <f t="shared" si="4"/>
        <v>0</v>
      </c>
      <c r="AP43" s="2736"/>
      <c r="AQ43" s="2736"/>
      <c r="AR43" s="2736"/>
      <c r="AS43" s="2736"/>
      <c r="AT43" s="2736"/>
      <c r="AU43" s="2737">
        <f t="shared" si="5"/>
        <v>0</v>
      </c>
      <c r="AV43" s="2737"/>
      <c r="AW43" s="2737"/>
      <c r="AX43" s="2737"/>
      <c r="AY43" s="2737"/>
      <c r="AZ43" s="2737"/>
      <c r="BA43" s="1528"/>
      <c r="BB43" s="1528"/>
      <c r="BC43" s="1528"/>
      <c r="BD43" s="1528"/>
      <c r="BE43" s="1534"/>
    </row>
    <row r="44" spans="1:58" ht="15.75" customHeight="1">
      <c r="A44" s="1817"/>
      <c r="B44" s="2747" t="s">
        <v>2069</v>
      </c>
      <c r="C44" s="2748"/>
      <c r="D44" s="2748"/>
      <c r="E44" s="2748"/>
      <c r="F44" s="2748"/>
      <c r="G44" s="2748"/>
      <c r="H44" s="2748"/>
      <c r="I44" s="2749"/>
      <c r="J44" s="2739"/>
      <c r="K44" s="2740"/>
      <c r="L44" s="2740"/>
      <c r="M44" s="2741"/>
      <c r="N44" s="2742"/>
      <c r="O44" s="2740"/>
      <c r="P44" s="2740"/>
      <c r="Q44" s="2743"/>
      <c r="R44" s="2722"/>
      <c r="S44" s="2722"/>
      <c r="T44" s="2722"/>
      <c r="U44" s="2722"/>
      <c r="V44" s="2722"/>
      <c r="W44" s="2722"/>
      <c r="X44" s="2722"/>
      <c r="Y44" s="2722"/>
      <c r="Z44" s="2722"/>
      <c r="AA44" s="2722"/>
      <c r="AB44" s="2722"/>
      <c r="AC44" s="2722"/>
      <c r="AD44" s="2722"/>
      <c r="AE44" s="2722"/>
      <c r="AF44" s="2722"/>
      <c r="AG44" s="2722"/>
      <c r="AH44" s="2722"/>
      <c r="AI44" s="2722"/>
      <c r="AJ44" s="2722"/>
      <c r="AK44" s="2722"/>
      <c r="AL44" s="2722"/>
      <c r="AM44" s="2722"/>
      <c r="AN44" s="2722"/>
      <c r="AO44" s="2736">
        <f t="shared" si="4"/>
        <v>0</v>
      </c>
      <c r="AP44" s="2736"/>
      <c r="AQ44" s="2736"/>
      <c r="AR44" s="2736"/>
      <c r="AS44" s="2736"/>
      <c r="AT44" s="2736"/>
      <c r="AU44" s="2737">
        <f t="shared" si="5"/>
        <v>0</v>
      </c>
      <c r="AV44" s="2737"/>
      <c r="AW44" s="2737"/>
      <c r="AX44" s="2737"/>
      <c r="AY44" s="2737"/>
      <c r="AZ44" s="2737"/>
      <c r="BA44" s="1528"/>
      <c r="BB44" s="1528"/>
      <c r="BC44" s="1528"/>
      <c r="BD44" s="1528"/>
      <c r="BE44" s="1534"/>
    </row>
    <row r="45" spans="1:58" ht="15.75" customHeight="1">
      <c r="A45" s="1817"/>
      <c r="B45" s="2750" t="s">
        <v>2070</v>
      </c>
      <c r="C45" s="2751"/>
      <c r="D45" s="2751"/>
      <c r="E45" s="2751"/>
      <c r="F45" s="2751"/>
      <c r="G45" s="2751"/>
      <c r="H45" s="2751"/>
      <c r="I45" s="2752"/>
      <c r="J45" s="2739"/>
      <c r="K45" s="2740"/>
      <c r="L45" s="2740"/>
      <c r="M45" s="2741"/>
      <c r="N45" s="2742"/>
      <c r="O45" s="2740"/>
      <c r="P45" s="2740"/>
      <c r="Q45" s="2743"/>
      <c r="R45" s="2722"/>
      <c r="S45" s="2722"/>
      <c r="T45" s="2722"/>
      <c r="U45" s="2722"/>
      <c r="V45" s="2722"/>
      <c r="W45" s="2722"/>
      <c r="X45" s="2722"/>
      <c r="Y45" s="2722"/>
      <c r="Z45" s="2722"/>
      <c r="AA45" s="2722"/>
      <c r="AB45" s="2722"/>
      <c r="AC45" s="2722"/>
      <c r="AD45" s="2722"/>
      <c r="AE45" s="2722"/>
      <c r="AF45" s="2722"/>
      <c r="AG45" s="2722"/>
      <c r="AH45" s="2722"/>
      <c r="AI45" s="2722"/>
      <c r="AJ45" s="2722"/>
      <c r="AK45" s="2722"/>
      <c r="AL45" s="2722"/>
      <c r="AM45" s="2722"/>
      <c r="AN45" s="2722"/>
      <c r="AO45" s="2736">
        <f t="shared" si="4"/>
        <v>0</v>
      </c>
      <c r="AP45" s="2736"/>
      <c r="AQ45" s="2736"/>
      <c r="AR45" s="2736"/>
      <c r="AS45" s="2736"/>
      <c r="AT45" s="2736"/>
      <c r="AU45" s="2737">
        <f t="shared" si="5"/>
        <v>0</v>
      </c>
      <c r="AV45" s="2737"/>
      <c r="AW45" s="2737"/>
      <c r="AX45" s="2737"/>
      <c r="AY45" s="2737"/>
      <c r="AZ45" s="2737"/>
      <c r="BA45" s="1528"/>
      <c r="BB45" s="1528"/>
      <c r="BC45" s="1528"/>
      <c r="BD45" s="1528"/>
      <c r="BE45" s="1534"/>
    </row>
    <row r="46" spans="1:58" ht="15.75" customHeight="1">
      <c r="A46" s="1817"/>
      <c r="B46" s="2750" t="s">
        <v>2071</v>
      </c>
      <c r="C46" s="2751"/>
      <c r="D46" s="2751"/>
      <c r="E46" s="2751"/>
      <c r="F46" s="2751"/>
      <c r="G46" s="2751"/>
      <c r="H46" s="2751"/>
      <c r="I46" s="2752"/>
      <c r="J46" s="2739"/>
      <c r="K46" s="2740"/>
      <c r="L46" s="2740"/>
      <c r="M46" s="2741"/>
      <c r="N46" s="2720">
        <v>99</v>
      </c>
      <c r="O46" s="2718"/>
      <c r="P46" s="2718"/>
      <c r="Q46" s="2721"/>
      <c r="R46" s="2722"/>
      <c r="S46" s="2722"/>
      <c r="T46" s="2722"/>
      <c r="U46" s="2722"/>
      <c r="V46" s="2722"/>
      <c r="W46" s="2722"/>
      <c r="X46" s="2722"/>
      <c r="Y46" s="2722"/>
      <c r="Z46" s="2722"/>
      <c r="AA46" s="2722"/>
      <c r="AB46" s="2722"/>
      <c r="AC46" s="2722"/>
      <c r="AD46" s="2722"/>
      <c r="AE46" s="2722"/>
      <c r="AF46" s="2722"/>
      <c r="AG46" s="2722"/>
      <c r="AH46" s="2722"/>
      <c r="AI46" s="2722"/>
      <c r="AJ46" s="2722"/>
      <c r="AK46" s="2722"/>
      <c r="AL46" s="2722"/>
      <c r="AM46" s="2722"/>
      <c r="AN46" s="2722"/>
      <c r="AO46" s="2736">
        <f t="shared" si="4"/>
        <v>0</v>
      </c>
      <c r="AP46" s="2736"/>
      <c r="AQ46" s="2736"/>
      <c r="AR46" s="2736"/>
      <c r="AS46" s="2736"/>
      <c r="AT46" s="2736"/>
      <c r="AU46" s="2737">
        <f t="shared" si="5"/>
        <v>0</v>
      </c>
      <c r="AV46" s="2737"/>
      <c r="AW46" s="2737"/>
      <c r="AX46" s="2737"/>
      <c r="AY46" s="2737"/>
      <c r="AZ46" s="2737"/>
      <c r="BA46" s="1528"/>
      <c r="BB46" s="1528"/>
      <c r="BC46" s="1528"/>
      <c r="BD46" s="1528"/>
      <c r="BE46" s="1534"/>
    </row>
    <row r="47" spans="1:58" ht="15.75" customHeight="1" thickBot="1">
      <c r="A47" s="1817"/>
      <c r="B47" s="2753" t="s">
        <v>308</v>
      </c>
      <c r="C47" s="2754"/>
      <c r="D47" s="2754"/>
      <c r="E47" s="2754"/>
      <c r="F47" s="2754"/>
      <c r="G47" s="2754"/>
      <c r="H47" s="2754"/>
      <c r="I47" s="2755"/>
      <c r="J47" s="2756"/>
      <c r="K47" s="2757"/>
      <c r="L47" s="2757"/>
      <c r="M47" s="2758"/>
      <c r="N47" s="2759"/>
      <c r="O47" s="2757"/>
      <c r="P47" s="2757"/>
      <c r="Q47" s="2760"/>
      <c r="R47" s="2722"/>
      <c r="S47" s="2722"/>
      <c r="T47" s="2722"/>
      <c r="U47" s="2722"/>
      <c r="V47" s="2722"/>
      <c r="W47" s="2722"/>
      <c r="X47" s="2722"/>
      <c r="Y47" s="2722"/>
      <c r="Z47" s="2722"/>
      <c r="AA47" s="2722"/>
      <c r="AB47" s="2722"/>
      <c r="AC47" s="2722"/>
      <c r="AD47" s="2722"/>
      <c r="AE47" s="2722"/>
      <c r="AF47" s="2722"/>
      <c r="AG47" s="2722"/>
      <c r="AH47" s="2722"/>
      <c r="AI47" s="2722"/>
      <c r="AJ47" s="2722"/>
      <c r="AK47" s="2722"/>
      <c r="AL47" s="2722"/>
      <c r="AM47" s="2722"/>
      <c r="AN47" s="2722"/>
      <c r="AO47" s="2736">
        <f t="shared" si="4"/>
        <v>0</v>
      </c>
      <c r="AP47" s="2736"/>
      <c r="AQ47" s="2736"/>
      <c r="AR47" s="2736"/>
      <c r="AS47" s="2736"/>
      <c r="AT47" s="2736"/>
      <c r="AU47" s="2737">
        <f t="shared" si="5"/>
        <v>0</v>
      </c>
      <c r="AV47" s="2737"/>
      <c r="AW47" s="2737"/>
      <c r="AX47" s="2737"/>
      <c r="AY47" s="2737"/>
      <c r="AZ47" s="2737"/>
      <c r="BA47" s="1528"/>
      <c r="BB47" s="1528"/>
      <c r="BC47" s="1528"/>
      <c r="BD47" s="1528"/>
      <c r="BE47" s="1534"/>
    </row>
    <row r="48" spans="1:58" ht="15.75" customHeight="1">
      <c r="A48" s="1817"/>
      <c r="B48" s="1536" t="s">
        <v>2072</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2073</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61" t="s">
        <v>2074</v>
      </c>
      <c r="C50" s="2762"/>
      <c r="D50" s="2762"/>
      <c r="E50" s="2762"/>
      <c r="F50" s="2762"/>
      <c r="G50" s="2762"/>
      <c r="H50" s="2762"/>
      <c r="I50" s="2762"/>
      <c r="J50" s="2762"/>
      <c r="K50" s="2762"/>
      <c r="L50" s="2762"/>
      <c r="M50" s="2762"/>
      <c r="N50" s="2762"/>
      <c r="O50" s="2762"/>
      <c r="P50" s="2762"/>
      <c r="Q50" s="2762"/>
      <c r="R50" s="2762"/>
      <c r="S50" s="2762"/>
      <c r="T50" s="2762"/>
      <c r="U50" s="2762"/>
      <c r="V50" s="2762"/>
      <c r="W50" s="2762"/>
      <c r="X50" s="2762"/>
      <c r="Y50" s="2762"/>
      <c r="Z50" s="2762"/>
      <c r="AA50" s="2762"/>
      <c r="AB50" s="2762"/>
      <c r="AC50" s="2762"/>
      <c r="AD50" s="2762"/>
      <c r="AE50" s="2762"/>
      <c r="AF50" s="2762"/>
      <c r="AG50" s="2762"/>
      <c r="AH50" s="2762"/>
      <c r="AI50" s="2762"/>
      <c r="AJ50" s="2762"/>
      <c r="AK50" s="2762"/>
      <c r="AL50" s="2762"/>
      <c r="AM50" s="2762"/>
      <c r="AN50" s="2762"/>
      <c r="AO50" s="2763"/>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64" t="s">
        <v>2075</v>
      </c>
      <c r="C51" s="2765"/>
      <c r="D51" s="2765"/>
      <c r="E51" s="2765"/>
      <c r="F51" s="2765"/>
      <c r="G51" s="2765"/>
      <c r="H51" s="2765"/>
      <c r="I51" s="2766"/>
      <c r="J51" s="2764" t="s">
        <v>2076</v>
      </c>
      <c r="K51" s="2765"/>
      <c r="L51" s="2765"/>
      <c r="M51" s="2765"/>
      <c r="N51" s="2765"/>
      <c r="O51" s="2765"/>
      <c r="P51" s="2765"/>
      <c r="Q51" s="2766"/>
      <c r="R51" s="2767" t="s">
        <v>2077</v>
      </c>
      <c r="S51" s="2768"/>
      <c r="T51" s="2768"/>
      <c r="U51" s="2768"/>
      <c r="V51" s="2768"/>
      <c r="W51" s="2768"/>
      <c r="X51" s="2768"/>
      <c r="Y51" s="2769"/>
      <c r="Z51" s="2770" t="s">
        <v>2078</v>
      </c>
      <c r="AA51" s="2771"/>
      <c r="AB51" s="2771"/>
      <c r="AC51" s="2771"/>
      <c r="AD51" s="2771"/>
      <c r="AE51" s="2771"/>
      <c r="AF51" s="2771"/>
      <c r="AG51" s="2772"/>
      <c r="AH51" s="2770" t="s">
        <v>2079</v>
      </c>
      <c r="AI51" s="2771"/>
      <c r="AJ51" s="2771"/>
      <c r="AK51" s="2771"/>
      <c r="AL51" s="2771"/>
      <c r="AM51" s="2771"/>
      <c r="AN51" s="2771"/>
      <c r="AO51" s="2772"/>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73"/>
      <c r="C52" s="2774"/>
      <c r="D52" s="2774"/>
      <c r="E52" s="2774"/>
      <c r="F52" s="2774"/>
      <c r="G52" s="2774"/>
      <c r="H52" s="2774"/>
      <c r="I52" s="2774"/>
      <c r="J52" s="2774"/>
      <c r="K52" s="2774"/>
      <c r="L52" s="2774"/>
      <c r="M52" s="2774"/>
      <c r="N52" s="2774"/>
      <c r="O52" s="2774"/>
      <c r="P52" s="2774"/>
      <c r="Q52" s="2774"/>
      <c r="R52" s="2775"/>
      <c r="S52" s="2775"/>
      <c r="T52" s="2775"/>
      <c r="U52" s="2775"/>
      <c r="V52" s="2775"/>
      <c r="W52" s="2775"/>
      <c r="X52" s="2775"/>
      <c r="Y52" s="2775"/>
      <c r="Z52" s="2774"/>
      <c r="AA52" s="2774"/>
      <c r="AB52" s="2774"/>
      <c r="AC52" s="2774"/>
      <c r="AD52" s="2774"/>
      <c r="AE52" s="2774"/>
      <c r="AF52" s="2774"/>
      <c r="AG52" s="2774"/>
      <c r="AH52" s="2774"/>
      <c r="AI52" s="2774"/>
      <c r="AJ52" s="2774"/>
      <c r="AK52" s="2774"/>
      <c r="AL52" s="2774"/>
      <c r="AM52" s="2774"/>
      <c r="AN52" s="2774"/>
      <c r="AO52" s="2776"/>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73"/>
      <c r="C53" s="2774"/>
      <c r="D53" s="2774"/>
      <c r="E53" s="2774"/>
      <c r="F53" s="2774"/>
      <c r="G53" s="2774"/>
      <c r="H53" s="2774"/>
      <c r="I53" s="2774"/>
      <c r="J53" s="2774"/>
      <c r="K53" s="2774"/>
      <c r="L53" s="2774"/>
      <c r="M53" s="2774"/>
      <c r="N53" s="2774"/>
      <c r="O53" s="2774"/>
      <c r="P53" s="2774"/>
      <c r="Q53" s="2774"/>
      <c r="R53" s="2775"/>
      <c r="S53" s="2775"/>
      <c r="T53" s="2775"/>
      <c r="U53" s="2775"/>
      <c r="V53" s="2775"/>
      <c r="W53" s="2775"/>
      <c r="X53" s="2775"/>
      <c r="Y53" s="2775"/>
      <c r="Z53" s="2774"/>
      <c r="AA53" s="2774"/>
      <c r="AB53" s="2774"/>
      <c r="AC53" s="2774"/>
      <c r="AD53" s="2774"/>
      <c r="AE53" s="2774"/>
      <c r="AF53" s="2774"/>
      <c r="AG53" s="2774"/>
      <c r="AH53" s="2774"/>
      <c r="AI53" s="2774"/>
      <c r="AJ53" s="2774"/>
      <c r="AK53" s="2774"/>
      <c r="AL53" s="2774"/>
      <c r="AM53" s="2774"/>
      <c r="AN53" s="2774"/>
      <c r="AO53" s="2776"/>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73"/>
      <c r="C54" s="2774"/>
      <c r="D54" s="2774"/>
      <c r="E54" s="2774"/>
      <c r="F54" s="2774"/>
      <c r="G54" s="2774"/>
      <c r="H54" s="2774"/>
      <c r="I54" s="2774"/>
      <c r="J54" s="2774"/>
      <c r="K54" s="2774"/>
      <c r="L54" s="2774"/>
      <c r="M54" s="2774"/>
      <c r="N54" s="2774"/>
      <c r="O54" s="2774"/>
      <c r="P54" s="2774"/>
      <c r="Q54" s="2774"/>
      <c r="R54" s="2775"/>
      <c r="S54" s="2775"/>
      <c r="T54" s="2775"/>
      <c r="U54" s="2775"/>
      <c r="V54" s="2775"/>
      <c r="W54" s="2775"/>
      <c r="X54" s="2775"/>
      <c r="Y54" s="2775"/>
      <c r="Z54" s="2774"/>
      <c r="AA54" s="2774"/>
      <c r="AB54" s="2774"/>
      <c r="AC54" s="2774"/>
      <c r="AD54" s="2774"/>
      <c r="AE54" s="2774"/>
      <c r="AF54" s="2774"/>
      <c r="AG54" s="2774"/>
      <c r="AH54" s="2774"/>
      <c r="AI54" s="2774"/>
      <c r="AJ54" s="2774"/>
      <c r="AK54" s="2774"/>
      <c r="AL54" s="2774"/>
      <c r="AM54" s="2774"/>
      <c r="AN54" s="2774"/>
      <c r="AO54" s="2776"/>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73"/>
      <c r="C55" s="2774"/>
      <c r="D55" s="2774"/>
      <c r="E55" s="2774"/>
      <c r="F55" s="2774"/>
      <c r="G55" s="2774"/>
      <c r="H55" s="2774"/>
      <c r="I55" s="2774"/>
      <c r="J55" s="2774"/>
      <c r="K55" s="2774"/>
      <c r="L55" s="2774"/>
      <c r="M55" s="2774"/>
      <c r="N55" s="2774"/>
      <c r="O55" s="2774"/>
      <c r="P55" s="2774"/>
      <c r="Q55" s="2774"/>
      <c r="R55" s="2775"/>
      <c r="S55" s="2775"/>
      <c r="T55" s="2775"/>
      <c r="U55" s="2775"/>
      <c r="V55" s="2775"/>
      <c r="W55" s="2775"/>
      <c r="X55" s="2775"/>
      <c r="Y55" s="2775"/>
      <c r="Z55" s="2774"/>
      <c r="AA55" s="2774"/>
      <c r="AB55" s="2774"/>
      <c r="AC55" s="2774"/>
      <c r="AD55" s="2774"/>
      <c r="AE55" s="2774"/>
      <c r="AF55" s="2774"/>
      <c r="AG55" s="2774"/>
      <c r="AH55" s="2774"/>
      <c r="AI55" s="2774"/>
      <c r="AJ55" s="2774"/>
      <c r="AK55" s="2774"/>
      <c r="AL55" s="2774"/>
      <c r="AM55" s="2774"/>
      <c r="AN55" s="2774"/>
      <c r="AO55" s="2776"/>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86"/>
      <c r="C56" s="2787"/>
      <c r="D56" s="2787"/>
      <c r="E56" s="2787"/>
      <c r="F56" s="2787"/>
      <c r="G56" s="2787"/>
      <c r="H56" s="2787"/>
      <c r="I56" s="2787"/>
      <c r="J56" s="2787"/>
      <c r="K56" s="2787"/>
      <c r="L56" s="2787"/>
      <c r="M56" s="2787"/>
      <c r="N56" s="2787"/>
      <c r="O56" s="2787"/>
      <c r="P56" s="2787"/>
      <c r="Q56" s="2787"/>
      <c r="R56" s="2788"/>
      <c r="S56" s="2788"/>
      <c r="T56" s="2788"/>
      <c r="U56" s="2788"/>
      <c r="V56" s="2788"/>
      <c r="W56" s="2788"/>
      <c r="X56" s="2788"/>
      <c r="Y56" s="2788"/>
      <c r="Z56" s="2787"/>
      <c r="AA56" s="2787"/>
      <c r="AB56" s="2787"/>
      <c r="AC56" s="2787"/>
      <c r="AD56" s="2787"/>
      <c r="AE56" s="2787"/>
      <c r="AF56" s="2787"/>
      <c r="AG56" s="2787"/>
      <c r="AH56" s="2787"/>
      <c r="AI56" s="2787"/>
      <c r="AJ56" s="2787"/>
      <c r="AK56" s="2787"/>
      <c r="AL56" s="2787"/>
      <c r="AM56" s="2787"/>
      <c r="AN56" s="2787"/>
      <c r="AO56" s="2789"/>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90" t="s">
        <v>1881</v>
      </c>
      <c r="C57" s="2791"/>
      <c r="D57" s="2791"/>
      <c r="E57" s="2791"/>
      <c r="F57" s="2791"/>
      <c r="G57" s="2791"/>
      <c r="H57" s="2791"/>
      <c r="I57" s="2791"/>
      <c r="J57" s="2791"/>
      <c r="K57" s="2791"/>
      <c r="L57" s="2791"/>
      <c r="M57" s="2791"/>
      <c r="N57" s="2791"/>
      <c r="O57" s="2791"/>
      <c r="P57" s="2791"/>
      <c r="Q57" s="2791"/>
      <c r="R57" s="2792">
        <f>SUM(R52:Y56)</f>
        <v>0</v>
      </c>
      <c r="S57" s="2792"/>
      <c r="T57" s="2792"/>
      <c r="U57" s="2792"/>
      <c r="V57" s="2792"/>
      <c r="W57" s="2792"/>
      <c r="X57" s="2792"/>
      <c r="Y57" s="2792"/>
      <c r="Z57" s="2792">
        <f t="shared" ref="Z57" si="6">SUM(Z52:AG56)</f>
        <v>0</v>
      </c>
      <c r="AA57" s="2792"/>
      <c r="AB57" s="2792"/>
      <c r="AC57" s="2792"/>
      <c r="AD57" s="2792"/>
      <c r="AE57" s="2792"/>
      <c r="AF57" s="2792"/>
      <c r="AG57" s="2792"/>
      <c r="AH57" s="2792">
        <f t="shared" ref="AH57" si="7">SUM(AH52:AO56)</f>
        <v>0</v>
      </c>
      <c r="AI57" s="2792"/>
      <c r="AJ57" s="2792"/>
      <c r="AK57" s="2792"/>
      <c r="AL57" s="2792"/>
      <c r="AM57" s="2792"/>
      <c r="AN57" s="2792"/>
      <c r="AO57" s="279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77" t="s">
        <v>2075</v>
      </c>
      <c r="C59" s="2778"/>
      <c r="D59" s="2778"/>
      <c r="E59" s="2778"/>
      <c r="F59" s="2778"/>
      <c r="G59" s="2778"/>
      <c r="H59" s="2778"/>
      <c r="I59" s="2779"/>
      <c r="J59" s="2780" t="s">
        <v>2080</v>
      </c>
      <c r="K59" s="2780"/>
      <c r="L59" s="2780"/>
      <c r="M59" s="2780"/>
      <c r="N59" s="2780"/>
      <c r="O59" s="2780"/>
      <c r="P59" s="2780"/>
      <c r="Q59" s="2780"/>
      <c r="R59" s="2780"/>
      <c r="S59" s="2780"/>
      <c r="T59" s="2780"/>
      <c r="U59" s="2780"/>
      <c r="V59" s="2780"/>
      <c r="W59" s="2780"/>
      <c r="X59" s="2780"/>
      <c r="Y59" s="2780"/>
      <c r="Z59" s="2780"/>
      <c r="AA59" s="2780"/>
      <c r="AB59" s="2780"/>
      <c r="AC59" s="2780"/>
      <c r="AD59" s="2780"/>
      <c r="AE59" s="2780"/>
      <c r="AF59" s="2780"/>
      <c r="AG59" s="2780"/>
      <c r="AH59" s="2780"/>
      <c r="AI59" s="2780"/>
      <c r="AJ59" s="2780"/>
      <c r="AK59" s="2780"/>
      <c r="AL59" s="2780"/>
      <c r="AM59" s="2780"/>
      <c r="AN59" s="2780"/>
      <c r="AO59" s="2780"/>
      <c r="AP59" s="2780"/>
      <c r="AQ59" s="2780"/>
      <c r="AR59" s="2780"/>
      <c r="AS59" s="2780"/>
      <c r="AT59" s="2780"/>
      <c r="AU59" s="2780"/>
      <c r="AV59" s="2780"/>
      <c r="AW59" s="2781"/>
      <c r="AX59" s="1528"/>
      <c r="AY59" s="1528"/>
      <c r="AZ59" s="1528"/>
      <c r="BA59" s="1528"/>
      <c r="BB59" s="1528"/>
      <c r="BC59" s="1528"/>
      <c r="BD59" s="1528"/>
      <c r="BE59" s="1534"/>
    </row>
    <row r="60" spans="1:58" ht="15.75" customHeight="1">
      <c r="A60" s="1817"/>
      <c r="B60" s="2782" t="str">
        <f>IF(B52="", "", B52)</f>
        <v/>
      </c>
      <c r="C60" s="2783"/>
      <c r="D60" s="2783"/>
      <c r="E60" s="2783"/>
      <c r="F60" s="2783"/>
      <c r="G60" s="2783"/>
      <c r="H60" s="2783"/>
      <c r="I60" s="2784"/>
      <c r="J60" s="2785"/>
      <c r="K60" s="2774"/>
      <c r="L60" s="2774"/>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6"/>
      <c r="AX60" s="1528"/>
      <c r="AY60" s="1528"/>
      <c r="AZ60" s="1528"/>
      <c r="BA60" s="1528"/>
      <c r="BB60" s="1528"/>
      <c r="BC60" s="1528"/>
      <c r="BD60" s="1528"/>
      <c r="BE60" s="1534"/>
    </row>
    <row r="61" spans="1:58" ht="15.75" customHeight="1">
      <c r="A61" s="1817"/>
      <c r="B61" s="2782" t="str">
        <f t="shared" ref="B61:B64" si="8">IF(B53="", "", B53)</f>
        <v/>
      </c>
      <c r="C61" s="2783"/>
      <c r="D61" s="2783"/>
      <c r="E61" s="2783"/>
      <c r="F61" s="2783"/>
      <c r="G61" s="2783"/>
      <c r="H61" s="2783"/>
      <c r="I61" s="2784"/>
      <c r="J61" s="2785"/>
      <c r="K61" s="2774"/>
      <c r="L61" s="2774"/>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6"/>
      <c r="AX61" s="1528"/>
      <c r="AY61" s="1528"/>
      <c r="AZ61" s="1528"/>
      <c r="BA61" s="1528"/>
      <c r="BB61" s="1528"/>
      <c r="BC61" s="1528"/>
      <c r="BD61" s="1528"/>
      <c r="BE61" s="1534"/>
    </row>
    <row r="62" spans="1:58" ht="15.75" customHeight="1">
      <c r="A62" s="1817"/>
      <c r="B62" s="2782" t="str">
        <f t="shared" si="8"/>
        <v/>
      </c>
      <c r="C62" s="2783"/>
      <c r="D62" s="2783"/>
      <c r="E62" s="2783"/>
      <c r="F62" s="2783"/>
      <c r="G62" s="2783"/>
      <c r="H62" s="2783"/>
      <c r="I62" s="2784"/>
      <c r="J62" s="2785"/>
      <c r="K62" s="2774"/>
      <c r="L62" s="2774"/>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6"/>
      <c r="AX62" s="1528"/>
      <c r="AY62" s="1528"/>
      <c r="AZ62" s="1528"/>
      <c r="BA62" s="1528"/>
      <c r="BB62" s="1528"/>
      <c r="BC62" s="1528"/>
      <c r="BD62" s="1528"/>
      <c r="BE62" s="1534"/>
    </row>
    <row r="63" spans="1:58" ht="15.75" customHeight="1">
      <c r="A63" s="1817"/>
      <c r="B63" s="2782" t="str">
        <f t="shared" si="8"/>
        <v/>
      </c>
      <c r="C63" s="2783"/>
      <c r="D63" s="2783"/>
      <c r="E63" s="2783"/>
      <c r="F63" s="2783"/>
      <c r="G63" s="2783"/>
      <c r="H63" s="2783"/>
      <c r="I63" s="2784"/>
      <c r="J63" s="2785"/>
      <c r="K63" s="2774"/>
      <c r="L63" s="2774"/>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6"/>
      <c r="AX63" s="1528"/>
      <c r="AY63" s="1528"/>
      <c r="AZ63" s="1528"/>
      <c r="BA63" s="1528"/>
      <c r="BB63" s="1528"/>
      <c r="BC63" s="1528"/>
      <c r="BD63" s="1528"/>
      <c r="BE63" s="1534"/>
    </row>
    <row r="64" spans="1:58" ht="15.75" customHeight="1" thickBot="1">
      <c r="A64" s="1817"/>
      <c r="B64" s="2805" t="str">
        <f t="shared" si="8"/>
        <v/>
      </c>
      <c r="C64" s="2806"/>
      <c r="D64" s="2806"/>
      <c r="E64" s="2806"/>
      <c r="F64" s="2806"/>
      <c r="G64" s="2806"/>
      <c r="H64" s="2806"/>
      <c r="I64" s="2807"/>
      <c r="J64" s="2808"/>
      <c r="K64" s="2787"/>
      <c r="L64" s="2787"/>
      <c r="M64" s="2787"/>
      <c r="N64" s="2787"/>
      <c r="O64" s="2787"/>
      <c r="P64" s="2787"/>
      <c r="Q64" s="2787"/>
      <c r="R64" s="2787"/>
      <c r="S64" s="2787"/>
      <c r="T64" s="2787"/>
      <c r="U64" s="2787"/>
      <c r="V64" s="2787"/>
      <c r="W64" s="2787"/>
      <c r="X64" s="2787"/>
      <c r="Y64" s="2787"/>
      <c r="Z64" s="2787"/>
      <c r="AA64" s="2787"/>
      <c r="AB64" s="2787"/>
      <c r="AC64" s="2787"/>
      <c r="AD64" s="2787"/>
      <c r="AE64" s="2787"/>
      <c r="AF64" s="2787"/>
      <c r="AG64" s="2787"/>
      <c r="AH64" s="2787"/>
      <c r="AI64" s="2787"/>
      <c r="AJ64" s="2787"/>
      <c r="AK64" s="2787"/>
      <c r="AL64" s="2787"/>
      <c r="AM64" s="2787"/>
      <c r="AN64" s="2787"/>
      <c r="AO64" s="2787"/>
      <c r="AP64" s="2787"/>
      <c r="AQ64" s="2787"/>
      <c r="AR64" s="2787"/>
      <c r="AS64" s="2787"/>
      <c r="AT64" s="2787"/>
      <c r="AU64" s="2787"/>
      <c r="AV64" s="2787"/>
      <c r="AW64" s="2789"/>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2081</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60" t="s">
        <v>2082</v>
      </c>
      <c r="C68" s="2661"/>
      <c r="D68" s="2661"/>
      <c r="E68" s="2661"/>
      <c r="F68" s="2661"/>
      <c r="G68" s="2661"/>
      <c r="H68" s="2661"/>
      <c r="I68" s="2661"/>
      <c r="J68" s="2661"/>
      <c r="K68" s="2661"/>
      <c r="L68" s="2661"/>
      <c r="M68" s="2661"/>
      <c r="N68" s="2661"/>
      <c r="O68" s="2661"/>
      <c r="P68" s="2661"/>
      <c r="Q68" s="2661"/>
      <c r="R68" s="2661"/>
      <c r="S68" s="2661"/>
      <c r="T68" s="2661"/>
      <c r="U68" s="2661"/>
      <c r="V68" s="2661"/>
      <c r="W68" s="2661"/>
      <c r="X68" s="2661"/>
      <c r="Y68" s="2661"/>
      <c r="Z68" s="2661"/>
      <c r="AA68" s="2662"/>
      <c r="AB68" s="1528"/>
      <c r="AC68" s="2819" t="s">
        <v>2083</v>
      </c>
      <c r="AD68" s="2820"/>
      <c r="AE68" s="2820"/>
      <c r="AF68" s="2820"/>
      <c r="AG68" s="2820"/>
      <c r="AH68" s="2820"/>
      <c r="AI68" s="2820"/>
      <c r="AJ68" s="2820"/>
      <c r="AK68" s="2820"/>
      <c r="AL68" s="2820"/>
      <c r="AM68" s="2820"/>
      <c r="AN68" s="2820"/>
      <c r="AO68" s="2820"/>
      <c r="AP68" s="2820"/>
      <c r="AQ68" s="2820"/>
      <c r="AR68" s="2820"/>
      <c r="AS68" s="2820"/>
      <c r="AT68" s="2820"/>
      <c r="AU68" s="2820"/>
      <c r="AV68" s="2793" t="s">
        <v>2039</v>
      </c>
      <c r="AW68" s="2793"/>
      <c r="AX68" s="2793"/>
      <c r="AY68" s="2793"/>
      <c r="AZ68" s="2793"/>
      <c r="BA68" s="2793"/>
      <c r="BB68" s="2793"/>
      <c r="BC68" s="2794"/>
      <c r="BD68" s="1528"/>
      <c r="BE68" s="1534"/>
    </row>
    <row r="69" spans="1:57" ht="15.75" customHeight="1" thickBot="1">
      <c r="A69" s="1817"/>
      <c r="B69" s="2795" t="s">
        <v>2084</v>
      </c>
      <c r="C69" s="2796"/>
      <c r="D69" s="2796"/>
      <c r="E69" s="2796"/>
      <c r="F69" s="2796"/>
      <c r="G69" s="2796"/>
      <c r="H69" s="2796"/>
      <c r="I69" s="2796"/>
      <c r="J69" s="2796"/>
      <c r="K69" s="2796"/>
      <c r="L69" s="2796"/>
      <c r="M69" s="2796"/>
      <c r="N69" s="2796"/>
      <c r="O69" s="2797" t="s">
        <v>2085</v>
      </c>
      <c r="P69" s="2798"/>
      <c r="Q69" s="2798"/>
      <c r="R69" s="2798"/>
      <c r="S69" s="2798"/>
      <c r="T69" s="2798"/>
      <c r="U69" s="2798"/>
      <c r="V69" s="2798"/>
      <c r="W69" s="2798"/>
      <c r="X69" s="2798"/>
      <c r="Y69" s="2798"/>
      <c r="Z69" s="2798"/>
      <c r="AA69" s="2799"/>
      <c r="AB69" s="1528"/>
      <c r="AC69" s="2800" t="s">
        <v>2086</v>
      </c>
      <c r="AD69" s="2801"/>
      <c r="AE69" s="2801"/>
      <c r="AF69" s="2801"/>
      <c r="AG69" s="2801"/>
      <c r="AH69" s="2801"/>
      <c r="AI69" s="2801"/>
      <c r="AJ69" s="2801"/>
      <c r="AK69" s="2801"/>
      <c r="AL69" s="2801"/>
      <c r="AM69" s="2801"/>
      <c r="AN69" s="2801"/>
      <c r="AO69" s="2801"/>
      <c r="AP69" s="2801"/>
      <c r="AQ69" s="2801"/>
      <c r="AR69" s="2801"/>
      <c r="AS69" s="2801"/>
      <c r="AT69" s="2801"/>
      <c r="AU69" s="2801"/>
      <c r="AV69" s="2802">
        <v>44197</v>
      </c>
      <c r="AW69" s="2803"/>
      <c r="AX69" s="2803"/>
      <c r="AY69" s="2803"/>
      <c r="AZ69" s="2803"/>
      <c r="BA69" s="2803"/>
      <c r="BB69" s="2803"/>
      <c r="BC69" s="2804"/>
      <c r="BD69" s="1528"/>
      <c r="BE69" s="1534"/>
    </row>
    <row r="70" spans="1:57" ht="15.75" customHeight="1">
      <c r="A70" s="1817"/>
      <c r="B70" s="2809"/>
      <c r="C70" s="2810"/>
      <c r="D70" s="2810"/>
      <c r="E70" s="2810"/>
      <c r="F70" s="2810"/>
      <c r="G70" s="2810"/>
      <c r="H70" s="2810"/>
      <c r="I70" s="2810"/>
      <c r="J70" s="2810"/>
      <c r="K70" s="2810"/>
      <c r="L70" s="2810"/>
      <c r="M70" s="2810"/>
      <c r="N70" s="2810"/>
      <c r="O70" s="2811"/>
      <c r="P70" s="2811"/>
      <c r="Q70" s="2811"/>
      <c r="R70" s="2811"/>
      <c r="S70" s="2811"/>
      <c r="T70" s="2811"/>
      <c r="U70" s="2811"/>
      <c r="V70" s="2811"/>
      <c r="W70" s="2811"/>
      <c r="X70" s="2811"/>
      <c r="Y70" s="2811"/>
      <c r="Z70" s="2811"/>
      <c r="AA70" s="2812"/>
      <c r="AB70" s="1528"/>
      <c r="AC70" s="2813" t="s">
        <v>2087</v>
      </c>
      <c r="AD70" s="2814"/>
      <c r="AE70" s="2814"/>
      <c r="AF70" s="2815"/>
      <c r="AG70" s="2815"/>
      <c r="AH70" s="2815"/>
      <c r="AI70" s="2815"/>
      <c r="AJ70" s="2815"/>
      <c r="AK70" s="2815"/>
      <c r="AL70" s="2815"/>
      <c r="AM70" s="2815"/>
      <c r="AN70" s="2815"/>
      <c r="AO70" s="2815"/>
      <c r="AP70" s="2815"/>
      <c r="AQ70" s="2815"/>
      <c r="AR70" s="2815"/>
      <c r="AS70" s="2815"/>
      <c r="AT70" s="2815"/>
      <c r="AU70" s="2816"/>
      <c r="AV70" s="1528"/>
      <c r="AW70" s="1528"/>
      <c r="AX70" s="1528"/>
      <c r="AY70" s="1528"/>
      <c r="AZ70" s="1528"/>
      <c r="BA70" s="1528"/>
      <c r="BB70" s="1528"/>
      <c r="BC70" s="1528"/>
      <c r="BD70" s="1528"/>
      <c r="BE70" s="1534"/>
    </row>
    <row r="71" spans="1:57" ht="15.75" customHeight="1" thickBot="1">
      <c r="A71" s="1817"/>
      <c r="B71" s="2742"/>
      <c r="C71" s="2740"/>
      <c r="D71" s="2740"/>
      <c r="E71" s="2740"/>
      <c r="F71" s="2740"/>
      <c r="G71" s="2740"/>
      <c r="H71" s="2740"/>
      <c r="I71" s="2740"/>
      <c r="J71" s="2740"/>
      <c r="K71" s="2740"/>
      <c r="L71" s="2740"/>
      <c r="M71" s="2740"/>
      <c r="N71" s="2740"/>
      <c r="O71" s="2811"/>
      <c r="P71" s="2811"/>
      <c r="Q71" s="2811"/>
      <c r="R71" s="2811"/>
      <c r="S71" s="2811"/>
      <c r="T71" s="2811"/>
      <c r="U71" s="2811"/>
      <c r="V71" s="2811"/>
      <c r="W71" s="2811"/>
      <c r="X71" s="2811"/>
      <c r="Y71" s="2811"/>
      <c r="Z71" s="2811"/>
      <c r="AA71" s="2812"/>
      <c r="AB71" s="1528"/>
      <c r="AC71" s="2817" t="s">
        <v>2088</v>
      </c>
      <c r="AD71" s="2818"/>
      <c r="AE71" s="2818"/>
      <c r="AF71" s="2757"/>
      <c r="AG71" s="2757"/>
      <c r="AH71" s="2757"/>
      <c r="AI71" s="2757"/>
      <c r="AJ71" s="2757"/>
      <c r="AK71" s="2757"/>
      <c r="AL71" s="2757"/>
      <c r="AM71" s="2757"/>
      <c r="AN71" s="2757"/>
      <c r="AO71" s="2757"/>
      <c r="AP71" s="2757"/>
      <c r="AQ71" s="2757"/>
      <c r="AR71" s="2757"/>
      <c r="AS71" s="2757"/>
      <c r="AT71" s="2757"/>
      <c r="AU71" s="2758"/>
      <c r="AV71" s="1528"/>
      <c r="AW71" s="1528"/>
      <c r="AX71" s="1528"/>
      <c r="AY71" s="1528"/>
      <c r="AZ71" s="1528"/>
      <c r="BA71" s="1528"/>
      <c r="BB71" s="1528"/>
      <c r="BC71" s="1528"/>
      <c r="BD71" s="1528"/>
      <c r="BE71" s="1534"/>
    </row>
    <row r="72" spans="1:57" ht="15.75" customHeight="1">
      <c r="A72" s="1817"/>
      <c r="B72" s="2742"/>
      <c r="C72" s="2740"/>
      <c r="D72" s="2740"/>
      <c r="E72" s="2740"/>
      <c r="F72" s="2740"/>
      <c r="G72" s="2740"/>
      <c r="H72" s="2740"/>
      <c r="I72" s="2740"/>
      <c r="J72" s="2740"/>
      <c r="K72" s="2740"/>
      <c r="L72" s="2740"/>
      <c r="M72" s="2740"/>
      <c r="N72" s="2740"/>
      <c r="O72" s="2811"/>
      <c r="P72" s="2811"/>
      <c r="Q72" s="2811"/>
      <c r="R72" s="2811"/>
      <c r="S72" s="2811"/>
      <c r="T72" s="2811"/>
      <c r="U72" s="2811"/>
      <c r="V72" s="2811"/>
      <c r="W72" s="2811"/>
      <c r="X72" s="2811"/>
      <c r="Y72" s="2811"/>
      <c r="Z72" s="2811"/>
      <c r="AA72" s="2812"/>
      <c r="AB72" s="1528"/>
      <c r="AC72" s="2826" t="s">
        <v>2089</v>
      </c>
      <c r="AD72" s="2827"/>
      <c r="AE72" s="2827"/>
      <c r="AF72" s="2827"/>
      <c r="AG72" s="2827"/>
      <c r="AH72" s="2827"/>
      <c r="AI72" s="2827"/>
      <c r="AJ72" s="2827"/>
      <c r="AK72" s="2827"/>
      <c r="AL72" s="2827"/>
      <c r="AM72" s="2827"/>
      <c r="AN72" s="2827"/>
      <c r="AO72" s="2827"/>
      <c r="AP72" s="2827"/>
      <c r="AQ72" s="2827"/>
      <c r="AR72" s="2827"/>
      <c r="AS72" s="2827"/>
      <c r="AT72" s="2827"/>
      <c r="AU72" s="2827"/>
      <c r="AV72" s="2827"/>
      <c r="AW72" s="2827"/>
      <c r="AX72" s="2827"/>
      <c r="AY72" s="2827"/>
      <c r="AZ72" s="2827"/>
      <c r="BA72" s="2827"/>
      <c r="BB72" s="2827"/>
      <c r="BC72" s="2828"/>
      <c r="BD72" s="1528"/>
      <c r="BE72" s="1534"/>
    </row>
    <row r="73" spans="1:57" ht="15.75" customHeight="1">
      <c r="A73" s="1817"/>
      <c r="B73" s="2742"/>
      <c r="C73" s="2740"/>
      <c r="D73" s="2740"/>
      <c r="E73" s="2740"/>
      <c r="F73" s="2740"/>
      <c r="G73" s="2740"/>
      <c r="H73" s="2740"/>
      <c r="I73" s="2740"/>
      <c r="J73" s="2740"/>
      <c r="K73" s="2740"/>
      <c r="L73" s="2740"/>
      <c r="M73" s="2740"/>
      <c r="N73" s="2740"/>
      <c r="O73" s="2811"/>
      <c r="P73" s="2811"/>
      <c r="Q73" s="2811"/>
      <c r="R73" s="2811"/>
      <c r="S73" s="2811"/>
      <c r="T73" s="2811"/>
      <c r="U73" s="2811"/>
      <c r="V73" s="2811"/>
      <c r="W73" s="2811"/>
      <c r="X73" s="2811"/>
      <c r="Y73" s="2811"/>
      <c r="Z73" s="2811"/>
      <c r="AA73" s="2812"/>
      <c r="AB73" s="1528"/>
      <c r="AC73" s="2742"/>
      <c r="AD73" s="2740"/>
      <c r="AE73" s="2740"/>
      <c r="AF73" s="2740"/>
      <c r="AG73" s="2740"/>
      <c r="AH73" s="2740"/>
      <c r="AI73" s="2740"/>
      <c r="AJ73" s="2740"/>
      <c r="AK73" s="2740"/>
      <c r="AL73" s="2740"/>
      <c r="AM73" s="2740"/>
      <c r="AN73" s="2740"/>
      <c r="AO73" s="2740"/>
      <c r="AP73" s="2740"/>
      <c r="AQ73" s="2740"/>
      <c r="AR73" s="2740"/>
      <c r="AS73" s="2740"/>
      <c r="AT73" s="2740"/>
      <c r="AU73" s="2740"/>
      <c r="AV73" s="2740"/>
      <c r="AW73" s="2740"/>
      <c r="AX73" s="2740"/>
      <c r="AY73" s="2740"/>
      <c r="AZ73" s="2740"/>
      <c r="BA73" s="2740"/>
      <c r="BB73" s="2740"/>
      <c r="BC73" s="2741"/>
      <c r="BD73" s="1528"/>
      <c r="BE73" s="1534"/>
    </row>
    <row r="74" spans="1:57" ht="15.75" customHeight="1" thickBot="1">
      <c r="A74" s="1817"/>
      <c r="B74" s="2742"/>
      <c r="C74" s="2740"/>
      <c r="D74" s="2740"/>
      <c r="E74" s="2740"/>
      <c r="F74" s="2740"/>
      <c r="G74" s="2740"/>
      <c r="H74" s="2740"/>
      <c r="I74" s="2740"/>
      <c r="J74" s="2740"/>
      <c r="K74" s="2740"/>
      <c r="L74" s="2740"/>
      <c r="M74" s="2740"/>
      <c r="N74" s="2740"/>
      <c r="O74" s="2829"/>
      <c r="P74" s="2829"/>
      <c r="Q74" s="2829"/>
      <c r="R74" s="2829"/>
      <c r="S74" s="2829"/>
      <c r="T74" s="2829"/>
      <c r="U74" s="2829"/>
      <c r="V74" s="2829"/>
      <c r="W74" s="2829"/>
      <c r="X74" s="2829"/>
      <c r="Y74" s="2829"/>
      <c r="Z74" s="2829"/>
      <c r="AA74" s="2830"/>
      <c r="AB74" s="1528"/>
      <c r="AC74" s="2742"/>
      <c r="AD74" s="2740"/>
      <c r="AE74" s="2740"/>
      <c r="AF74" s="2740"/>
      <c r="AG74" s="2740"/>
      <c r="AH74" s="2740"/>
      <c r="AI74" s="2740"/>
      <c r="AJ74" s="2740"/>
      <c r="AK74" s="2740"/>
      <c r="AL74" s="2740"/>
      <c r="AM74" s="2740"/>
      <c r="AN74" s="2740"/>
      <c r="AO74" s="2740"/>
      <c r="AP74" s="2740"/>
      <c r="AQ74" s="2740"/>
      <c r="AR74" s="2740"/>
      <c r="AS74" s="2740"/>
      <c r="AT74" s="2740"/>
      <c r="AU74" s="2740"/>
      <c r="AV74" s="2740"/>
      <c r="AW74" s="2740"/>
      <c r="AX74" s="2740"/>
      <c r="AY74" s="2740"/>
      <c r="AZ74" s="2740"/>
      <c r="BA74" s="2740"/>
      <c r="BB74" s="2740"/>
      <c r="BC74" s="2741"/>
      <c r="BD74" s="1528"/>
      <c r="BE74" s="1534"/>
    </row>
    <row r="75" spans="1:57" ht="15.75" customHeight="1" thickTop="1" thickBot="1">
      <c r="A75" s="1817"/>
      <c r="B75" s="2831" t="s">
        <v>129</v>
      </c>
      <c r="C75" s="2832"/>
      <c r="D75" s="2832"/>
      <c r="E75" s="2832"/>
      <c r="F75" s="2832"/>
      <c r="G75" s="2832"/>
      <c r="H75" s="2832"/>
      <c r="I75" s="2832"/>
      <c r="J75" s="2832"/>
      <c r="K75" s="2832"/>
      <c r="L75" s="2832"/>
      <c r="M75" s="2832"/>
      <c r="N75" s="2832"/>
      <c r="O75" s="2833">
        <f>SUM(O70:AA74)</f>
        <v>0</v>
      </c>
      <c r="P75" s="2834"/>
      <c r="Q75" s="2834"/>
      <c r="R75" s="2834"/>
      <c r="S75" s="2834"/>
      <c r="T75" s="2834"/>
      <c r="U75" s="2834"/>
      <c r="V75" s="2834"/>
      <c r="W75" s="2834"/>
      <c r="X75" s="2834"/>
      <c r="Y75" s="2834"/>
      <c r="Z75" s="2834"/>
      <c r="AA75" s="2835"/>
      <c r="AB75" s="1528"/>
      <c r="AC75" s="2742"/>
      <c r="AD75" s="2740"/>
      <c r="AE75" s="2740"/>
      <c r="AF75" s="2740"/>
      <c r="AG75" s="2740"/>
      <c r="AH75" s="2740"/>
      <c r="AI75" s="2740"/>
      <c r="AJ75" s="2740"/>
      <c r="AK75" s="2740"/>
      <c r="AL75" s="2740"/>
      <c r="AM75" s="2740"/>
      <c r="AN75" s="2740"/>
      <c r="AO75" s="2740"/>
      <c r="AP75" s="2740"/>
      <c r="AQ75" s="2740"/>
      <c r="AR75" s="2740"/>
      <c r="AS75" s="2740"/>
      <c r="AT75" s="2740"/>
      <c r="AU75" s="2740"/>
      <c r="AV75" s="2740"/>
      <c r="AW75" s="2740"/>
      <c r="AX75" s="2740"/>
      <c r="AY75" s="2740"/>
      <c r="AZ75" s="2740"/>
      <c r="BA75" s="2740"/>
      <c r="BB75" s="2740"/>
      <c r="BC75" s="2741"/>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42"/>
      <c r="AD76" s="2740"/>
      <c r="AE76" s="2740"/>
      <c r="AF76" s="2740"/>
      <c r="AG76" s="2740"/>
      <c r="AH76" s="2740"/>
      <c r="AI76" s="2740"/>
      <c r="AJ76" s="2740"/>
      <c r="AK76" s="2740"/>
      <c r="AL76" s="2740"/>
      <c r="AM76" s="2740"/>
      <c r="AN76" s="2740"/>
      <c r="AO76" s="2740"/>
      <c r="AP76" s="2740"/>
      <c r="AQ76" s="2740"/>
      <c r="AR76" s="2740"/>
      <c r="AS76" s="2740"/>
      <c r="AT76" s="2740"/>
      <c r="AU76" s="2740"/>
      <c r="AV76" s="2740"/>
      <c r="AW76" s="2740"/>
      <c r="AX76" s="2740"/>
      <c r="AY76" s="2740"/>
      <c r="AZ76" s="2740"/>
      <c r="BA76" s="2740"/>
      <c r="BB76" s="2740"/>
      <c r="BC76" s="2741"/>
      <c r="BD76" s="1528"/>
      <c r="BE76" s="1534"/>
    </row>
    <row r="77" spans="1:57" ht="15.75" customHeight="1" thickBot="1">
      <c r="A77" s="1817"/>
      <c r="B77" s="1539" t="s">
        <v>2090</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59"/>
      <c r="AD77" s="2757"/>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57"/>
      <c r="BB77" s="2757"/>
      <c r="BC77" s="2758"/>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31" t="s">
        <v>2091</v>
      </c>
      <c r="C79" s="2632"/>
      <c r="D79" s="2632"/>
      <c r="E79" s="2632"/>
      <c r="F79" s="2632"/>
      <c r="G79" s="2632"/>
      <c r="H79" s="2632"/>
      <c r="I79" s="2632"/>
      <c r="J79" s="2632"/>
      <c r="K79" s="2632"/>
      <c r="L79" s="2632"/>
      <c r="M79" s="2632"/>
      <c r="N79" s="2632"/>
      <c r="O79" s="2632"/>
      <c r="P79" s="2632"/>
      <c r="Q79" s="2632"/>
      <c r="R79" s="2632"/>
      <c r="S79" s="2632"/>
      <c r="T79" s="2632"/>
      <c r="U79" s="2632"/>
      <c r="V79" s="2632"/>
      <c r="W79" s="2632"/>
      <c r="X79" s="2632"/>
      <c r="Y79" s="2632"/>
      <c r="Z79" s="2632"/>
      <c r="AA79" s="2632"/>
      <c r="AB79" s="2821"/>
      <c r="AC79" s="2821"/>
      <c r="AD79" s="2821"/>
      <c r="AE79" s="2821"/>
      <c r="AF79" s="2821"/>
      <c r="AG79" s="282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31"/>
      <c r="C80" s="2632"/>
      <c r="D80" s="2632"/>
      <c r="E80" s="2632"/>
      <c r="F80" s="2632"/>
      <c r="G80" s="2632"/>
      <c r="H80" s="2633"/>
      <c r="I80" s="2823" t="s">
        <v>2092</v>
      </c>
      <c r="J80" s="2824"/>
      <c r="K80" s="2824"/>
      <c r="L80" s="2824"/>
      <c r="M80" s="2824"/>
      <c r="N80" s="2825"/>
      <c r="O80" s="2823" t="s">
        <v>2093</v>
      </c>
      <c r="P80" s="2824"/>
      <c r="Q80" s="2824"/>
      <c r="R80" s="2824"/>
      <c r="S80" s="2824"/>
      <c r="T80" s="2824"/>
      <c r="U80" s="2825"/>
      <c r="V80" s="2823" t="s">
        <v>2094</v>
      </c>
      <c r="W80" s="2824"/>
      <c r="X80" s="2824"/>
      <c r="Y80" s="2824"/>
      <c r="Z80" s="2824"/>
      <c r="AA80" s="2825"/>
      <c r="AB80" s="2823" t="s">
        <v>2095</v>
      </c>
      <c r="AC80" s="2824"/>
      <c r="AD80" s="2824"/>
      <c r="AE80" s="2824"/>
      <c r="AF80" s="2824"/>
      <c r="AG80" s="282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23" t="s">
        <v>2096</v>
      </c>
      <c r="C81" s="2824"/>
      <c r="D81" s="2824"/>
      <c r="E81" s="2824"/>
      <c r="F81" s="2824"/>
      <c r="G81" s="2824"/>
      <c r="H81" s="2825"/>
      <c r="I81" s="2842"/>
      <c r="J81" s="2843"/>
      <c r="K81" s="2843"/>
      <c r="L81" s="2843"/>
      <c r="M81" s="2843"/>
      <c r="N81" s="2843"/>
      <c r="O81" s="2843"/>
      <c r="P81" s="2843"/>
      <c r="Q81" s="2843"/>
      <c r="R81" s="2843"/>
      <c r="S81" s="2843"/>
      <c r="T81" s="2843"/>
      <c r="U81" s="2843"/>
      <c r="V81" s="2843"/>
      <c r="W81" s="2843"/>
      <c r="X81" s="2843"/>
      <c r="Y81" s="2843"/>
      <c r="Z81" s="2843"/>
      <c r="AA81" s="2844"/>
      <c r="AB81" s="2843"/>
      <c r="AC81" s="2843"/>
      <c r="AD81" s="2843"/>
      <c r="AE81" s="2843"/>
      <c r="AF81" s="2843"/>
      <c r="AG81" s="2844"/>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23" t="s">
        <v>2097</v>
      </c>
      <c r="C82" s="2824"/>
      <c r="D82" s="2824"/>
      <c r="E82" s="2824"/>
      <c r="F82" s="2824"/>
      <c r="G82" s="2824"/>
      <c r="H82" s="2825"/>
      <c r="I82" s="2845"/>
      <c r="J82" s="2846"/>
      <c r="K82" s="2846"/>
      <c r="L82" s="2846"/>
      <c r="M82" s="2846"/>
      <c r="N82" s="2846"/>
      <c r="O82" s="2846"/>
      <c r="P82" s="2846"/>
      <c r="Q82" s="2846"/>
      <c r="R82" s="2846"/>
      <c r="S82" s="2846"/>
      <c r="T82" s="2846"/>
      <c r="U82" s="2846"/>
      <c r="V82" s="2846"/>
      <c r="W82" s="2846"/>
      <c r="X82" s="2846"/>
      <c r="Y82" s="2846"/>
      <c r="Z82" s="2846"/>
      <c r="AA82" s="2847"/>
      <c r="AB82" s="2846"/>
      <c r="AC82" s="2846"/>
      <c r="AD82" s="2846"/>
      <c r="AE82" s="2846"/>
      <c r="AF82" s="2846"/>
      <c r="AG82" s="2847"/>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2098</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36" t="s">
        <v>2099</v>
      </c>
      <c r="C86" s="2837"/>
      <c r="D86" s="2837"/>
      <c r="E86" s="2837"/>
      <c r="F86" s="2837"/>
      <c r="G86" s="2837"/>
      <c r="H86" s="2837"/>
      <c r="I86" s="2837"/>
      <c r="J86" s="2837"/>
      <c r="K86" s="2837"/>
      <c r="L86" s="2837"/>
      <c r="M86" s="2837"/>
      <c r="N86" s="2837"/>
      <c r="O86" s="2837"/>
      <c r="P86" s="2837"/>
      <c r="Q86" s="2837"/>
      <c r="R86" s="2837"/>
      <c r="S86" s="2837"/>
      <c r="T86" s="2837"/>
      <c r="U86" s="2837"/>
      <c r="V86" s="2837"/>
      <c r="W86" s="2837"/>
      <c r="X86" s="2837"/>
      <c r="Y86" s="2837"/>
      <c r="Z86" s="2837"/>
      <c r="AA86" s="2837"/>
      <c r="AB86" s="2837"/>
      <c r="AC86" s="2837"/>
      <c r="AD86" s="2837"/>
      <c r="AE86" s="2837"/>
      <c r="AF86" s="2837"/>
      <c r="AG86" s="2837"/>
      <c r="AH86" s="283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31"/>
      <c r="C87" s="2632"/>
      <c r="D87" s="2632"/>
      <c r="E87" s="2632"/>
      <c r="F87" s="2632"/>
      <c r="G87" s="2632"/>
      <c r="H87" s="2633"/>
      <c r="I87" s="2823" t="s">
        <v>2092</v>
      </c>
      <c r="J87" s="2824"/>
      <c r="K87" s="2824"/>
      <c r="L87" s="2824"/>
      <c r="M87" s="2824"/>
      <c r="N87" s="2825"/>
      <c r="O87" s="2823" t="s">
        <v>2093</v>
      </c>
      <c r="P87" s="2824"/>
      <c r="Q87" s="2824"/>
      <c r="R87" s="2824"/>
      <c r="S87" s="2824"/>
      <c r="T87" s="2824"/>
      <c r="U87" s="2825"/>
      <c r="V87" s="2823" t="s">
        <v>2094</v>
      </c>
      <c r="W87" s="2824"/>
      <c r="X87" s="2824"/>
      <c r="Y87" s="2824"/>
      <c r="Z87" s="2824"/>
      <c r="AA87" s="2825"/>
      <c r="AB87" s="2839" t="s">
        <v>2095</v>
      </c>
      <c r="AC87" s="2840"/>
      <c r="AD87" s="2840"/>
      <c r="AE87" s="2840"/>
      <c r="AF87" s="2840"/>
      <c r="AG87" s="2840"/>
      <c r="AH87" s="284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23" t="s">
        <v>2096</v>
      </c>
      <c r="C88" s="2824"/>
      <c r="D88" s="2824"/>
      <c r="E88" s="2824"/>
      <c r="F88" s="2824"/>
      <c r="G88" s="2824"/>
      <c r="H88" s="2825"/>
      <c r="I88" s="2842"/>
      <c r="J88" s="2843"/>
      <c r="K88" s="2843"/>
      <c r="L88" s="2843"/>
      <c r="M88" s="2843"/>
      <c r="N88" s="2843"/>
      <c r="O88" s="2843"/>
      <c r="P88" s="2843"/>
      <c r="Q88" s="2843"/>
      <c r="R88" s="2843"/>
      <c r="S88" s="2843"/>
      <c r="T88" s="2843"/>
      <c r="U88" s="2843"/>
      <c r="V88" s="2843"/>
      <c r="W88" s="2843"/>
      <c r="X88" s="2843"/>
      <c r="Y88" s="2843"/>
      <c r="Z88" s="2843"/>
      <c r="AA88" s="2848"/>
      <c r="AB88" s="2815"/>
      <c r="AC88" s="2815"/>
      <c r="AD88" s="2815"/>
      <c r="AE88" s="2815"/>
      <c r="AF88" s="2815"/>
      <c r="AG88" s="2815"/>
      <c r="AH88" s="2816"/>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23" t="s">
        <v>2097</v>
      </c>
      <c r="C89" s="2824"/>
      <c r="D89" s="2824"/>
      <c r="E89" s="2824"/>
      <c r="F89" s="2824"/>
      <c r="G89" s="2824"/>
      <c r="H89" s="2825"/>
      <c r="I89" s="2845"/>
      <c r="J89" s="2846"/>
      <c r="K89" s="2846"/>
      <c r="L89" s="2846"/>
      <c r="M89" s="2846"/>
      <c r="N89" s="2846"/>
      <c r="O89" s="2846"/>
      <c r="P89" s="2846"/>
      <c r="Q89" s="2846"/>
      <c r="R89" s="2846"/>
      <c r="S89" s="2846"/>
      <c r="T89" s="2846"/>
      <c r="U89" s="2846"/>
      <c r="V89" s="2846"/>
      <c r="W89" s="2846"/>
      <c r="X89" s="2846"/>
      <c r="Y89" s="2846"/>
      <c r="Z89" s="2846"/>
      <c r="AA89" s="2849"/>
      <c r="AB89" s="2757"/>
      <c r="AC89" s="2757"/>
      <c r="AD89" s="2757"/>
      <c r="AE89" s="2757"/>
      <c r="AF89" s="2757"/>
      <c r="AG89" s="2757"/>
      <c r="AH89" s="2758"/>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2100</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31" t="s">
        <v>2101</v>
      </c>
      <c r="C93" s="2632"/>
      <c r="D93" s="2632"/>
      <c r="E93" s="2632"/>
      <c r="F93" s="2632"/>
      <c r="G93" s="2632"/>
      <c r="H93" s="2632"/>
      <c r="I93" s="2632"/>
      <c r="J93" s="2632"/>
      <c r="K93" s="2632"/>
      <c r="L93" s="2632"/>
      <c r="M93" s="2632"/>
      <c r="N93" s="2632"/>
      <c r="O93" s="2632"/>
      <c r="P93" s="2632"/>
      <c r="Q93" s="2632"/>
      <c r="R93" s="2632"/>
      <c r="S93" s="2632"/>
      <c r="T93" s="2632"/>
      <c r="U93" s="2632"/>
      <c r="V93" s="2632"/>
      <c r="W93" s="2632"/>
      <c r="X93" s="2632"/>
      <c r="Y93" s="2632"/>
      <c r="Z93" s="2632"/>
      <c r="AA93" s="2632"/>
      <c r="AB93" s="2632"/>
      <c r="AC93" s="2632"/>
      <c r="AD93" s="2632"/>
      <c r="AE93" s="2632"/>
      <c r="AF93" s="2632"/>
      <c r="AG93" s="2632"/>
      <c r="AH93" s="2633"/>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31"/>
      <c r="C94" s="2632"/>
      <c r="D94" s="2632"/>
      <c r="E94" s="2632"/>
      <c r="F94" s="2632"/>
      <c r="G94" s="2632"/>
      <c r="H94" s="2633"/>
      <c r="I94" s="2823" t="s">
        <v>2092</v>
      </c>
      <c r="J94" s="2824"/>
      <c r="K94" s="2824"/>
      <c r="L94" s="2824"/>
      <c r="M94" s="2824"/>
      <c r="N94" s="2825"/>
      <c r="O94" s="2823" t="s">
        <v>2093</v>
      </c>
      <c r="P94" s="2824"/>
      <c r="Q94" s="2824"/>
      <c r="R94" s="2824"/>
      <c r="S94" s="2824"/>
      <c r="T94" s="2824"/>
      <c r="U94" s="2825"/>
      <c r="V94" s="2823" t="s">
        <v>2094</v>
      </c>
      <c r="W94" s="2824"/>
      <c r="X94" s="2824"/>
      <c r="Y94" s="2824"/>
      <c r="Z94" s="2824"/>
      <c r="AA94" s="2825"/>
      <c r="AB94" s="2839" t="s">
        <v>2095</v>
      </c>
      <c r="AC94" s="2840"/>
      <c r="AD94" s="2840"/>
      <c r="AE94" s="2840"/>
      <c r="AF94" s="2840"/>
      <c r="AG94" s="2840"/>
      <c r="AH94" s="2841"/>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23" t="s">
        <v>2096</v>
      </c>
      <c r="C95" s="2824"/>
      <c r="D95" s="2824"/>
      <c r="E95" s="2824"/>
      <c r="F95" s="2824"/>
      <c r="G95" s="2824"/>
      <c r="H95" s="2825"/>
      <c r="I95" s="2842"/>
      <c r="J95" s="2843"/>
      <c r="K95" s="2843"/>
      <c r="L95" s="2843"/>
      <c r="M95" s="2843"/>
      <c r="N95" s="2843"/>
      <c r="O95" s="2843"/>
      <c r="P95" s="2843"/>
      <c r="Q95" s="2843"/>
      <c r="R95" s="2843"/>
      <c r="S95" s="2843"/>
      <c r="T95" s="2843"/>
      <c r="U95" s="2843"/>
      <c r="V95" s="2843"/>
      <c r="W95" s="2843"/>
      <c r="X95" s="2843"/>
      <c r="Y95" s="2843"/>
      <c r="Z95" s="2843"/>
      <c r="AA95" s="2844"/>
      <c r="AB95" s="2815"/>
      <c r="AC95" s="2815"/>
      <c r="AD95" s="2815"/>
      <c r="AE95" s="2815"/>
      <c r="AF95" s="2815"/>
      <c r="AG95" s="2815"/>
      <c r="AH95" s="2816"/>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23" t="s">
        <v>2097</v>
      </c>
      <c r="C96" s="2824"/>
      <c r="D96" s="2824"/>
      <c r="E96" s="2824"/>
      <c r="F96" s="2824"/>
      <c r="G96" s="2824"/>
      <c r="H96" s="2825"/>
      <c r="I96" s="2845"/>
      <c r="J96" s="2846"/>
      <c r="K96" s="2846"/>
      <c r="L96" s="2846"/>
      <c r="M96" s="2846"/>
      <c r="N96" s="2846"/>
      <c r="O96" s="2846"/>
      <c r="P96" s="2846"/>
      <c r="Q96" s="2846"/>
      <c r="R96" s="2846"/>
      <c r="S96" s="2846"/>
      <c r="T96" s="2846"/>
      <c r="U96" s="2846"/>
      <c r="V96" s="2846"/>
      <c r="W96" s="2846"/>
      <c r="X96" s="2846"/>
      <c r="Y96" s="2846"/>
      <c r="Z96" s="2846"/>
      <c r="AA96" s="2847"/>
      <c r="AB96" s="2757"/>
      <c r="AC96" s="2757"/>
      <c r="AD96" s="2757"/>
      <c r="AE96" s="2757"/>
      <c r="AF96" s="2757"/>
      <c r="AG96" s="2757"/>
      <c r="AH96" s="2758"/>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2102</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60" t="s">
        <v>2103</v>
      </c>
      <c r="C100" s="2661"/>
      <c r="D100" s="2661"/>
      <c r="E100" s="2661"/>
      <c r="F100" s="2661"/>
      <c r="G100" s="2661"/>
      <c r="H100" s="2661"/>
      <c r="I100" s="2661"/>
      <c r="J100" s="2661"/>
      <c r="K100" s="2661"/>
      <c r="L100" s="2661"/>
      <c r="M100" s="2661"/>
      <c r="N100" s="2661"/>
      <c r="O100" s="2661"/>
      <c r="P100" s="2661"/>
      <c r="Q100" s="2661"/>
      <c r="R100" s="2661"/>
      <c r="S100" s="2661"/>
      <c r="T100" s="2661"/>
      <c r="U100" s="286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65"/>
      <c r="C101" s="2866"/>
      <c r="D101" s="2866"/>
      <c r="E101" s="2866"/>
      <c r="F101" s="2866"/>
      <c r="G101" s="2866"/>
      <c r="H101" s="2867"/>
      <c r="I101" s="2797" t="s">
        <v>2093</v>
      </c>
      <c r="J101" s="2798"/>
      <c r="K101" s="2798"/>
      <c r="L101" s="2798"/>
      <c r="M101" s="2798"/>
      <c r="N101" s="2798"/>
      <c r="O101" s="2868"/>
      <c r="P101" s="2797" t="s">
        <v>2104</v>
      </c>
      <c r="Q101" s="2798"/>
      <c r="R101" s="2798"/>
      <c r="S101" s="2798"/>
      <c r="T101" s="2798"/>
      <c r="U101" s="2868"/>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69" t="s">
        <v>2096</v>
      </c>
      <c r="C102" s="2870"/>
      <c r="D102" s="2870"/>
      <c r="E102" s="2870"/>
      <c r="F102" s="2870"/>
      <c r="G102" s="2870"/>
      <c r="H102" s="2870"/>
      <c r="I102" s="2850"/>
      <c r="J102" s="2851"/>
      <c r="K102" s="2851"/>
      <c r="L102" s="2851"/>
      <c r="M102" s="2851"/>
      <c r="N102" s="2851"/>
      <c r="O102" s="2852"/>
      <c r="P102" s="2850"/>
      <c r="Q102" s="2851"/>
      <c r="R102" s="2851"/>
      <c r="S102" s="2851"/>
      <c r="T102" s="2851"/>
      <c r="U102" s="285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800" t="s">
        <v>2097</v>
      </c>
      <c r="C103" s="2801"/>
      <c r="D103" s="2801"/>
      <c r="E103" s="2801"/>
      <c r="F103" s="2801"/>
      <c r="G103" s="2801"/>
      <c r="H103" s="2801"/>
      <c r="I103" s="2850"/>
      <c r="J103" s="2851"/>
      <c r="K103" s="2851"/>
      <c r="L103" s="2851"/>
      <c r="M103" s="2851"/>
      <c r="N103" s="2851"/>
      <c r="O103" s="2852"/>
      <c r="P103" s="2850"/>
      <c r="Q103" s="2851"/>
      <c r="R103" s="2851"/>
      <c r="S103" s="2851"/>
      <c r="T103" s="2851"/>
      <c r="U103" s="285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53" t="s">
        <v>2105</v>
      </c>
      <c r="C105" s="2854"/>
      <c r="D105" s="2854"/>
      <c r="E105" s="2854"/>
      <c r="F105" s="2854"/>
      <c r="G105" s="2854"/>
      <c r="H105" s="2854"/>
      <c r="I105" s="2854"/>
      <c r="J105" s="2854"/>
      <c r="K105" s="2854"/>
      <c r="L105" s="2854"/>
      <c r="M105" s="2854"/>
      <c r="N105" s="2854"/>
      <c r="O105" s="2854"/>
      <c r="P105" s="2854"/>
      <c r="Q105" s="2854"/>
      <c r="R105" s="2855"/>
      <c r="S105" s="2855"/>
      <c r="T105" s="2855"/>
      <c r="U105" s="2855"/>
      <c r="V105" s="2855"/>
      <c r="W105" s="2855"/>
      <c r="X105" s="2855"/>
      <c r="Y105" s="2855"/>
      <c r="Z105" s="2855"/>
      <c r="AA105" s="2855"/>
      <c r="AB105" s="2855"/>
      <c r="AC105" s="2855"/>
      <c r="AD105" s="2855"/>
      <c r="AE105" s="2855"/>
      <c r="AF105" s="2855"/>
      <c r="AG105" s="2856" t="s">
        <v>2039</v>
      </c>
      <c r="AH105" s="2856"/>
      <c r="AI105" s="2856"/>
      <c r="AJ105" s="285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58" t="s">
        <v>2106</v>
      </c>
      <c r="C106" s="2859"/>
      <c r="D106" s="2859"/>
      <c r="E106" s="2859"/>
      <c r="F106" s="2859"/>
      <c r="G106" s="2859"/>
      <c r="H106" s="2859"/>
      <c r="I106" s="2859"/>
      <c r="J106" s="2859"/>
      <c r="K106" s="2859"/>
      <c r="L106" s="2859"/>
      <c r="M106" s="2859"/>
      <c r="N106" s="2859"/>
      <c r="O106" s="2859"/>
      <c r="P106" s="2859"/>
      <c r="Q106" s="2860"/>
      <c r="R106" s="2861" t="s">
        <v>2107</v>
      </c>
      <c r="S106" s="2862"/>
      <c r="T106" s="2862"/>
      <c r="U106" s="2862"/>
      <c r="V106" s="2862"/>
      <c r="W106" s="2862"/>
      <c r="X106" s="2862"/>
      <c r="Y106" s="2862"/>
      <c r="Z106" s="2862"/>
      <c r="AA106" s="2862"/>
      <c r="AB106" s="2862"/>
      <c r="AC106" s="2862"/>
      <c r="AD106" s="2862"/>
      <c r="AE106" s="2862"/>
      <c r="AF106" s="2862"/>
      <c r="AG106" s="2862"/>
      <c r="AH106" s="2862"/>
      <c r="AI106" s="2862"/>
      <c r="AJ106" s="2862"/>
      <c r="AK106" s="2862"/>
      <c r="AL106" s="2862"/>
      <c r="AM106" s="2862"/>
      <c r="AN106" s="2862"/>
      <c r="AO106" s="2862"/>
      <c r="AP106" s="2862"/>
      <c r="AQ106" s="2862"/>
      <c r="AR106" s="2862"/>
      <c r="AS106" s="2862"/>
      <c r="AT106" s="2862"/>
      <c r="AU106" s="2862"/>
      <c r="AV106" s="2862"/>
      <c r="AW106" s="2862"/>
      <c r="AX106" s="2863"/>
      <c r="AY106" s="1528"/>
      <c r="AZ106" s="1528"/>
      <c r="BA106" s="1528"/>
      <c r="BB106" s="1528"/>
      <c r="BC106" s="1528"/>
      <c r="BD106" s="1528"/>
      <c r="BE106" s="1534"/>
    </row>
    <row r="107" spans="1:57" ht="15.75" customHeight="1">
      <c r="A107" s="1817"/>
      <c r="B107" s="2884" t="s">
        <v>2108</v>
      </c>
      <c r="C107" s="2885"/>
      <c r="D107" s="2885"/>
      <c r="E107" s="2885"/>
      <c r="F107" s="2885"/>
      <c r="G107" s="2885"/>
      <c r="H107" s="2885"/>
      <c r="I107" s="2885"/>
      <c r="J107" s="2885"/>
      <c r="K107" s="2885"/>
      <c r="L107" s="2885"/>
      <c r="M107" s="2885"/>
      <c r="N107" s="2885"/>
      <c r="O107" s="2885"/>
      <c r="P107" s="2885"/>
      <c r="Q107" s="2885"/>
      <c r="R107" s="2885"/>
      <c r="S107" s="2885"/>
      <c r="T107" s="2885"/>
      <c r="U107" s="2885"/>
      <c r="V107" s="2885"/>
      <c r="W107" s="2885"/>
      <c r="X107" s="2885"/>
      <c r="Y107" s="2885"/>
      <c r="Z107" s="2885"/>
      <c r="AA107" s="2885"/>
      <c r="AB107" s="2885"/>
      <c r="AC107" s="2885"/>
      <c r="AD107" s="2885"/>
      <c r="AE107" s="2885"/>
      <c r="AF107" s="2885"/>
      <c r="AG107" s="2885"/>
      <c r="AH107" s="2885"/>
      <c r="AI107" s="2885"/>
      <c r="AJ107" s="2885"/>
      <c r="AK107" s="2885"/>
      <c r="AL107" s="2885"/>
      <c r="AM107" s="2885"/>
      <c r="AN107" s="2885"/>
      <c r="AO107" s="2885"/>
      <c r="AP107" s="2885"/>
      <c r="AQ107" s="2885"/>
      <c r="AR107" s="2885"/>
      <c r="AS107" s="2885"/>
      <c r="AT107" s="2885"/>
      <c r="AU107" s="2885"/>
      <c r="AV107" s="2885"/>
      <c r="AW107" s="2885"/>
      <c r="AX107" s="2886"/>
      <c r="AY107" s="1528"/>
      <c r="AZ107" s="1528"/>
      <c r="BA107" s="1528"/>
      <c r="BB107" s="1528"/>
      <c r="BC107" s="1528"/>
      <c r="BD107" s="1528"/>
      <c r="BE107" s="1534"/>
    </row>
    <row r="108" spans="1:57" ht="15.75" customHeight="1">
      <c r="A108" s="1817"/>
      <c r="B108" s="2887"/>
      <c r="C108" s="2888"/>
      <c r="D108" s="2888"/>
      <c r="E108" s="2888"/>
      <c r="F108" s="2888"/>
      <c r="G108" s="2888"/>
      <c r="H108" s="2888"/>
      <c r="I108" s="2888"/>
      <c r="J108" s="2888"/>
      <c r="K108" s="2888"/>
      <c r="L108" s="2888"/>
      <c r="M108" s="2888"/>
      <c r="N108" s="2888"/>
      <c r="O108" s="2888"/>
      <c r="P108" s="2888"/>
      <c r="Q108" s="2888"/>
      <c r="R108" s="2888"/>
      <c r="S108" s="2888"/>
      <c r="T108" s="2888"/>
      <c r="U108" s="2888"/>
      <c r="V108" s="2888"/>
      <c r="W108" s="2888"/>
      <c r="X108" s="2888"/>
      <c r="Y108" s="2888"/>
      <c r="Z108" s="2888"/>
      <c r="AA108" s="2888"/>
      <c r="AB108" s="2888"/>
      <c r="AC108" s="2888"/>
      <c r="AD108" s="2888"/>
      <c r="AE108" s="2888"/>
      <c r="AF108" s="2888"/>
      <c r="AG108" s="2888"/>
      <c r="AH108" s="2888"/>
      <c r="AI108" s="2888"/>
      <c r="AJ108" s="2888"/>
      <c r="AK108" s="2888"/>
      <c r="AL108" s="2888"/>
      <c r="AM108" s="2888"/>
      <c r="AN108" s="2888"/>
      <c r="AO108" s="2888"/>
      <c r="AP108" s="2888"/>
      <c r="AQ108" s="2888"/>
      <c r="AR108" s="2888"/>
      <c r="AS108" s="2888"/>
      <c r="AT108" s="2888"/>
      <c r="AU108" s="2888"/>
      <c r="AV108" s="2888"/>
      <c r="AW108" s="2888"/>
      <c r="AX108" s="2889"/>
      <c r="AY108" s="1528"/>
      <c r="AZ108" s="1528"/>
      <c r="BA108" s="1528"/>
      <c r="BB108" s="1528"/>
      <c r="BC108" s="1528"/>
      <c r="BD108" s="1528"/>
      <c r="BE108" s="1534"/>
    </row>
    <row r="109" spans="1:57" ht="15.75" customHeight="1">
      <c r="A109" s="1817"/>
      <c r="B109" s="2887"/>
      <c r="C109" s="2888"/>
      <c r="D109" s="2888"/>
      <c r="E109" s="2888"/>
      <c r="F109" s="2888"/>
      <c r="G109" s="2888"/>
      <c r="H109" s="2888"/>
      <c r="I109" s="2888"/>
      <c r="J109" s="2888"/>
      <c r="K109" s="2888"/>
      <c r="L109" s="2888"/>
      <c r="M109" s="2888"/>
      <c r="N109" s="2888"/>
      <c r="O109" s="2888"/>
      <c r="P109" s="2888"/>
      <c r="Q109" s="2888"/>
      <c r="R109" s="2888"/>
      <c r="S109" s="2888"/>
      <c r="T109" s="2888"/>
      <c r="U109" s="2888"/>
      <c r="V109" s="2888"/>
      <c r="W109" s="2888"/>
      <c r="X109" s="2888"/>
      <c r="Y109" s="2888"/>
      <c r="Z109" s="2888"/>
      <c r="AA109" s="2888"/>
      <c r="AB109" s="2888"/>
      <c r="AC109" s="2888"/>
      <c r="AD109" s="2888"/>
      <c r="AE109" s="2888"/>
      <c r="AF109" s="2888"/>
      <c r="AG109" s="2888"/>
      <c r="AH109" s="2888"/>
      <c r="AI109" s="2888"/>
      <c r="AJ109" s="2888"/>
      <c r="AK109" s="2888"/>
      <c r="AL109" s="2888"/>
      <c r="AM109" s="2888"/>
      <c r="AN109" s="2888"/>
      <c r="AO109" s="2888"/>
      <c r="AP109" s="2888"/>
      <c r="AQ109" s="2888"/>
      <c r="AR109" s="2888"/>
      <c r="AS109" s="2888"/>
      <c r="AT109" s="2888"/>
      <c r="AU109" s="2888"/>
      <c r="AV109" s="2888"/>
      <c r="AW109" s="2888"/>
      <c r="AX109" s="2889"/>
      <c r="AY109" s="1528"/>
      <c r="AZ109" s="1528"/>
      <c r="BA109" s="1528"/>
      <c r="BB109" s="1528"/>
      <c r="BC109" s="1528"/>
      <c r="BD109" s="1528"/>
      <c r="BE109" s="1534"/>
    </row>
    <row r="110" spans="1:57" ht="15.75" customHeight="1">
      <c r="A110" s="1817"/>
      <c r="B110" s="2887"/>
      <c r="C110" s="2888"/>
      <c r="D110" s="2888"/>
      <c r="E110" s="2888"/>
      <c r="F110" s="2888"/>
      <c r="G110" s="2888"/>
      <c r="H110" s="2888"/>
      <c r="I110" s="2888"/>
      <c r="J110" s="2888"/>
      <c r="K110" s="2888"/>
      <c r="L110" s="2888"/>
      <c r="M110" s="2888"/>
      <c r="N110" s="2888"/>
      <c r="O110" s="2888"/>
      <c r="P110" s="2888"/>
      <c r="Q110" s="2888"/>
      <c r="R110" s="2888"/>
      <c r="S110" s="2888"/>
      <c r="T110" s="2888"/>
      <c r="U110" s="2888"/>
      <c r="V110" s="2888"/>
      <c r="W110" s="2888"/>
      <c r="X110" s="2888"/>
      <c r="Y110" s="2888"/>
      <c r="Z110" s="2888"/>
      <c r="AA110" s="2888"/>
      <c r="AB110" s="2888"/>
      <c r="AC110" s="2888"/>
      <c r="AD110" s="2888"/>
      <c r="AE110" s="2888"/>
      <c r="AF110" s="2888"/>
      <c r="AG110" s="2888"/>
      <c r="AH110" s="2888"/>
      <c r="AI110" s="2888"/>
      <c r="AJ110" s="2888"/>
      <c r="AK110" s="2888"/>
      <c r="AL110" s="2888"/>
      <c r="AM110" s="2888"/>
      <c r="AN110" s="2888"/>
      <c r="AO110" s="2888"/>
      <c r="AP110" s="2888"/>
      <c r="AQ110" s="2888"/>
      <c r="AR110" s="2888"/>
      <c r="AS110" s="2888"/>
      <c r="AT110" s="2888"/>
      <c r="AU110" s="2888"/>
      <c r="AV110" s="2888"/>
      <c r="AW110" s="2888"/>
      <c r="AX110" s="2889"/>
      <c r="AY110" s="1528"/>
      <c r="AZ110" s="1528"/>
      <c r="BA110" s="1528"/>
      <c r="BB110" s="1528"/>
      <c r="BC110" s="1528"/>
      <c r="BD110" s="1528"/>
      <c r="BE110" s="1534"/>
    </row>
    <row r="111" spans="1:57" ht="15.75" customHeight="1">
      <c r="A111" s="1817"/>
      <c r="B111" s="2887"/>
      <c r="C111" s="2888"/>
      <c r="D111" s="2888"/>
      <c r="E111" s="2888"/>
      <c r="F111" s="2888"/>
      <c r="G111" s="2888"/>
      <c r="H111" s="2888"/>
      <c r="I111" s="2888"/>
      <c r="J111" s="2888"/>
      <c r="K111" s="2888"/>
      <c r="L111" s="2888"/>
      <c r="M111" s="2888"/>
      <c r="N111" s="2888"/>
      <c r="O111" s="2888"/>
      <c r="P111" s="2888"/>
      <c r="Q111" s="2888"/>
      <c r="R111" s="2888"/>
      <c r="S111" s="2888"/>
      <c r="T111" s="2888"/>
      <c r="U111" s="2888"/>
      <c r="V111" s="2888"/>
      <c r="W111" s="2888"/>
      <c r="X111" s="2888"/>
      <c r="Y111" s="2888"/>
      <c r="Z111" s="2888"/>
      <c r="AA111" s="2888"/>
      <c r="AB111" s="2888"/>
      <c r="AC111" s="2888"/>
      <c r="AD111" s="2888"/>
      <c r="AE111" s="2888"/>
      <c r="AF111" s="2888"/>
      <c r="AG111" s="2888"/>
      <c r="AH111" s="2888"/>
      <c r="AI111" s="2888"/>
      <c r="AJ111" s="2888"/>
      <c r="AK111" s="2888"/>
      <c r="AL111" s="2888"/>
      <c r="AM111" s="2888"/>
      <c r="AN111" s="2888"/>
      <c r="AO111" s="2888"/>
      <c r="AP111" s="2888"/>
      <c r="AQ111" s="2888"/>
      <c r="AR111" s="2888"/>
      <c r="AS111" s="2888"/>
      <c r="AT111" s="2888"/>
      <c r="AU111" s="2888"/>
      <c r="AV111" s="2888"/>
      <c r="AW111" s="2888"/>
      <c r="AX111" s="2889"/>
      <c r="AY111" s="1528"/>
      <c r="AZ111" s="1528"/>
      <c r="BA111" s="1528"/>
      <c r="BB111" s="1528"/>
      <c r="BC111" s="1528"/>
      <c r="BD111" s="1528"/>
      <c r="BE111" s="1534"/>
    </row>
    <row r="112" spans="1:57" ht="15.75" customHeight="1">
      <c r="A112" s="1817"/>
      <c r="B112" s="2887"/>
      <c r="C112" s="2888"/>
      <c r="D112" s="2888"/>
      <c r="E112" s="2888"/>
      <c r="F112" s="2888"/>
      <c r="G112" s="2888"/>
      <c r="H112" s="2888"/>
      <c r="I112" s="2888"/>
      <c r="J112" s="2888"/>
      <c r="K112" s="2888"/>
      <c r="L112" s="2888"/>
      <c r="M112" s="2888"/>
      <c r="N112" s="2888"/>
      <c r="O112" s="2888"/>
      <c r="P112" s="2888"/>
      <c r="Q112" s="2888"/>
      <c r="R112" s="2888"/>
      <c r="S112" s="2888"/>
      <c r="T112" s="2888"/>
      <c r="U112" s="2888"/>
      <c r="V112" s="2888"/>
      <c r="W112" s="2888"/>
      <c r="X112" s="2888"/>
      <c r="Y112" s="2888"/>
      <c r="Z112" s="2888"/>
      <c r="AA112" s="2888"/>
      <c r="AB112" s="2888"/>
      <c r="AC112" s="2888"/>
      <c r="AD112" s="2888"/>
      <c r="AE112" s="2888"/>
      <c r="AF112" s="2888"/>
      <c r="AG112" s="2888"/>
      <c r="AH112" s="2888"/>
      <c r="AI112" s="2888"/>
      <c r="AJ112" s="2888"/>
      <c r="AK112" s="2888"/>
      <c r="AL112" s="2888"/>
      <c r="AM112" s="2888"/>
      <c r="AN112" s="2888"/>
      <c r="AO112" s="2888"/>
      <c r="AP112" s="2888"/>
      <c r="AQ112" s="2888"/>
      <c r="AR112" s="2888"/>
      <c r="AS112" s="2888"/>
      <c r="AT112" s="2888"/>
      <c r="AU112" s="2888"/>
      <c r="AV112" s="2888"/>
      <c r="AW112" s="2888"/>
      <c r="AX112" s="2889"/>
      <c r="AY112" s="1528"/>
      <c r="AZ112" s="1528"/>
      <c r="BA112" s="1528"/>
      <c r="BB112" s="1528"/>
      <c r="BC112" s="1528"/>
      <c r="BD112" s="1528"/>
      <c r="BE112" s="1534"/>
    </row>
    <row r="113" spans="1:57" ht="15.75" customHeight="1">
      <c r="A113" s="1817"/>
      <c r="B113" s="2887"/>
      <c r="C113" s="2888"/>
      <c r="D113" s="2888"/>
      <c r="E113" s="2888"/>
      <c r="F113" s="2888"/>
      <c r="G113" s="2888"/>
      <c r="H113" s="2888"/>
      <c r="I113" s="2888"/>
      <c r="J113" s="2888"/>
      <c r="K113" s="2888"/>
      <c r="L113" s="2888"/>
      <c r="M113" s="2888"/>
      <c r="N113" s="2888"/>
      <c r="O113" s="2888"/>
      <c r="P113" s="2888"/>
      <c r="Q113" s="2888"/>
      <c r="R113" s="2888"/>
      <c r="S113" s="2888"/>
      <c r="T113" s="2888"/>
      <c r="U113" s="2888"/>
      <c r="V113" s="2888"/>
      <c r="W113" s="2888"/>
      <c r="X113" s="2888"/>
      <c r="Y113" s="2888"/>
      <c r="Z113" s="2888"/>
      <c r="AA113" s="2888"/>
      <c r="AB113" s="2888"/>
      <c r="AC113" s="2888"/>
      <c r="AD113" s="2888"/>
      <c r="AE113" s="2888"/>
      <c r="AF113" s="2888"/>
      <c r="AG113" s="2888"/>
      <c r="AH113" s="2888"/>
      <c r="AI113" s="2888"/>
      <c r="AJ113" s="2888"/>
      <c r="AK113" s="2888"/>
      <c r="AL113" s="2888"/>
      <c r="AM113" s="2888"/>
      <c r="AN113" s="2888"/>
      <c r="AO113" s="2888"/>
      <c r="AP113" s="2888"/>
      <c r="AQ113" s="2888"/>
      <c r="AR113" s="2888"/>
      <c r="AS113" s="2888"/>
      <c r="AT113" s="2888"/>
      <c r="AU113" s="2888"/>
      <c r="AV113" s="2888"/>
      <c r="AW113" s="2888"/>
      <c r="AX113" s="2889"/>
      <c r="AY113" s="1528"/>
      <c r="AZ113" s="1528"/>
      <c r="BA113" s="1528"/>
      <c r="BB113" s="1528"/>
      <c r="BC113" s="1528"/>
      <c r="BD113" s="1528"/>
      <c r="BE113" s="1534"/>
    </row>
    <row r="114" spans="1:57" ht="15.75" customHeight="1">
      <c r="A114" s="1817"/>
      <c r="B114" s="2887"/>
      <c r="C114" s="2888"/>
      <c r="D114" s="2888"/>
      <c r="E114" s="2888"/>
      <c r="F114" s="2888"/>
      <c r="G114" s="2888"/>
      <c r="H114" s="2888"/>
      <c r="I114" s="2888"/>
      <c r="J114" s="2888"/>
      <c r="K114" s="2888"/>
      <c r="L114" s="2888"/>
      <c r="M114" s="2888"/>
      <c r="N114" s="2888"/>
      <c r="O114" s="2888"/>
      <c r="P114" s="2888"/>
      <c r="Q114" s="2888"/>
      <c r="R114" s="2888"/>
      <c r="S114" s="2888"/>
      <c r="T114" s="2888"/>
      <c r="U114" s="2888"/>
      <c r="V114" s="2888"/>
      <c r="W114" s="2888"/>
      <c r="X114" s="2888"/>
      <c r="Y114" s="2888"/>
      <c r="Z114" s="2888"/>
      <c r="AA114" s="2888"/>
      <c r="AB114" s="2888"/>
      <c r="AC114" s="2888"/>
      <c r="AD114" s="2888"/>
      <c r="AE114" s="2888"/>
      <c r="AF114" s="2888"/>
      <c r="AG114" s="2888"/>
      <c r="AH114" s="2888"/>
      <c r="AI114" s="2888"/>
      <c r="AJ114" s="2888"/>
      <c r="AK114" s="2888"/>
      <c r="AL114" s="2888"/>
      <c r="AM114" s="2888"/>
      <c r="AN114" s="2888"/>
      <c r="AO114" s="2888"/>
      <c r="AP114" s="2888"/>
      <c r="AQ114" s="2888"/>
      <c r="AR114" s="2888"/>
      <c r="AS114" s="2888"/>
      <c r="AT114" s="2888"/>
      <c r="AU114" s="2888"/>
      <c r="AV114" s="2888"/>
      <c r="AW114" s="2888"/>
      <c r="AX114" s="2889"/>
      <c r="AY114" s="1528"/>
      <c r="AZ114" s="1528"/>
      <c r="BA114" s="1528"/>
      <c r="BB114" s="1528"/>
      <c r="BC114" s="1528"/>
      <c r="BD114" s="1528"/>
      <c r="BE114" s="1534"/>
    </row>
    <row r="115" spans="1:57" ht="15.75" customHeight="1">
      <c r="A115" s="1817"/>
      <c r="B115" s="2887"/>
      <c r="C115" s="2888"/>
      <c r="D115" s="2888"/>
      <c r="E115" s="2888"/>
      <c r="F115" s="2888"/>
      <c r="G115" s="2888"/>
      <c r="H115" s="2888"/>
      <c r="I115" s="2888"/>
      <c r="J115" s="2888"/>
      <c r="K115" s="2888"/>
      <c r="L115" s="2888"/>
      <c r="M115" s="2888"/>
      <c r="N115" s="2888"/>
      <c r="O115" s="2888"/>
      <c r="P115" s="2888"/>
      <c r="Q115" s="2888"/>
      <c r="R115" s="2888"/>
      <c r="S115" s="2888"/>
      <c r="T115" s="2888"/>
      <c r="U115" s="2888"/>
      <c r="V115" s="2888"/>
      <c r="W115" s="2888"/>
      <c r="X115" s="2888"/>
      <c r="Y115" s="2888"/>
      <c r="Z115" s="2888"/>
      <c r="AA115" s="2888"/>
      <c r="AB115" s="2888"/>
      <c r="AC115" s="2888"/>
      <c r="AD115" s="2888"/>
      <c r="AE115" s="2888"/>
      <c r="AF115" s="2888"/>
      <c r="AG115" s="2888"/>
      <c r="AH115" s="2888"/>
      <c r="AI115" s="2888"/>
      <c r="AJ115" s="2888"/>
      <c r="AK115" s="2888"/>
      <c r="AL115" s="2888"/>
      <c r="AM115" s="2888"/>
      <c r="AN115" s="2888"/>
      <c r="AO115" s="2888"/>
      <c r="AP115" s="2888"/>
      <c r="AQ115" s="2888"/>
      <c r="AR115" s="2888"/>
      <c r="AS115" s="2888"/>
      <c r="AT115" s="2888"/>
      <c r="AU115" s="2888"/>
      <c r="AV115" s="2888"/>
      <c r="AW115" s="2888"/>
      <c r="AX115" s="2889"/>
      <c r="AY115" s="1528"/>
      <c r="AZ115" s="1528"/>
      <c r="BA115" s="1528"/>
      <c r="BB115" s="1528"/>
      <c r="BC115" s="1528"/>
      <c r="BD115" s="1528"/>
      <c r="BE115" s="1534"/>
    </row>
    <row r="116" spans="1:57" ht="15.75" customHeight="1" thickBot="1">
      <c r="A116" s="1817"/>
      <c r="B116" s="2890"/>
      <c r="C116" s="2891"/>
      <c r="D116" s="2891"/>
      <c r="E116" s="2891"/>
      <c r="F116" s="2891"/>
      <c r="G116" s="2891"/>
      <c r="H116" s="2891"/>
      <c r="I116" s="2891"/>
      <c r="J116" s="2891"/>
      <c r="K116" s="2891"/>
      <c r="L116" s="2891"/>
      <c r="M116" s="2891"/>
      <c r="N116" s="2891"/>
      <c r="O116" s="2891"/>
      <c r="P116" s="2891"/>
      <c r="Q116" s="2891"/>
      <c r="R116" s="2891"/>
      <c r="S116" s="2891"/>
      <c r="T116" s="2891"/>
      <c r="U116" s="2891"/>
      <c r="V116" s="2891"/>
      <c r="W116" s="2891"/>
      <c r="X116" s="2891"/>
      <c r="Y116" s="2891"/>
      <c r="Z116" s="2891"/>
      <c r="AA116" s="2891"/>
      <c r="AB116" s="2891"/>
      <c r="AC116" s="2891"/>
      <c r="AD116" s="2891"/>
      <c r="AE116" s="2891"/>
      <c r="AF116" s="2891"/>
      <c r="AG116" s="2891"/>
      <c r="AH116" s="2891"/>
      <c r="AI116" s="2891"/>
      <c r="AJ116" s="2891"/>
      <c r="AK116" s="2891"/>
      <c r="AL116" s="2891"/>
      <c r="AM116" s="2891"/>
      <c r="AN116" s="2891"/>
      <c r="AO116" s="2891"/>
      <c r="AP116" s="2891"/>
      <c r="AQ116" s="2891"/>
      <c r="AR116" s="2891"/>
      <c r="AS116" s="2891"/>
      <c r="AT116" s="2891"/>
      <c r="AU116" s="2891"/>
      <c r="AV116" s="2891"/>
      <c r="AW116" s="2891"/>
      <c r="AX116" s="289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2109</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60" t="s">
        <v>2110</v>
      </c>
      <c r="C120" s="2661"/>
      <c r="D120" s="2661"/>
      <c r="E120" s="2661"/>
      <c r="F120" s="2661"/>
      <c r="G120" s="2661"/>
      <c r="H120" s="2661"/>
      <c r="I120" s="2661"/>
      <c r="J120" s="2661"/>
      <c r="K120" s="2661"/>
      <c r="L120" s="2661"/>
      <c r="M120" s="2661"/>
      <c r="N120" s="2661"/>
      <c r="O120" s="2661"/>
      <c r="P120" s="2661"/>
      <c r="Q120" s="2661"/>
      <c r="R120" s="2661"/>
      <c r="S120" s="2661"/>
      <c r="T120" s="2661"/>
      <c r="U120" s="2864"/>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65"/>
      <c r="C121" s="2866"/>
      <c r="D121" s="2866"/>
      <c r="E121" s="2866"/>
      <c r="F121" s="2866"/>
      <c r="G121" s="2866"/>
      <c r="H121" s="2867"/>
      <c r="I121" s="2797" t="s">
        <v>2093</v>
      </c>
      <c r="J121" s="2798"/>
      <c r="K121" s="2798"/>
      <c r="L121" s="2798"/>
      <c r="M121" s="2798"/>
      <c r="N121" s="2798"/>
      <c r="O121" s="2868"/>
      <c r="P121" s="2797" t="s">
        <v>2104</v>
      </c>
      <c r="Q121" s="2798"/>
      <c r="R121" s="2798"/>
      <c r="S121" s="2798"/>
      <c r="T121" s="2798"/>
      <c r="U121" s="2868"/>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69" t="s">
        <v>2096</v>
      </c>
      <c r="C122" s="2870"/>
      <c r="D122" s="2870"/>
      <c r="E122" s="2870"/>
      <c r="F122" s="2870"/>
      <c r="G122" s="2870"/>
      <c r="H122" s="2870"/>
      <c r="I122" s="2850"/>
      <c r="J122" s="2851"/>
      <c r="K122" s="2851"/>
      <c r="L122" s="2851"/>
      <c r="M122" s="2851"/>
      <c r="N122" s="2851"/>
      <c r="O122" s="2852"/>
      <c r="P122" s="2850"/>
      <c r="Q122" s="2851"/>
      <c r="R122" s="2851"/>
      <c r="S122" s="2851"/>
      <c r="T122" s="2851"/>
      <c r="U122" s="285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800" t="s">
        <v>2097</v>
      </c>
      <c r="C123" s="2801"/>
      <c r="D123" s="2801"/>
      <c r="E123" s="2801"/>
      <c r="F123" s="2801"/>
      <c r="G123" s="2801"/>
      <c r="H123" s="2801"/>
      <c r="I123" s="2850"/>
      <c r="J123" s="2851"/>
      <c r="K123" s="2851"/>
      <c r="L123" s="2851"/>
      <c r="M123" s="2851"/>
      <c r="N123" s="2851"/>
      <c r="O123" s="2852"/>
      <c r="P123" s="2850"/>
      <c r="Q123" s="2851"/>
      <c r="R123" s="2851"/>
      <c r="S123" s="2851"/>
      <c r="T123" s="2851"/>
      <c r="U123" s="285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71" t="s">
        <v>2111</v>
      </c>
      <c r="D125" s="2872"/>
      <c r="E125" s="2872"/>
      <c r="F125" s="2872"/>
      <c r="G125" s="2872"/>
      <c r="H125" s="2872"/>
      <c r="I125" s="2872"/>
      <c r="J125" s="2872"/>
      <c r="K125" s="2872"/>
      <c r="L125" s="2872"/>
      <c r="M125" s="2872"/>
      <c r="N125" s="2872"/>
      <c r="O125" s="2872"/>
      <c r="P125" s="2872"/>
      <c r="Q125" s="2872"/>
      <c r="R125" s="2872"/>
      <c r="S125" s="2872"/>
      <c r="T125" s="2872"/>
      <c r="U125" s="2872"/>
      <c r="V125" s="2872"/>
      <c r="W125" s="2872"/>
      <c r="X125" s="2872"/>
      <c r="Y125" s="2872"/>
      <c r="Z125" s="2872"/>
      <c r="AA125" s="2872"/>
      <c r="AB125" s="2872"/>
      <c r="AC125" s="2872"/>
      <c r="AD125" s="2872"/>
      <c r="AE125" s="2872"/>
      <c r="AF125" s="2872"/>
      <c r="AG125" s="2873"/>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74" t="s">
        <v>2112</v>
      </c>
      <c r="D126" s="2875"/>
      <c r="E126" s="2875"/>
      <c r="F126" s="2875"/>
      <c r="G126" s="2875"/>
      <c r="H126" s="2875"/>
      <c r="I126" s="2875"/>
      <c r="J126" s="2875"/>
      <c r="K126" s="2875"/>
      <c r="L126" s="2875"/>
      <c r="M126" s="2875"/>
      <c r="N126" s="2875"/>
      <c r="O126" s="2875"/>
      <c r="P126" s="2876"/>
      <c r="Q126" s="2877" t="s">
        <v>2113</v>
      </c>
      <c r="R126" s="2875"/>
      <c r="S126" s="2876"/>
      <c r="T126" s="2878" t="s">
        <v>2114</v>
      </c>
      <c r="U126" s="2879"/>
      <c r="V126" s="2879"/>
      <c r="W126" s="2879"/>
      <c r="X126" s="2879"/>
      <c r="Y126" s="2879"/>
      <c r="Z126" s="2879"/>
      <c r="AA126" s="2880"/>
      <c r="AB126" s="2881" t="s">
        <v>2115</v>
      </c>
      <c r="AC126" s="2882"/>
      <c r="AD126" s="2882"/>
      <c r="AE126" s="2882"/>
      <c r="AF126" s="2882"/>
      <c r="AG126" s="288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93" t="s">
        <v>2116</v>
      </c>
      <c r="D127" s="2894"/>
      <c r="E127" s="2894"/>
      <c r="F127" s="2894"/>
      <c r="G127" s="2894"/>
      <c r="H127" s="2894"/>
      <c r="I127" s="2894"/>
      <c r="J127" s="2894"/>
      <c r="K127" s="2894"/>
      <c r="L127" s="2894"/>
      <c r="M127" s="2894"/>
      <c r="N127" s="2894"/>
      <c r="O127" s="2894"/>
      <c r="P127" s="2895"/>
      <c r="Q127" s="2896">
        <v>55</v>
      </c>
      <c r="R127" s="2897"/>
      <c r="S127" s="2898"/>
      <c r="T127" s="2904"/>
      <c r="U127" s="2905"/>
      <c r="V127" s="2905"/>
      <c r="W127" s="2905"/>
      <c r="X127" s="2905"/>
      <c r="Y127" s="2905"/>
      <c r="Z127" s="2905"/>
      <c r="AA127" s="290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93" t="s">
        <v>430</v>
      </c>
      <c r="D128" s="2894"/>
      <c r="E128" s="2894"/>
      <c r="F128" s="2894"/>
      <c r="G128" s="2894"/>
      <c r="H128" s="2894"/>
      <c r="I128" s="2894"/>
      <c r="J128" s="2894"/>
      <c r="K128" s="2894"/>
      <c r="L128" s="2894"/>
      <c r="M128" s="2894"/>
      <c r="N128" s="2894"/>
      <c r="O128" s="2894"/>
      <c r="P128" s="2895"/>
      <c r="Q128" s="2896">
        <v>55</v>
      </c>
      <c r="R128" s="2897"/>
      <c r="S128" s="2898"/>
      <c r="T128" s="2906" t="str">
        <f>_xlfn.CONCAT(Application!AC515,"/", Application!AH515)</f>
        <v>N/A/</v>
      </c>
      <c r="U128" s="2907"/>
      <c r="V128" s="2907"/>
      <c r="W128" s="2907"/>
      <c r="X128" s="2907"/>
      <c r="Y128" s="2907"/>
      <c r="Z128" s="2907"/>
      <c r="AA128" s="2907"/>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93" t="s">
        <v>2117</v>
      </c>
      <c r="D129" s="2894"/>
      <c r="E129" s="2894"/>
      <c r="F129" s="2894"/>
      <c r="G129" s="2894"/>
      <c r="H129" s="2894"/>
      <c r="I129" s="2894"/>
      <c r="J129" s="2894"/>
      <c r="K129" s="2894"/>
      <c r="L129" s="2894"/>
      <c r="M129" s="2894"/>
      <c r="N129" s="2894"/>
      <c r="O129" s="2894"/>
      <c r="P129" s="2895"/>
      <c r="Q129" s="2896">
        <v>55</v>
      </c>
      <c r="R129" s="2897"/>
      <c r="S129" s="2898"/>
      <c r="T129" s="2899"/>
      <c r="U129" s="2900"/>
      <c r="V129" s="2900"/>
      <c r="W129" s="2900"/>
      <c r="X129" s="2900"/>
      <c r="Y129" s="2900"/>
      <c r="Z129" s="2900"/>
      <c r="AA129" s="290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93" t="s">
        <v>2118</v>
      </c>
      <c r="D130" s="2894"/>
      <c r="E130" s="2894"/>
      <c r="F130" s="2894"/>
      <c r="G130" s="2894"/>
      <c r="H130" s="2894"/>
      <c r="I130" s="2894"/>
      <c r="J130" s="2894"/>
      <c r="K130" s="2894"/>
      <c r="L130" s="2894"/>
      <c r="M130" s="2894"/>
      <c r="N130" s="2894"/>
      <c r="O130" s="2894"/>
      <c r="P130" s="2895"/>
      <c r="Q130" s="2901"/>
      <c r="R130" s="2902"/>
      <c r="S130" s="2903"/>
      <c r="T130" s="2904"/>
      <c r="U130" s="2905"/>
      <c r="V130" s="2905"/>
      <c r="W130" s="2905"/>
      <c r="X130" s="2905"/>
      <c r="Y130" s="2905"/>
      <c r="Z130" s="2905"/>
      <c r="AA130" s="290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93" t="s">
        <v>2071</v>
      </c>
      <c r="D131" s="2894"/>
      <c r="E131" s="2894"/>
      <c r="F131" s="2894"/>
      <c r="G131" s="2894"/>
      <c r="H131" s="2894"/>
      <c r="I131" s="2894"/>
      <c r="J131" s="2894"/>
      <c r="K131" s="2894"/>
      <c r="L131" s="2894"/>
      <c r="M131" s="2894"/>
      <c r="N131" s="2894"/>
      <c r="O131" s="2894"/>
      <c r="P131" s="2895"/>
      <c r="Q131" s="2908">
        <f>Application!AG400</f>
        <v>0</v>
      </c>
      <c r="R131" s="2909"/>
      <c r="S131" s="2910"/>
      <c r="T131" s="2904"/>
      <c r="U131" s="2905"/>
      <c r="V131" s="2905"/>
      <c r="W131" s="2905"/>
      <c r="X131" s="2905"/>
      <c r="Y131" s="2905"/>
      <c r="Z131" s="2905"/>
      <c r="AA131" s="2911"/>
      <c r="AB131" s="2912">
        <f>Application!AE401</f>
        <v>0</v>
      </c>
      <c r="AC131" s="2913"/>
      <c r="AD131" s="2913"/>
      <c r="AE131" s="2913"/>
      <c r="AF131" s="2913"/>
      <c r="AG131" s="2914"/>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29" t="s">
        <v>175</v>
      </c>
      <c r="D132" s="2630"/>
      <c r="E132" s="2630"/>
      <c r="F132" s="2915" t="s">
        <v>2119</v>
      </c>
      <c r="G132" s="2915"/>
      <c r="H132" s="2915"/>
      <c r="I132" s="2915"/>
      <c r="J132" s="2915"/>
      <c r="K132" s="2915"/>
      <c r="L132" s="2915"/>
      <c r="M132" s="2915"/>
      <c r="N132" s="2915"/>
      <c r="O132" s="2915"/>
      <c r="P132" s="2915"/>
      <c r="Q132" s="2916">
        <v>55</v>
      </c>
      <c r="R132" s="2916"/>
      <c r="S132" s="2916"/>
      <c r="T132" s="2917"/>
      <c r="U132" s="2917"/>
      <c r="V132" s="2917"/>
      <c r="W132" s="2917"/>
      <c r="X132" s="2917"/>
      <c r="Y132" s="2917"/>
      <c r="Z132" s="2917"/>
      <c r="AA132" s="2917"/>
      <c r="AB132" s="2918"/>
      <c r="AC132" s="2919"/>
      <c r="AD132" s="2919"/>
      <c r="AE132" s="2919"/>
      <c r="AF132" s="2919"/>
      <c r="AG132" s="2920"/>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29" t="s">
        <v>175</v>
      </c>
      <c r="D133" s="2630"/>
      <c r="E133" s="2630"/>
      <c r="F133" s="2915" t="s">
        <v>2119</v>
      </c>
      <c r="G133" s="2915"/>
      <c r="H133" s="2915"/>
      <c r="I133" s="2915"/>
      <c r="J133" s="2915"/>
      <c r="K133" s="2915"/>
      <c r="L133" s="2915"/>
      <c r="M133" s="2915"/>
      <c r="N133" s="2915"/>
      <c r="O133" s="2915"/>
      <c r="P133" s="2915"/>
      <c r="Q133" s="2916">
        <v>55</v>
      </c>
      <c r="R133" s="2916"/>
      <c r="S133" s="2916"/>
      <c r="T133" s="2917"/>
      <c r="U133" s="2917"/>
      <c r="V133" s="2917"/>
      <c r="W133" s="2917"/>
      <c r="X133" s="2917"/>
      <c r="Y133" s="2917"/>
      <c r="Z133" s="2917"/>
      <c r="AA133" s="2917"/>
      <c r="AB133" s="2918"/>
      <c r="AC133" s="2919"/>
      <c r="AD133" s="2919"/>
      <c r="AE133" s="2919"/>
      <c r="AF133" s="2919"/>
      <c r="AG133" s="2920"/>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29" t="s">
        <v>175</v>
      </c>
      <c r="D134" s="2630"/>
      <c r="E134" s="2630"/>
      <c r="F134" s="2921" t="s">
        <v>2119</v>
      </c>
      <c r="G134" s="2921"/>
      <c r="H134" s="2921"/>
      <c r="I134" s="2921"/>
      <c r="J134" s="2921"/>
      <c r="K134" s="2921"/>
      <c r="L134" s="2921"/>
      <c r="M134" s="2921"/>
      <c r="N134" s="2921"/>
      <c r="O134" s="2921"/>
      <c r="P134" s="2921"/>
      <c r="Q134" s="2803">
        <v>55</v>
      </c>
      <c r="R134" s="2803"/>
      <c r="S134" s="2803"/>
      <c r="T134" s="2802"/>
      <c r="U134" s="2802"/>
      <c r="V134" s="2802"/>
      <c r="W134" s="2802"/>
      <c r="X134" s="2802"/>
      <c r="Y134" s="2802"/>
      <c r="Z134" s="2802"/>
      <c r="AA134" s="2802"/>
      <c r="AB134" s="2922"/>
      <c r="AC134" s="2923"/>
      <c r="AD134" s="2923"/>
      <c r="AE134" s="2923"/>
      <c r="AF134" s="2923"/>
      <c r="AG134" s="2924"/>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31" t="s">
        <v>2120</v>
      </c>
      <c r="D136" s="2632"/>
      <c r="E136" s="2632"/>
      <c r="F136" s="2632"/>
      <c r="G136" s="2632"/>
      <c r="H136" s="2632"/>
      <c r="I136" s="2632"/>
      <c r="J136" s="2632"/>
      <c r="K136" s="2632"/>
      <c r="L136" s="2632"/>
      <c r="M136" s="2632"/>
      <c r="N136" s="2633"/>
      <c r="O136" s="1528"/>
      <c r="P136" s="2926" t="s">
        <v>2121</v>
      </c>
      <c r="Q136" s="2927"/>
      <c r="R136" s="2927"/>
      <c r="S136" s="2927"/>
      <c r="T136" s="2927"/>
      <c r="U136" s="2927"/>
      <c r="V136" s="2927"/>
      <c r="W136" s="2927"/>
      <c r="X136" s="2927"/>
      <c r="Y136" s="2927"/>
      <c r="Z136" s="2927"/>
      <c r="AA136" s="2927"/>
      <c r="AB136" s="2927"/>
      <c r="AC136" s="2927"/>
      <c r="AD136" s="2927"/>
      <c r="AE136" s="2927"/>
      <c r="AF136" s="2927"/>
      <c r="AG136" s="2927"/>
      <c r="AH136" s="2927"/>
      <c r="AI136" s="2927"/>
      <c r="AJ136" s="2927"/>
      <c r="AK136" s="2927"/>
      <c r="AL136" s="2927"/>
      <c r="AM136" s="2927"/>
      <c r="AN136" s="2927"/>
      <c r="AO136" s="292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36" t="s">
        <v>2122</v>
      </c>
      <c r="D137" s="2837"/>
      <c r="E137" s="2837"/>
      <c r="F137" s="2837"/>
      <c r="G137" s="2837"/>
      <c r="H137" s="2838"/>
      <c r="I137" s="2836" t="s">
        <v>2123</v>
      </c>
      <c r="J137" s="2837"/>
      <c r="K137" s="2837"/>
      <c r="L137" s="2837"/>
      <c r="M137" s="2837"/>
      <c r="N137" s="2838"/>
      <c r="O137" s="1528"/>
      <c r="P137" s="2929"/>
      <c r="Q137" s="2930"/>
      <c r="R137" s="2930"/>
      <c r="S137" s="2930"/>
      <c r="T137" s="2930"/>
      <c r="U137" s="2930"/>
      <c r="V137" s="2930"/>
      <c r="W137" s="2930"/>
      <c r="X137" s="2930"/>
      <c r="Y137" s="2930"/>
      <c r="Z137" s="2930"/>
      <c r="AA137" s="2930"/>
      <c r="AB137" s="2930"/>
      <c r="AC137" s="2930"/>
      <c r="AD137" s="2930"/>
      <c r="AE137" s="2930"/>
      <c r="AF137" s="2930"/>
      <c r="AG137" s="2930"/>
      <c r="AH137" s="2930"/>
      <c r="AI137" s="2930"/>
      <c r="AJ137" s="2930"/>
      <c r="AK137" s="2930"/>
      <c r="AL137" s="2930"/>
      <c r="AM137" s="2930"/>
      <c r="AN137" s="2930"/>
      <c r="AO137" s="293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40"/>
      <c r="D138" s="2740"/>
      <c r="E138" s="2740"/>
      <c r="F138" s="2740"/>
      <c r="G138" s="2740"/>
      <c r="H138" s="2740"/>
      <c r="I138" s="2925"/>
      <c r="J138" s="2925"/>
      <c r="K138" s="2925"/>
      <c r="L138" s="2925"/>
      <c r="M138" s="2925"/>
      <c r="N138" s="2925"/>
      <c r="O138" s="1528"/>
      <c r="P138" s="2929"/>
      <c r="Q138" s="2930"/>
      <c r="R138" s="2930"/>
      <c r="S138" s="2930"/>
      <c r="T138" s="2930"/>
      <c r="U138" s="2930"/>
      <c r="V138" s="2930"/>
      <c r="W138" s="2930"/>
      <c r="X138" s="2930"/>
      <c r="Y138" s="2930"/>
      <c r="Z138" s="2930"/>
      <c r="AA138" s="2930"/>
      <c r="AB138" s="2930"/>
      <c r="AC138" s="2930"/>
      <c r="AD138" s="2930"/>
      <c r="AE138" s="2930"/>
      <c r="AF138" s="2930"/>
      <c r="AG138" s="2930"/>
      <c r="AH138" s="2930"/>
      <c r="AI138" s="2930"/>
      <c r="AJ138" s="2930"/>
      <c r="AK138" s="2930"/>
      <c r="AL138" s="2930"/>
      <c r="AM138" s="2930"/>
      <c r="AN138" s="2930"/>
      <c r="AO138" s="293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40"/>
      <c r="D139" s="2740"/>
      <c r="E139" s="2740"/>
      <c r="F139" s="2740"/>
      <c r="G139" s="2740"/>
      <c r="H139" s="2740"/>
      <c r="I139" s="2925"/>
      <c r="J139" s="2925"/>
      <c r="K139" s="2925"/>
      <c r="L139" s="2925"/>
      <c r="M139" s="2925"/>
      <c r="N139" s="2925"/>
      <c r="O139" s="1528"/>
      <c r="P139" s="2929"/>
      <c r="Q139" s="2930"/>
      <c r="R139" s="2930"/>
      <c r="S139" s="2930"/>
      <c r="T139" s="2930"/>
      <c r="U139" s="2930"/>
      <c r="V139" s="2930"/>
      <c r="W139" s="2930"/>
      <c r="X139" s="2930"/>
      <c r="Y139" s="2930"/>
      <c r="Z139" s="2930"/>
      <c r="AA139" s="2930"/>
      <c r="AB139" s="2930"/>
      <c r="AC139" s="2930"/>
      <c r="AD139" s="2930"/>
      <c r="AE139" s="2930"/>
      <c r="AF139" s="2930"/>
      <c r="AG139" s="2930"/>
      <c r="AH139" s="2930"/>
      <c r="AI139" s="2930"/>
      <c r="AJ139" s="2930"/>
      <c r="AK139" s="2930"/>
      <c r="AL139" s="2930"/>
      <c r="AM139" s="2930"/>
      <c r="AN139" s="2930"/>
      <c r="AO139" s="293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40"/>
      <c r="D140" s="2740"/>
      <c r="E140" s="2740"/>
      <c r="F140" s="2740"/>
      <c r="G140" s="2740"/>
      <c r="H140" s="2740"/>
      <c r="I140" s="2925"/>
      <c r="J140" s="2925"/>
      <c r="K140" s="2925"/>
      <c r="L140" s="2925"/>
      <c r="M140" s="2925"/>
      <c r="N140" s="2925"/>
      <c r="O140" s="1528"/>
      <c r="P140" s="2929"/>
      <c r="Q140" s="2930"/>
      <c r="R140" s="2930"/>
      <c r="S140" s="2930"/>
      <c r="T140" s="2930"/>
      <c r="U140" s="2930"/>
      <c r="V140" s="2930"/>
      <c r="W140" s="2930"/>
      <c r="X140" s="2930"/>
      <c r="Y140" s="2930"/>
      <c r="Z140" s="2930"/>
      <c r="AA140" s="2930"/>
      <c r="AB140" s="2930"/>
      <c r="AC140" s="2930"/>
      <c r="AD140" s="2930"/>
      <c r="AE140" s="2930"/>
      <c r="AF140" s="2930"/>
      <c r="AG140" s="2930"/>
      <c r="AH140" s="2930"/>
      <c r="AI140" s="2930"/>
      <c r="AJ140" s="2930"/>
      <c r="AK140" s="2930"/>
      <c r="AL140" s="2930"/>
      <c r="AM140" s="2930"/>
      <c r="AN140" s="2930"/>
      <c r="AO140" s="293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40"/>
      <c r="D141" s="2740"/>
      <c r="E141" s="2740"/>
      <c r="F141" s="2740"/>
      <c r="G141" s="2740"/>
      <c r="H141" s="2740"/>
      <c r="I141" s="2925"/>
      <c r="J141" s="2925"/>
      <c r="K141" s="2925"/>
      <c r="L141" s="2925"/>
      <c r="M141" s="2925"/>
      <c r="N141" s="2925"/>
      <c r="O141" s="1528"/>
      <c r="P141" s="2929"/>
      <c r="Q141" s="2930"/>
      <c r="R141" s="2930"/>
      <c r="S141" s="2930"/>
      <c r="T141" s="2930"/>
      <c r="U141" s="2930"/>
      <c r="V141" s="2930"/>
      <c r="W141" s="2930"/>
      <c r="X141" s="2930"/>
      <c r="Y141" s="2930"/>
      <c r="Z141" s="2930"/>
      <c r="AA141" s="2930"/>
      <c r="AB141" s="2930"/>
      <c r="AC141" s="2930"/>
      <c r="AD141" s="2930"/>
      <c r="AE141" s="2930"/>
      <c r="AF141" s="2930"/>
      <c r="AG141" s="2930"/>
      <c r="AH141" s="2930"/>
      <c r="AI141" s="2930"/>
      <c r="AJ141" s="2930"/>
      <c r="AK141" s="2930"/>
      <c r="AL141" s="2930"/>
      <c r="AM141" s="2930"/>
      <c r="AN141" s="2930"/>
      <c r="AO141" s="293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40"/>
      <c r="D142" s="2740"/>
      <c r="E142" s="2740"/>
      <c r="F142" s="2740"/>
      <c r="G142" s="2740"/>
      <c r="H142" s="2740"/>
      <c r="I142" s="2925"/>
      <c r="J142" s="2925"/>
      <c r="K142" s="2925"/>
      <c r="L142" s="2925"/>
      <c r="M142" s="2925"/>
      <c r="N142" s="2925"/>
      <c r="O142" s="1528"/>
      <c r="P142" s="2929"/>
      <c r="Q142" s="2930"/>
      <c r="R142" s="2930"/>
      <c r="S142" s="2930"/>
      <c r="T142" s="2930"/>
      <c r="U142" s="2930"/>
      <c r="V142" s="2930"/>
      <c r="W142" s="2930"/>
      <c r="X142" s="2930"/>
      <c r="Y142" s="2930"/>
      <c r="Z142" s="2930"/>
      <c r="AA142" s="2930"/>
      <c r="AB142" s="2930"/>
      <c r="AC142" s="2930"/>
      <c r="AD142" s="2930"/>
      <c r="AE142" s="2930"/>
      <c r="AF142" s="2930"/>
      <c r="AG142" s="2930"/>
      <c r="AH142" s="2930"/>
      <c r="AI142" s="2930"/>
      <c r="AJ142" s="2930"/>
      <c r="AK142" s="2930"/>
      <c r="AL142" s="2930"/>
      <c r="AM142" s="2930"/>
      <c r="AN142" s="2930"/>
      <c r="AO142" s="293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40"/>
      <c r="D143" s="2740"/>
      <c r="E143" s="2740"/>
      <c r="F143" s="2740"/>
      <c r="G143" s="2740"/>
      <c r="H143" s="2740"/>
      <c r="I143" s="2925"/>
      <c r="J143" s="2925"/>
      <c r="K143" s="2925"/>
      <c r="L143" s="2925"/>
      <c r="M143" s="2925"/>
      <c r="N143" s="2925"/>
      <c r="O143" s="1528"/>
      <c r="P143" s="2929"/>
      <c r="Q143" s="2930"/>
      <c r="R143" s="2930"/>
      <c r="S143" s="2930"/>
      <c r="T143" s="2930"/>
      <c r="U143" s="2930"/>
      <c r="V143" s="2930"/>
      <c r="W143" s="2930"/>
      <c r="X143" s="2930"/>
      <c r="Y143" s="2930"/>
      <c r="Z143" s="2930"/>
      <c r="AA143" s="2930"/>
      <c r="AB143" s="2930"/>
      <c r="AC143" s="2930"/>
      <c r="AD143" s="2930"/>
      <c r="AE143" s="2930"/>
      <c r="AF143" s="2930"/>
      <c r="AG143" s="2930"/>
      <c r="AH143" s="2930"/>
      <c r="AI143" s="2930"/>
      <c r="AJ143" s="2930"/>
      <c r="AK143" s="2930"/>
      <c r="AL143" s="2930"/>
      <c r="AM143" s="2930"/>
      <c r="AN143" s="2930"/>
      <c r="AO143" s="293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40"/>
      <c r="D144" s="2740"/>
      <c r="E144" s="2740"/>
      <c r="F144" s="2740"/>
      <c r="G144" s="2740"/>
      <c r="H144" s="2740"/>
      <c r="I144" s="2925"/>
      <c r="J144" s="2925"/>
      <c r="K144" s="2925"/>
      <c r="L144" s="2925"/>
      <c r="M144" s="2925"/>
      <c r="N144" s="2925"/>
      <c r="O144" s="1528"/>
      <c r="P144" s="2932"/>
      <c r="Q144" s="2933"/>
      <c r="R144" s="2933"/>
      <c r="S144" s="2933"/>
      <c r="T144" s="2933"/>
      <c r="U144" s="2933"/>
      <c r="V144" s="2933"/>
      <c r="W144" s="2933"/>
      <c r="X144" s="2933"/>
      <c r="Y144" s="2933"/>
      <c r="Z144" s="2933"/>
      <c r="AA144" s="2933"/>
      <c r="AB144" s="2933"/>
      <c r="AC144" s="2933"/>
      <c r="AD144" s="2933"/>
      <c r="AE144" s="2933"/>
      <c r="AF144" s="2933"/>
      <c r="AG144" s="2933"/>
      <c r="AH144" s="2933"/>
      <c r="AI144" s="2933"/>
      <c r="AJ144" s="2933"/>
      <c r="AK144" s="2933"/>
      <c r="AL144" s="2933"/>
      <c r="AM144" s="2933"/>
      <c r="AN144" s="2933"/>
      <c r="AO144" s="2934"/>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2124</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2125</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45"/>
      <c r="D149" s="2946"/>
      <c r="E149" s="2946"/>
      <c r="F149" s="2946"/>
      <c r="G149" s="2946"/>
      <c r="H149" s="2946"/>
      <c r="I149" s="2946"/>
      <c r="J149" s="2946"/>
      <c r="K149" s="2946"/>
      <c r="L149" s="2946"/>
      <c r="M149" s="2947"/>
      <c r="N149" s="2948" t="s">
        <v>2126</v>
      </c>
      <c r="O149" s="2948"/>
      <c r="P149" s="2948"/>
      <c r="Q149" s="2948"/>
      <c r="R149" s="2948"/>
      <c r="S149" s="2948"/>
      <c r="T149" s="2949"/>
      <c r="U149" s="2950" t="s">
        <v>2112</v>
      </c>
      <c r="V149" s="2780"/>
      <c r="W149" s="2780"/>
      <c r="X149" s="2780"/>
      <c r="Y149" s="2780"/>
      <c r="Z149" s="2780"/>
      <c r="AA149" s="2780"/>
      <c r="AB149" s="2780"/>
      <c r="AC149" s="2780"/>
      <c r="AD149" s="2780"/>
      <c r="AE149" s="2781"/>
      <c r="AF149" s="1528"/>
      <c r="AG149" s="1528"/>
      <c r="AH149" s="2624" t="s">
        <v>2127</v>
      </c>
      <c r="AI149" s="2625"/>
      <c r="AJ149" s="2625"/>
      <c r="AK149" s="2625"/>
      <c r="AL149" s="2625"/>
      <c r="AM149" s="2625"/>
      <c r="AN149" s="2625"/>
      <c r="AO149" s="2625"/>
      <c r="AP149" s="2625"/>
      <c r="AQ149" s="2625"/>
      <c r="AR149" s="2625"/>
      <c r="AS149" s="2935"/>
      <c r="AT149" s="2936"/>
      <c r="AU149" s="2936"/>
      <c r="AV149" s="2936"/>
      <c r="AW149" s="2936"/>
      <c r="AX149" s="1528"/>
      <c r="AY149" s="1528"/>
      <c r="AZ149" s="1528"/>
      <c r="BA149" s="1528"/>
      <c r="BB149" s="1528"/>
      <c r="BC149" s="1528"/>
      <c r="BD149" s="1528"/>
      <c r="BE149" s="1534"/>
    </row>
    <row r="150" spans="1:57" ht="15.75" customHeight="1">
      <c r="A150" s="1817"/>
      <c r="B150" s="1528"/>
      <c r="C150" s="2874" t="s">
        <v>2128</v>
      </c>
      <c r="D150" s="2875"/>
      <c r="E150" s="2875"/>
      <c r="F150" s="2875"/>
      <c r="G150" s="2875"/>
      <c r="H150" s="2875"/>
      <c r="I150" s="2875"/>
      <c r="J150" s="2875"/>
      <c r="K150" s="2875"/>
      <c r="L150" s="2875"/>
      <c r="M150" s="2937"/>
      <c r="N150" s="2938">
        <f>'Sources and Uses Budget'!B104</f>
        <v>9188851</v>
      </c>
      <c r="O150" s="2938"/>
      <c r="P150" s="2938"/>
      <c r="Q150" s="2938"/>
      <c r="R150" s="2938"/>
      <c r="S150" s="2938"/>
      <c r="T150" s="2939"/>
      <c r="U150" s="2940"/>
      <c r="V150" s="2941"/>
      <c r="W150" s="2941"/>
      <c r="X150" s="2941"/>
      <c r="Y150" s="2941"/>
      <c r="Z150" s="2941"/>
      <c r="AA150" s="2941"/>
      <c r="AB150" s="2941"/>
      <c r="AC150" s="2941"/>
      <c r="AD150" s="2941"/>
      <c r="AE150" s="2942"/>
      <c r="AF150" s="1528"/>
      <c r="AG150" s="1528"/>
      <c r="AH150" s="2943" t="s">
        <v>2129</v>
      </c>
      <c r="AI150" s="2944"/>
      <c r="AJ150" s="2944"/>
      <c r="AK150" s="2944"/>
      <c r="AL150" s="2944"/>
      <c r="AM150" s="2944"/>
      <c r="AN150" s="2944"/>
      <c r="AO150" s="2944"/>
      <c r="AP150" s="2944"/>
      <c r="AQ150" s="2944"/>
      <c r="AR150" s="2944"/>
      <c r="AS150" s="2935"/>
      <c r="AT150" s="2936"/>
      <c r="AU150" s="2936"/>
      <c r="AV150" s="2936"/>
      <c r="AW150" s="2936"/>
      <c r="AX150" s="1528"/>
      <c r="AY150" s="1528"/>
      <c r="AZ150" s="1528"/>
      <c r="BA150" s="1528"/>
      <c r="BB150" s="1528"/>
      <c r="BC150" s="1528"/>
      <c r="BD150" s="1528"/>
      <c r="BE150" s="1534"/>
    </row>
    <row r="151" spans="1:57" ht="15.75" customHeight="1">
      <c r="A151" s="1817"/>
      <c r="B151" s="1528"/>
      <c r="C151" s="2874" t="s">
        <v>2130</v>
      </c>
      <c r="D151" s="2875"/>
      <c r="E151" s="2875"/>
      <c r="F151" s="2875"/>
      <c r="G151" s="2875"/>
      <c r="H151" s="2875"/>
      <c r="I151" s="2875"/>
      <c r="J151" s="2875"/>
      <c r="K151" s="2875"/>
      <c r="L151" s="2875"/>
      <c r="M151" s="2937"/>
      <c r="N151" s="2938">
        <f>N150/J29</f>
        <v>90978.722772277222</v>
      </c>
      <c r="O151" s="2938"/>
      <c r="P151" s="2938"/>
      <c r="Q151" s="2938"/>
      <c r="R151" s="2938"/>
      <c r="S151" s="2938"/>
      <c r="T151" s="2939"/>
      <c r="U151" s="1552"/>
      <c r="V151" s="1552"/>
      <c r="W151" s="1552"/>
      <c r="X151" s="1552"/>
      <c r="Y151" s="1552"/>
      <c r="Z151" s="1552"/>
      <c r="AA151" s="1552"/>
      <c r="AB151" s="1552"/>
      <c r="AC151" s="1552"/>
      <c r="AD151" s="1552"/>
      <c r="AE151" s="1553"/>
      <c r="AF151" s="1528"/>
      <c r="AG151" s="1528"/>
      <c r="AH151" s="2893" t="s">
        <v>2131</v>
      </c>
      <c r="AI151" s="2894"/>
      <c r="AJ151" s="2894"/>
      <c r="AK151" s="2894"/>
      <c r="AL151" s="2894"/>
      <c r="AM151" s="2894"/>
      <c r="AN151" s="2894"/>
      <c r="AO151" s="2894"/>
      <c r="AP151" s="2894"/>
      <c r="AQ151" s="2894"/>
      <c r="AR151" s="2895"/>
      <c r="AS151" s="2935"/>
      <c r="AT151" s="2936"/>
      <c r="AU151" s="2936"/>
      <c r="AV151" s="2936"/>
      <c r="AW151" s="2936"/>
      <c r="AX151" s="1528"/>
      <c r="AY151" s="1528"/>
      <c r="AZ151" s="1528"/>
      <c r="BA151" s="1528"/>
      <c r="BB151" s="1528"/>
      <c r="BC151" s="1528"/>
      <c r="BD151" s="1528"/>
      <c r="BE151" s="1534"/>
    </row>
    <row r="152" spans="1:57" ht="15.75" customHeight="1">
      <c r="A152" s="1817"/>
      <c r="B152" s="1528"/>
      <c r="C152" s="2961" t="s">
        <v>2132</v>
      </c>
      <c r="D152" s="2798"/>
      <c r="E152" s="2798"/>
      <c r="F152" s="2798"/>
      <c r="G152" s="2798"/>
      <c r="H152" s="2798"/>
      <c r="I152" s="2798"/>
      <c r="J152" s="2798"/>
      <c r="K152" s="2798"/>
      <c r="L152" s="2798"/>
      <c r="M152" s="2799"/>
      <c r="N152" s="2962"/>
      <c r="O152" s="2962"/>
      <c r="P152" s="2962"/>
      <c r="Q152" s="2962"/>
      <c r="R152" s="2962"/>
      <c r="S152" s="2962"/>
      <c r="T152" s="2963"/>
      <c r="U152" s="2968"/>
      <c r="V152" s="2969"/>
      <c r="W152" s="2969"/>
      <c r="X152" s="2969"/>
      <c r="Y152" s="2969"/>
      <c r="Z152" s="2969"/>
      <c r="AA152" s="2969"/>
      <c r="AB152" s="2969"/>
      <c r="AC152" s="2969"/>
      <c r="AD152" s="2969"/>
      <c r="AE152" s="2970"/>
      <c r="AF152" s="1528"/>
      <c r="AG152" s="1528"/>
      <c r="AH152" s="2940"/>
      <c r="AI152" s="2941"/>
      <c r="AJ152" s="2941"/>
      <c r="AK152" s="2941"/>
      <c r="AL152" s="2941"/>
      <c r="AM152" s="2941"/>
      <c r="AN152" s="2941"/>
      <c r="AO152" s="2941"/>
      <c r="AP152" s="2941"/>
      <c r="AQ152" s="2941"/>
      <c r="AR152" s="2964"/>
      <c r="AS152" s="2965"/>
      <c r="AT152" s="2966"/>
      <c r="AU152" s="2966"/>
      <c r="AV152" s="2966"/>
      <c r="AW152" s="2967"/>
      <c r="AX152" s="1528"/>
      <c r="AY152" s="1528"/>
      <c r="AZ152" s="1528"/>
      <c r="BA152" s="1528"/>
      <c r="BB152" s="1528"/>
      <c r="BC152" s="1528"/>
      <c r="BD152" s="1528"/>
      <c r="BE152" s="1534"/>
    </row>
    <row r="153" spans="1:57" ht="15.75" customHeight="1" thickBot="1">
      <c r="A153" s="1817"/>
      <c r="B153" s="1528"/>
      <c r="C153" s="2893" t="s">
        <v>2133</v>
      </c>
      <c r="D153" s="2894"/>
      <c r="E153" s="2894"/>
      <c r="F153" s="2894"/>
      <c r="G153" s="2894"/>
      <c r="H153" s="2894"/>
      <c r="I153" s="2894"/>
      <c r="J153" s="2894"/>
      <c r="K153" s="2894"/>
      <c r="L153" s="2894"/>
      <c r="M153" s="2951"/>
      <c r="N153" s="2952">
        <f>SUM('Sources and Uses Budget'!B85:B86)</f>
        <v>2165000</v>
      </c>
      <c r="O153" s="2952"/>
      <c r="P153" s="2952"/>
      <c r="Q153" s="2952"/>
      <c r="R153" s="2952"/>
      <c r="S153" s="2952"/>
      <c r="T153" s="2953"/>
      <c r="U153" s="2954"/>
      <c r="V153" s="2955"/>
      <c r="W153" s="2955"/>
      <c r="X153" s="2955"/>
      <c r="Y153" s="2955"/>
      <c r="Z153" s="2955"/>
      <c r="AA153" s="2955"/>
      <c r="AB153" s="2955"/>
      <c r="AC153" s="2955"/>
      <c r="AD153" s="2955"/>
      <c r="AE153" s="2956"/>
      <c r="AF153" s="1528"/>
      <c r="AG153" s="1528"/>
      <c r="AH153" s="2957" t="s">
        <v>2134</v>
      </c>
      <c r="AI153" s="2958"/>
      <c r="AJ153" s="2958"/>
      <c r="AK153" s="2958"/>
      <c r="AL153" s="2958"/>
      <c r="AM153" s="2958"/>
      <c r="AN153" s="2958"/>
      <c r="AO153" s="2958"/>
      <c r="AP153" s="2958"/>
      <c r="AQ153" s="2958"/>
      <c r="AR153" s="2958"/>
      <c r="AS153" s="2959">
        <f>SUM(AS149:AW151)</f>
        <v>0</v>
      </c>
      <c r="AT153" s="2960"/>
      <c r="AU153" s="2960"/>
      <c r="AV153" s="2960"/>
      <c r="AW153" s="2960"/>
      <c r="AX153" s="1528"/>
      <c r="AY153" s="1528"/>
      <c r="AZ153" s="1528"/>
      <c r="BA153" s="1528"/>
      <c r="BB153" s="1528"/>
      <c r="BC153" s="1528"/>
      <c r="BD153" s="1528"/>
      <c r="BE153" s="1534"/>
    </row>
    <row r="154" spans="1:57" ht="15.75" customHeight="1">
      <c r="A154" s="1817"/>
      <c r="B154" s="1528"/>
      <c r="C154" s="2893" t="s">
        <v>2135</v>
      </c>
      <c r="D154" s="2894"/>
      <c r="E154" s="2894"/>
      <c r="F154" s="2894"/>
      <c r="G154" s="2894"/>
      <c r="H154" s="2894"/>
      <c r="I154" s="2894"/>
      <c r="J154" s="2894"/>
      <c r="K154" s="2894"/>
      <c r="L154" s="2894"/>
      <c r="M154" s="2951"/>
      <c r="N154" s="2952">
        <f>'Sources and Uses Budget'!B8</f>
        <v>2250000</v>
      </c>
      <c r="O154" s="2952"/>
      <c r="P154" s="2952"/>
      <c r="Q154" s="2952"/>
      <c r="R154" s="2952"/>
      <c r="S154" s="2952"/>
      <c r="T154" s="2953"/>
      <c r="U154" s="2954"/>
      <c r="V154" s="2955"/>
      <c r="W154" s="2955"/>
      <c r="X154" s="2955"/>
      <c r="Y154" s="2955"/>
      <c r="Z154" s="2955"/>
      <c r="AA154" s="2955"/>
      <c r="AB154" s="2955"/>
      <c r="AC154" s="2955"/>
      <c r="AD154" s="2955"/>
      <c r="AE154" s="2956"/>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93" t="s">
        <v>2136</v>
      </c>
      <c r="D155" s="2894"/>
      <c r="E155" s="2894"/>
      <c r="F155" s="2894"/>
      <c r="G155" s="2894"/>
      <c r="H155" s="2894"/>
      <c r="I155" s="2894"/>
      <c r="J155" s="2894"/>
      <c r="K155" s="2894"/>
      <c r="L155" s="2894"/>
      <c r="M155" s="2951"/>
      <c r="N155" s="2974"/>
      <c r="O155" s="2974"/>
      <c r="P155" s="2974"/>
      <c r="Q155" s="2974"/>
      <c r="R155" s="2974"/>
      <c r="S155" s="2974"/>
      <c r="T155" s="2975"/>
      <c r="U155" s="2954"/>
      <c r="V155" s="2955"/>
      <c r="W155" s="2955"/>
      <c r="X155" s="2955"/>
      <c r="Y155" s="2955"/>
      <c r="Z155" s="2955"/>
      <c r="AA155" s="2955"/>
      <c r="AB155" s="2955"/>
      <c r="AC155" s="2955"/>
      <c r="AD155" s="2955"/>
      <c r="AE155" s="2956"/>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93" t="s">
        <v>2129</v>
      </c>
      <c r="D156" s="2894"/>
      <c r="E156" s="2894"/>
      <c r="F156" s="2894"/>
      <c r="G156" s="2894"/>
      <c r="H156" s="2894"/>
      <c r="I156" s="2894"/>
      <c r="J156" s="2894"/>
      <c r="K156" s="2894"/>
      <c r="L156" s="2894"/>
      <c r="M156" s="2951"/>
      <c r="N156" s="2974"/>
      <c r="O156" s="2974"/>
      <c r="P156" s="2974"/>
      <c r="Q156" s="2974"/>
      <c r="R156" s="2974"/>
      <c r="S156" s="2974"/>
      <c r="T156" s="2975"/>
      <c r="U156" s="2954"/>
      <c r="V156" s="2955"/>
      <c r="W156" s="2955"/>
      <c r="X156" s="2955"/>
      <c r="Y156" s="2955"/>
      <c r="Z156" s="2955"/>
      <c r="AA156" s="2955"/>
      <c r="AB156" s="2955"/>
      <c r="AC156" s="2955"/>
      <c r="AD156" s="2955"/>
      <c r="AE156" s="2956"/>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71" t="s">
        <v>308</v>
      </c>
      <c r="D157" s="2972"/>
      <c r="E157" s="2915" t="s">
        <v>2119</v>
      </c>
      <c r="F157" s="2915"/>
      <c r="G157" s="2915"/>
      <c r="H157" s="2915"/>
      <c r="I157" s="2915"/>
      <c r="J157" s="2915"/>
      <c r="K157" s="2915"/>
      <c r="L157" s="2915"/>
      <c r="M157" s="2973"/>
      <c r="N157" s="2974"/>
      <c r="O157" s="2974"/>
      <c r="P157" s="2974"/>
      <c r="Q157" s="2974"/>
      <c r="R157" s="2974"/>
      <c r="S157" s="2974"/>
      <c r="T157" s="2975"/>
      <c r="U157" s="2954"/>
      <c r="V157" s="2955"/>
      <c r="W157" s="2955"/>
      <c r="X157" s="2955"/>
      <c r="Y157" s="2955"/>
      <c r="Z157" s="2955"/>
      <c r="AA157" s="2955"/>
      <c r="AB157" s="2955"/>
      <c r="AC157" s="2955"/>
      <c r="AD157" s="2955"/>
      <c r="AE157" s="2956"/>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68" t="s">
        <v>308</v>
      </c>
      <c r="D158" s="2969"/>
      <c r="E158" s="2915" t="s">
        <v>2119</v>
      </c>
      <c r="F158" s="2915"/>
      <c r="G158" s="2915"/>
      <c r="H158" s="2915"/>
      <c r="I158" s="2915"/>
      <c r="J158" s="2915"/>
      <c r="K158" s="2915"/>
      <c r="L158" s="2915"/>
      <c r="M158" s="2973"/>
      <c r="N158" s="2974"/>
      <c r="O158" s="2974"/>
      <c r="P158" s="2974"/>
      <c r="Q158" s="2974"/>
      <c r="R158" s="2974"/>
      <c r="S158" s="2974"/>
      <c r="T158" s="2975"/>
      <c r="U158" s="2954"/>
      <c r="V158" s="2955"/>
      <c r="W158" s="2955"/>
      <c r="X158" s="2955"/>
      <c r="Y158" s="2955"/>
      <c r="Z158" s="2955"/>
      <c r="AA158" s="2955"/>
      <c r="AB158" s="2955"/>
      <c r="AC158" s="2955"/>
      <c r="AD158" s="2955"/>
      <c r="AE158" s="2956"/>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87" t="s">
        <v>308</v>
      </c>
      <c r="D159" s="2988"/>
      <c r="E159" s="2921" t="s">
        <v>2119</v>
      </c>
      <c r="F159" s="2921"/>
      <c r="G159" s="2921"/>
      <c r="H159" s="2921"/>
      <c r="I159" s="2921"/>
      <c r="J159" s="2921"/>
      <c r="K159" s="2921"/>
      <c r="L159" s="2921"/>
      <c r="M159" s="2989"/>
      <c r="N159" s="2990"/>
      <c r="O159" s="2990"/>
      <c r="P159" s="2990"/>
      <c r="Q159" s="2990"/>
      <c r="R159" s="2990"/>
      <c r="S159" s="2990"/>
      <c r="T159" s="2991"/>
      <c r="U159" s="2992"/>
      <c r="V159" s="2993"/>
      <c r="W159" s="2993"/>
      <c r="X159" s="2993"/>
      <c r="Y159" s="2993"/>
      <c r="Z159" s="2993"/>
      <c r="AA159" s="2993"/>
      <c r="AB159" s="2993"/>
      <c r="AC159" s="2993"/>
      <c r="AD159" s="2993"/>
      <c r="AE159" s="2994"/>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95" t="s">
        <v>2137</v>
      </c>
      <c r="D160" s="2996"/>
      <c r="E160" s="2996"/>
      <c r="F160" s="2996"/>
      <c r="G160" s="2996"/>
      <c r="H160" s="2996"/>
      <c r="I160" s="2996"/>
      <c r="J160" s="2996"/>
      <c r="K160" s="2996"/>
      <c r="L160" s="2996"/>
      <c r="M160" s="2997"/>
      <c r="N160" s="2998">
        <f>SUM(N152:T159)</f>
        <v>4415000</v>
      </c>
      <c r="O160" s="2999"/>
      <c r="P160" s="2999"/>
      <c r="Q160" s="2999"/>
      <c r="R160" s="2999"/>
      <c r="S160" s="2999"/>
      <c r="T160" s="3000"/>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800" t="s">
        <v>2138</v>
      </c>
      <c r="D161" s="2801"/>
      <c r="E161" s="2801"/>
      <c r="F161" s="2801"/>
      <c r="G161" s="2801"/>
      <c r="H161" s="2801"/>
      <c r="I161" s="2801"/>
      <c r="J161" s="2801"/>
      <c r="K161" s="2801"/>
      <c r="L161" s="2801"/>
      <c r="M161" s="2801"/>
      <c r="N161" s="2976">
        <f>(N150-N160)/J29</f>
        <v>47265.851485148516</v>
      </c>
      <c r="O161" s="2976"/>
      <c r="P161" s="2976"/>
      <c r="Q161" s="2976"/>
      <c r="R161" s="2976"/>
      <c r="S161" s="2976"/>
      <c r="T161" s="2977"/>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78" t="s">
        <v>2139</v>
      </c>
      <c r="C164" s="2979"/>
      <c r="D164" s="2979"/>
      <c r="E164" s="2979"/>
      <c r="F164" s="2979"/>
      <c r="G164" s="2979"/>
      <c r="H164" s="2979"/>
      <c r="I164" s="2979"/>
      <c r="J164" s="2979"/>
      <c r="K164" s="2979"/>
      <c r="L164" s="2979"/>
      <c r="M164" s="2979"/>
      <c r="N164" s="2979"/>
      <c r="O164" s="2979"/>
      <c r="P164" s="2979"/>
      <c r="Q164" s="2979"/>
      <c r="R164" s="2979"/>
      <c r="S164" s="2979"/>
      <c r="T164" s="2979"/>
      <c r="U164" s="2979"/>
      <c r="V164" s="2979"/>
      <c r="W164" s="2979"/>
      <c r="X164" s="2979"/>
      <c r="Y164" s="2979"/>
      <c r="Z164" s="2979"/>
      <c r="AA164" s="2979"/>
      <c r="AB164" s="2979"/>
      <c r="AC164" s="2979"/>
      <c r="AD164" s="2979"/>
      <c r="AE164" s="2979"/>
      <c r="AF164" s="2979"/>
      <c r="AG164" s="2979"/>
      <c r="AH164" s="2979"/>
      <c r="AI164" s="2979"/>
      <c r="AJ164" s="2979"/>
      <c r="AK164" s="2979"/>
      <c r="AL164" s="2979"/>
      <c r="AM164" s="2979"/>
      <c r="AN164" s="2979"/>
      <c r="AO164" s="2979"/>
      <c r="AP164" s="2979"/>
      <c r="AQ164" s="2979"/>
      <c r="AR164" s="2979"/>
      <c r="AS164" s="2979"/>
      <c r="AT164" s="2979"/>
      <c r="AU164" s="2979"/>
      <c r="AV164" s="2979"/>
      <c r="AW164" s="2979"/>
      <c r="AX164" s="2979"/>
      <c r="AY164" s="2979"/>
      <c r="AZ164" s="2979"/>
      <c r="BA164" s="2979"/>
      <c r="BB164" s="2979"/>
      <c r="BC164" s="2979"/>
      <c r="BD164" s="2980"/>
      <c r="BE164" s="1534"/>
    </row>
    <row r="165" spans="1:57" ht="15.75" customHeight="1">
      <c r="A165" s="1817"/>
      <c r="B165" s="2981"/>
      <c r="C165" s="2982"/>
      <c r="D165" s="2982"/>
      <c r="E165" s="2982"/>
      <c r="F165" s="2982"/>
      <c r="G165" s="2982"/>
      <c r="H165" s="2982"/>
      <c r="I165" s="2982"/>
      <c r="J165" s="2982"/>
      <c r="K165" s="2982"/>
      <c r="L165" s="2982"/>
      <c r="M165" s="2982"/>
      <c r="N165" s="2982"/>
      <c r="O165" s="2982"/>
      <c r="P165" s="2982"/>
      <c r="Q165" s="2982"/>
      <c r="R165" s="2982"/>
      <c r="S165" s="2982"/>
      <c r="T165" s="2982"/>
      <c r="U165" s="2982"/>
      <c r="V165" s="2982"/>
      <c r="W165" s="2982"/>
      <c r="X165" s="2982"/>
      <c r="Y165" s="2982"/>
      <c r="Z165" s="2982"/>
      <c r="AA165" s="2982"/>
      <c r="AB165" s="2982"/>
      <c r="AC165" s="2982"/>
      <c r="AD165" s="2982"/>
      <c r="AE165" s="2982"/>
      <c r="AF165" s="2982"/>
      <c r="AG165" s="2982"/>
      <c r="AH165" s="2982"/>
      <c r="AI165" s="2982"/>
      <c r="AJ165" s="2982"/>
      <c r="AK165" s="2982"/>
      <c r="AL165" s="2982"/>
      <c r="AM165" s="2982"/>
      <c r="AN165" s="2982"/>
      <c r="AO165" s="2982"/>
      <c r="AP165" s="2982"/>
      <c r="AQ165" s="2982"/>
      <c r="AR165" s="2982"/>
      <c r="AS165" s="2982"/>
      <c r="AT165" s="2982"/>
      <c r="AU165" s="2982"/>
      <c r="AV165" s="2982"/>
      <c r="AW165" s="2982"/>
      <c r="AX165" s="2982"/>
      <c r="AY165" s="2982"/>
      <c r="AZ165" s="2982"/>
      <c r="BA165" s="2982"/>
      <c r="BB165" s="2982"/>
      <c r="BC165" s="2982"/>
      <c r="BD165" s="2983"/>
      <c r="BE165" s="1534"/>
    </row>
    <row r="166" spans="1:57" ht="15.75" customHeight="1">
      <c r="A166" s="1817"/>
      <c r="B166" s="2984" t="s">
        <v>2140</v>
      </c>
      <c r="C166" s="2985"/>
      <c r="D166" s="2985"/>
      <c r="E166" s="2985"/>
      <c r="F166" s="2985"/>
      <c r="G166" s="2985"/>
      <c r="H166" s="2985"/>
      <c r="I166" s="2985"/>
      <c r="J166" s="2985"/>
      <c r="K166" s="2985"/>
      <c r="L166" s="2985"/>
      <c r="M166" s="2985"/>
      <c r="N166" s="2985"/>
      <c r="O166" s="2985"/>
      <c r="P166" s="2985"/>
      <c r="Q166" s="2985"/>
      <c r="R166" s="2985"/>
      <c r="S166" s="2985"/>
      <c r="T166" s="2985"/>
      <c r="U166" s="2985"/>
      <c r="V166" s="2985"/>
      <c r="W166" s="2985"/>
      <c r="X166" s="2985"/>
      <c r="Y166" s="2985"/>
      <c r="Z166" s="2985"/>
      <c r="AA166" s="2985"/>
      <c r="AB166" s="2985"/>
      <c r="AC166" s="2985"/>
      <c r="AD166" s="2985"/>
      <c r="AE166" s="2985"/>
      <c r="AF166" s="2985"/>
      <c r="AG166" s="2985"/>
      <c r="AH166" s="2985"/>
      <c r="AI166" s="2985"/>
      <c r="AJ166" s="2985"/>
      <c r="AK166" s="2985"/>
      <c r="AL166" s="2985"/>
      <c r="AM166" s="2985"/>
      <c r="AN166" s="2985"/>
      <c r="AO166" s="2985"/>
      <c r="AP166" s="2985"/>
      <c r="AQ166" s="2985"/>
      <c r="AR166" s="2985"/>
      <c r="AS166" s="2985"/>
      <c r="AT166" s="2985"/>
      <c r="AU166" s="2985"/>
      <c r="AV166" s="2985"/>
      <c r="AW166" s="2985"/>
      <c r="AX166" s="2985"/>
      <c r="AY166" s="2985"/>
      <c r="AZ166" s="2985"/>
      <c r="BA166" s="2985"/>
      <c r="BB166" s="2985"/>
      <c r="BC166" s="2985"/>
      <c r="BD166" s="2986"/>
      <c r="BE166" s="1534"/>
    </row>
    <row r="167" spans="1:57" ht="15.75" customHeight="1">
      <c r="A167" s="1817"/>
      <c r="B167" s="2984" t="s">
        <v>2141</v>
      </c>
      <c r="C167" s="2985"/>
      <c r="D167" s="2985"/>
      <c r="E167" s="2985"/>
      <c r="F167" s="2985"/>
      <c r="G167" s="2985"/>
      <c r="H167" s="2985"/>
      <c r="I167" s="2985"/>
      <c r="J167" s="2985"/>
      <c r="K167" s="2985"/>
      <c r="L167" s="2985"/>
      <c r="M167" s="2985"/>
      <c r="N167" s="2985"/>
      <c r="O167" s="2985"/>
      <c r="P167" s="2985"/>
      <c r="Q167" s="2985"/>
      <c r="R167" s="2985"/>
      <c r="S167" s="2985"/>
      <c r="T167" s="2985"/>
      <c r="U167" s="2985"/>
      <c r="V167" s="2985"/>
      <c r="W167" s="2985"/>
      <c r="X167" s="2985"/>
      <c r="Y167" s="2985"/>
      <c r="Z167" s="2985"/>
      <c r="AA167" s="2985"/>
      <c r="AB167" s="2985"/>
      <c r="AC167" s="2985"/>
      <c r="AD167" s="2985"/>
      <c r="AE167" s="2985"/>
      <c r="AF167" s="2985"/>
      <c r="AG167" s="2985"/>
      <c r="AH167" s="2985"/>
      <c r="AI167" s="2985"/>
      <c r="AJ167" s="2985"/>
      <c r="AK167" s="2985"/>
      <c r="AL167" s="2985"/>
      <c r="AM167" s="2985"/>
      <c r="AN167" s="2985"/>
      <c r="AO167" s="2985"/>
      <c r="AP167" s="2985"/>
      <c r="AQ167" s="2985"/>
      <c r="AR167" s="2985"/>
      <c r="AS167" s="2985"/>
      <c r="AT167" s="2985"/>
      <c r="AU167" s="2985"/>
      <c r="AV167" s="2985"/>
      <c r="AW167" s="2985"/>
      <c r="AX167" s="2985"/>
      <c r="AY167" s="2985"/>
      <c r="AZ167" s="2985"/>
      <c r="BA167" s="2985"/>
      <c r="BB167" s="2985"/>
      <c r="BC167" s="2985"/>
      <c r="BD167" s="2986"/>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3007" t="s">
        <v>2142</v>
      </c>
      <c r="C169" s="3008"/>
      <c r="D169" s="3008"/>
      <c r="E169" s="3008"/>
      <c r="F169" s="3008"/>
      <c r="G169" s="3008"/>
      <c r="H169" s="3008"/>
      <c r="I169" s="3008"/>
      <c r="J169" s="3008"/>
      <c r="K169" s="3008"/>
      <c r="L169" s="3008"/>
      <c r="M169" s="3008"/>
      <c r="N169" s="3008"/>
      <c r="O169" s="3008"/>
      <c r="P169" s="3008"/>
      <c r="Q169" s="3008"/>
      <c r="R169" s="3008"/>
      <c r="S169" s="3008"/>
      <c r="T169" s="3008"/>
      <c r="U169" s="3008"/>
      <c r="V169" s="3008"/>
      <c r="W169" s="3008"/>
      <c r="X169" s="3008"/>
      <c r="Y169" s="3008"/>
      <c r="Z169" s="3008"/>
      <c r="AA169" s="3008"/>
      <c r="AB169" s="3008"/>
      <c r="AC169" s="3008"/>
      <c r="AD169" s="3008"/>
      <c r="AE169" s="3008"/>
      <c r="AF169" s="3008"/>
      <c r="AG169" s="3008"/>
      <c r="AH169" s="3008"/>
      <c r="AI169" s="3008"/>
      <c r="AJ169" s="3008"/>
      <c r="AK169" s="3008"/>
      <c r="AL169" s="3008"/>
      <c r="AM169" s="3008"/>
      <c r="AN169" s="3008"/>
      <c r="AO169" s="3008"/>
      <c r="AP169" s="3008"/>
      <c r="AQ169" s="3008"/>
      <c r="AR169" s="3008"/>
      <c r="AS169" s="3008"/>
      <c r="AT169" s="3008"/>
      <c r="AU169" s="3008"/>
      <c r="AV169" s="3008"/>
      <c r="AW169" s="3008"/>
      <c r="AX169" s="3008"/>
      <c r="AY169" s="3008"/>
      <c r="AZ169" s="3008"/>
      <c r="BA169" s="3008"/>
      <c r="BB169" s="3008"/>
      <c r="BC169" s="3008"/>
      <c r="BD169" s="3009"/>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2143</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3010" t="s">
        <v>2144</v>
      </c>
      <c r="I173" s="3010"/>
      <c r="J173" s="3010"/>
      <c r="K173" s="3010"/>
      <c r="L173" s="3010"/>
      <c r="M173" s="3010"/>
      <c r="N173" s="3010"/>
      <c r="O173" s="3010"/>
      <c r="P173" s="3010"/>
      <c r="Q173" s="3010"/>
      <c r="R173" s="3010"/>
      <c r="S173" s="3010"/>
      <c r="T173" s="3010"/>
      <c r="U173" s="3010"/>
      <c r="V173" s="3010"/>
      <c r="W173" s="3010"/>
      <c r="X173" s="3010"/>
      <c r="Y173" s="3010"/>
      <c r="Z173" s="3010"/>
      <c r="AA173" s="3010"/>
      <c r="AB173" s="3010"/>
      <c r="AC173" s="3010"/>
      <c r="AD173" s="3010"/>
      <c r="AE173" s="3010"/>
      <c r="AF173" s="3010"/>
      <c r="AG173" s="3010"/>
      <c r="AH173" s="3010"/>
      <c r="AI173" s="3010"/>
      <c r="AJ173" s="3010"/>
      <c r="AK173" s="3010"/>
      <c r="AL173" s="3010"/>
      <c r="AM173" s="3010"/>
      <c r="AN173" s="3010"/>
      <c r="AO173" s="3010"/>
      <c r="AP173" s="3010"/>
      <c r="AQ173" s="3010"/>
      <c r="AR173" s="3010"/>
      <c r="AS173" s="3010"/>
      <c r="AT173" s="3010"/>
      <c r="AU173" s="3010"/>
      <c r="AV173" s="3010"/>
      <c r="AW173" s="3010"/>
      <c r="AX173" s="3010"/>
      <c r="AY173" s="3010"/>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011" t="s">
        <v>2145</v>
      </c>
      <c r="I175" s="3011"/>
      <c r="J175" s="3011"/>
      <c r="K175" s="3011"/>
      <c r="L175" s="3011"/>
      <c r="M175" s="3011"/>
      <c r="N175" s="3011"/>
      <c r="O175" s="3011"/>
      <c r="P175" s="3011"/>
      <c r="Q175" s="3011"/>
      <c r="R175" s="3011"/>
      <c r="S175" s="3011"/>
      <c r="T175" s="3011"/>
      <c r="U175" s="3011"/>
      <c r="V175" s="3011"/>
      <c r="W175" s="3011"/>
      <c r="X175" s="3011"/>
      <c r="Y175" s="3011"/>
      <c r="Z175" s="3011"/>
      <c r="AA175" s="3011"/>
      <c r="AB175" s="3011"/>
      <c r="AC175" s="3011"/>
      <c r="AD175" s="3011"/>
      <c r="AE175" s="3011"/>
      <c r="AF175" s="3011"/>
      <c r="AG175" s="3011"/>
      <c r="AH175" s="3011"/>
      <c r="AI175" s="3011"/>
      <c r="AJ175" s="3011"/>
      <c r="AK175" s="3011"/>
      <c r="AL175" s="3011"/>
      <c r="AM175" s="3011"/>
      <c r="AN175" s="3011"/>
      <c r="AO175" s="3011"/>
      <c r="AP175" s="3011"/>
      <c r="AQ175" s="3011"/>
      <c r="AR175" s="3011"/>
      <c r="AS175" s="3011"/>
      <c r="AT175" s="3011"/>
      <c r="AU175" s="3011"/>
      <c r="AV175" s="3011"/>
      <c r="AW175" s="3011"/>
      <c r="AX175" s="3011"/>
      <c r="AY175" s="3011"/>
      <c r="AZ175" s="3011"/>
      <c r="BA175" s="1554"/>
      <c r="BB175" s="1554"/>
      <c r="BC175" s="1554"/>
      <c r="BD175" s="1534"/>
      <c r="BE175" s="1534"/>
    </row>
    <row r="176" spans="1:57" ht="15.75" customHeight="1">
      <c r="A176" s="1817"/>
      <c r="B176" s="1527"/>
      <c r="C176" s="1554"/>
      <c r="D176" s="1554"/>
      <c r="E176" s="1554"/>
      <c r="F176" s="1554"/>
      <c r="G176" s="1554"/>
      <c r="H176" s="3011"/>
      <c r="I176" s="3011"/>
      <c r="J176" s="3011"/>
      <c r="K176" s="3011"/>
      <c r="L176" s="3011"/>
      <c r="M176" s="3011"/>
      <c r="N176" s="3011"/>
      <c r="O176" s="3011"/>
      <c r="P176" s="3011"/>
      <c r="Q176" s="3011"/>
      <c r="R176" s="3011"/>
      <c r="S176" s="3011"/>
      <c r="T176" s="3011"/>
      <c r="U176" s="3011"/>
      <c r="V176" s="3011"/>
      <c r="W176" s="3011"/>
      <c r="X176" s="3011"/>
      <c r="Y176" s="3011"/>
      <c r="Z176" s="3011"/>
      <c r="AA176" s="3011"/>
      <c r="AB176" s="3011"/>
      <c r="AC176" s="3011"/>
      <c r="AD176" s="3011"/>
      <c r="AE176" s="3011"/>
      <c r="AF176" s="3011"/>
      <c r="AG176" s="3011"/>
      <c r="AH176" s="3011"/>
      <c r="AI176" s="3011"/>
      <c r="AJ176" s="3011"/>
      <c r="AK176" s="3011"/>
      <c r="AL176" s="3011"/>
      <c r="AM176" s="3011"/>
      <c r="AN176" s="3011"/>
      <c r="AO176" s="3011"/>
      <c r="AP176" s="3011"/>
      <c r="AQ176" s="3011"/>
      <c r="AR176" s="3011"/>
      <c r="AS176" s="3011"/>
      <c r="AT176" s="3011"/>
      <c r="AU176" s="3011"/>
      <c r="AV176" s="3011"/>
      <c r="AW176" s="3011"/>
      <c r="AX176" s="3011"/>
      <c r="AY176" s="3011"/>
      <c r="AZ176" s="3011"/>
      <c r="BA176" s="1554"/>
      <c r="BB176" s="1554"/>
      <c r="BC176" s="1554"/>
      <c r="BD176" s="1534"/>
      <c r="BE176" s="1534"/>
    </row>
    <row r="177" spans="1:57" ht="15.75" customHeight="1">
      <c r="A177" s="1817"/>
      <c r="B177" s="1527"/>
      <c r="C177" s="1554"/>
      <c r="D177" s="1554"/>
      <c r="E177" s="1554"/>
      <c r="F177" s="1554"/>
      <c r="G177" s="1554"/>
      <c r="H177" s="3011"/>
      <c r="I177" s="3011"/>
      <c r="J177" s="3011"/>
      <c r="K177" s="3011"/>
      <c r="L177" s="3011"/>
      <c r="M177" s="3011"/>
      <c r="N177" s="3011"/>
      <c r="O177" s="3011"/>
      <c r="P177" s="3011"/>
      <c r="Q177" s="3011"/>
      <c r="R177" s="3011"/>
      <c r="S177" s="3011"/>
      <c r="T177" s="3011"/>
      <c r="U177" s="3011"/>
      <c r="V177" s="3011"/>
      <c r="W177" s="3011"/>
      <c r="X177" s="3011"/>
      <c r="Y177" s="3011"/>
      <c r="Z177" s="3011"/>
      <c r="AA177" s="3011"/>
      <c r="AB177" s="3011"/>
      <c r="AC177" s="3011"/>
      <c r="AD177" s="3011"/>
      <c r="AE177" s="3011"/>
      <c r="AF177" s="3011"/>
      <c r="AG177" s="3011"/>
      <c r="AH177" s="3011"/>
      <c r="AI177" s="3011"/>
      <c r="AJ177" s="3011"/>
      <c r="AK177" s="3011"/>
      <c r="AL177" s="3011"/>
      <c r="AM177" s="3011"/>
      <c r="AN177" s="3011"/>
      <c r="AO177" s="3011"/>
      <c r="AP177" s="3011"/>
      <c r="AQ177" s="3011"/>
      <c r="AR177" s="3011"/>
      <c r="AS177" s="3011"/>
      <c r="AT177" s="3011"/>
      <c r="AU177" s="3011"/>
      <c r="AV177" s="3011"/>
      <c r="AW177" s="3011"/>
      <c r="AX177" s="3011"/>
      <c r="AY177" s="3011"/>
      <c r="AZ177" s="3011"/>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012" t="s">
        <v>2146</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12"/>
      <c r="AD180" s="3012"/>
      <c r="AE180" s="3012"/>
      <c r="AF180" s="3012"/>
      <c r="AG180" s="3012"/>
      <c r="AH180" s="3012"/>
      <c r="AI180" s="3012"/>
      <c r="AJ180" s="3012"/>
      <c r="AK180" s="3012"/>
      <c r="AL180" s="3012"/>
      <c r="AM180" s="3012"/>
      <c r="AN180" s="3012"/>
      <c r="AO180" s="3012"/>
      <c r="AP180" s="3012"/>
      <c r="AQ180" s="3012"/>
      <c r="AR180" s="3012"/>
      <c r="AS180" s="3012"/>
      <c r="AT180" s="3012"/>
      <c r="AU180" s="3012"/>
      <c r="AV180" s="3012"/>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3005" t="s">
        <v>2147</v>
      </c>
      <c r="I182" s="3005"/>
      <c r="J182" s="3005"/>
      <c r="K182" s="3005"/>
      <c r="L182" s="1563"/>
      <c r="M182" s="1563"/>
      <c r="N182" s="1563"/>
      <c r="O182" s="1563"/>
      <c r="P182" s="1563"/>
      <c r="Q182" s="1563"/>
      <c r="R182" s="1563"/>
      <c r="S182" s="3002"/>
      <c r="T182" s="3003"/>
      <c r="U182" s="3003"/>
      <c r="V182" s="3003"/>
      <c r="W182" s="3003"/>
      <c r="X182" s="3003"/>
      <c r="Y182" s="3003"/>
      <c r="Z182" s="3003"/>
      <c r="AA182" s="3003"/>
      <c r="AB182" s="3003"/>
      <c r="AC182" s="3003"/>
      <c r="AD182" s="3003"/>
      <c r="AE182" s="3003"/>
      <c r="AF182" s="3003"/>
      <c r="AG182" s="3003"/>
      <c r="AH182" s="3003"/>
      <c r="AI182" s="3003"/>
      <c r="AJ182" s="3004"/>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3005" t="s">
        <v>2148</v>
      </c>
      <c r="I184" s="3005"/>
      <c r="J184" s="3005"/>
      <c r="K184" s="1565"/>
      <c r="L184" s="1563"/>
      <c r="M184" s="1563"/>
      <c r="N184" s="1563"/>
      <c r="O184" s="1563"/>
      <c r="P184" s="1563"/>
      <c r="Q184" s="1563"/>
      <c r="R184" s="1563"/>
      <c r="S184" s="3002"/>
      <c r="T184" s="3003"/>
      <c r="U184" s="3003"/>
      <c r="V184" s="3003"/>
      <c r="W184" s="3003"/>
      <c r="X184" s="3003"/>
      <c r="Y184" s="3003"/>
      <c r="Z184" s="3003"/>
      <c r="AA184" s="3003"/>
      <c r="AB184" s="3003"/>
      <c r="AC184" s="3003"/>
      <c r="AD184" s="3003"/>
      <c r="AE184" s="3003"/>
      <c r="AF184" s="3003"/>
      <c r="AG184" s="3003"/>
      <c r="AH184" s="3003"/>
      <c r="AI184" s="3003"/>
      <c r="AJ184" s="3004"/>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3005" t="s">
        <v>464</v>
      </c>
      <c r="I186" s="3005"/>
      <c r="J186" s="1565"/>
      <c r="K186" s="1565"/>
      <c r="L186" s="1563"/>
      <c r="M186" s="1563"/>
      <c r="N186" s="1563"/>
      <c r="O186" s="1563"/>
      <c r="P186" s="1563"/>
      <c r="Q186" s="1563"/>
      <c r="R186" s="1563"/>
      <c r="S186" s="3002"/>
      <c r="T186" s="3003"/>
      <c r="U186" s="3003"/>
      <c r="V186" s="3003"/>
      <c r="W186" s="3003"/>
      <c r="X186" s="3003"/>
      <c r="Y186" s="3003"/>
      <c r="Z186" s="3003"/>
      <c r="AA186" s="3003"/>
      <c r="AB186" s="3003"/>
      <c r="AC186" s="3003"/>
      <c r="AD186" s="3003"/>
      <c r="AE186" s="3003"/>
      <c r="AF186" s="3003"/>
      <c r="AG186" s="3003"/>
      <c r="AH186" s="3003"/>
      <c r="AI186" s="3003"/>
      <c r="AJ186" s="3004"/>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3006" t="s">
        <v>2149</v>
      </c>
      <c r="I188" s="3006"/>
      <c r="J188" s="3006"/>
      <c r="K188" s="3006"/>
      <c r="L188" s="3006"/>
      <c r="M188" s="3006"/>
      <c r="N188" s="3006"/>
      <c r="O188" s="3006"/>
      <c r="P188" s="1563"/>
      <c r="Q188" s="1563"/>
      <c r="R188" s="1563"/>
      <c r="S188" s="3002"/>
      <c r="T188" s="3003"/>
      <c r="U188" s="3003"/>
      <c r="V188" s="3003"/>
      <c r="W188" s="3003"/>
      <c r="X188" s="3003"/>
      <c r="Y188" s="3003"/>
      <c r="Z188" s="3003"/>
      <c r="AA188" s="3003"/>
      <c r="AB188" s="3003"/>
      <c r="AC188" s="3003"/>
      <c r="AD188" s="3003"/>
      <c r="AE188" s="3003"/>
      <c r="AF188" s="3003"/>
      <c r="AG188" s="3003"/>
      <c r="AH188" s="3003"/>
      <c r="AI188" s="3003"/>
      <c r="AJ188" s="3004"/>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3001" t="s">
        <v>2150</v>
      </c>
      <c r="I190" s="3001"/>
      <c r="J190" s="1563"/>
      <c r="K190" s="1563"/>
      <c r="L190" s="1563"/>
      <c r="M190" s="1563"/>
      <c r="N190" s="1563"/>
      <c r="O190" s="1563"/>
      <c r="P190" s="1563"/>
      <c r="Q190" s="1563"/>
      <c r="R190" s="1563"/>
      <c r="S190" s="3002"/>
      <c r="T190" s="3003"/>
      <c r="U190" s="3003"/>
      <c r="V190" s="3003"/>
      <c r="W190" s="3003"/>
      <c r="X190" s="3003"/>
      <c r="Y190" s="3003"/>
      <c r="Z190" s="3003"/>
      <c r="AA190" s="3003"/>
      <c r="AB190" s="3003"/>
      <c r="AC190" s="3003"/>
      <c r="AD190" s="3003"/>
      <c r="AE190" s="3003"/>
      <c r="AF190" s="3003"/>
      <c r="AG190" s="3003"/>
      <c r="AH190" s="3003"/>
      <c r="AI190" s="3003"/>
      <c r="AJ190" s="3004"/>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5" zoomScaleNormal="115" zoomScaleSheetLayoutView="100" workbookViewId="0">
      <selection activeCell="F599" sqref="F599:AF60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61" t="s">
        <v>1559</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row>
    <row r="2" spans="1:42" s="926" customFormat="1" ht="12.75" customHeight="1" thickBot="1">
      <c r="A2" s="3262"/>
      <c r="B2" s="3262"/>
      <c r="C2" s="3262"/>
      <c r="D2" s="3262"/>
      <c r="E2" s="3262"/>
      <c r="F2" s="3262"/>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1560</v>
      </c>
      <c r="B4" s="931" t="s">
        <v>1561</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1562</v>
      </c>
      <c r="B7" s="931" t="s">
        <v>1563</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37" t="s">
        <v>1564</v>
      </c>
      <c r="AF7" s="3237"/>
      <c r="AG7" s="3237"/>
      <c r="AH7" s="3237"/>
      <c r="AI7" s="3237"/>
      <c r="AJ7" s="3237"/>
      <c r="AK7" s="3237"/>
      <c r="AL7" s="932"/>
      <c r="AM7" s="932"/>
      <c r="AN7" s="928"/>
    </row>
    <row r="8" spans="1:42" s="929" customFormat="1" ht="12.75" customHeight="1">
      <c r="A8" s="930"/>
      <c r="B8" s="931" t="s">
        <v>2228</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1565</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46" t="s">
        <v>626</v>
      </c>
      <c r="C12" s="3246"/>
      <c r="D12" s="939"/>
      <c r="E12" s="940" t="s">
        <v>1566</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63"/>
      <c r="AH12" s="3263"/>
      <c r="AI12" s="3263"/>
      <c r="AJ12" s="3264"/>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46" t="s">
        <v>626</v>
      </c>
      <c r="C15" s="3246"/>
      <c r="D15" s="939"/>
      <c r="E15" s="3265" t="s">
        <v>1567</v>
      </c>
      <c r="F15" s="3266"/>
      <c r="G15" s="3266"/>
      <c r="H15" s="3266"/>
      <c r="I15" s="3266"/>
      <c r="J15" s="3266"/>
      <c r="K15" s="3266"/>
      <c r="L15" s="3266"/>
      <c r="M15" s="3266"/>
      <c r="N15" s="3266"/>
      <c r="O15" s="3266"/>
      <c r="P15" s="3266"/>
      <c r="Q15" s="3266"/>
      <c r="R15" s="3266"/>
      <c r="S15" s="3266"/>
      <c r="T15" s="3266"/>
      <c r="U15" s="3266"/>
      <c r="V15" s="3266"/>
      <c r="W15" s="3266"/>
      <c r="X15" s="3266"/>
      <c r="Y15" s="3266"/>
      <c r="Z15" s="3266"/>
      <c r="AA15" s="3266"/>
      <c r="AB15" s="3266"/>
      <c r="AC15" s="3266"/>
      <c r="AD15" s="3266"/>
      <c r="AE15" s="3266"/>
      <c r="AF15" s="3266"/>
      <c r="AG15" s="3266"/>
      <c r="AH15" s="3266"/>
      <c r="AI15" s="3266"/>
      <c r="AJ15" s="3267"/>
      <c r="AK15" s="932"/>
      <c r="AL15" s="932"/>
      <c r="AM15" s="932"/>
      <c r="AN15" s="928"/>
      <c r="AO15" s="942">
        <f>IF($B24="yes",20,0)</f>
        <v>0</v>
      </c>
      <c r="AP15" s="51"/>
    </row>
    <row r="16" spans="1:42" s="929" customFormat="1" ht="12.75" customHeight="1">
      <c r="A16" s="932"/>
      <c r="B16" s="932"/>
      <c r="C16" s="932"/>
      <c r="D16" s="943"/>
      <c r="E16" s="3268"/>
      <c r="F16" s="3269"/>
      <c r="G16" s="3269"/>
      <c r="H16" s="3269"/>
      <c r="I16" s="3269"/>
      <c r="J16" s="3269"/>
      <c r="K16" s="3269"/>
      <c r="L16" s="3269"/>
      <c r="M16" s="3269"/>
      <c r="N16" s="3269"/>
      <c r="O16" s="3269"/>
      <c r="P16" s="3269"/>
      <c r="Q16" s="3269"/>
      <c r="R16" s="3269"/>
      <c r="S16" s="3269"/>
      <c r="T16" s="3269"/>
      <c r="U16" s="3269"/>
      <c r="V16" s="3269"/>
      <c r="W16" s="3269"/>
      <c r="X16" s="3269"/>
      <c r="Y16" s="3269"/>
      <c r="Z16" s="3269"/>
      <c r="AA16" s="3269"/>
      <c r="AB16" s="3269"/>
      <c r="AC16" s="3269"/>
      <c r="AD16" s="3269"/>
      <c r="AE16" s="3269"/>
      <c r="AF16" s="3269"/>
      <c r="AG16" s="3269"/>
      <c r="AH16" s="3269"/>
      <c r="AI16" s="3269"/>
      <c r="AJ16" s="3270"/>
      <c r="AK16" s="932"/>
      <c r="AL16" s="932"/>
      <c r="AM16" s="932"/>
      <c r="AN16" s="928"/>
      <c r="AO16" s="929">
        <f>IF(SUM(AO12:AO15)&gt;20,20,(SUM(AO12:AO15)))</f>
        <v>0</v>
      </c>
      <c r="AP16" s="929" t="s">
        <v>1568</v>
      </c>
    </row>
    <row r="17" spans="1:42" s="929" customFormat="1" ht="12.75" customHeight="1">
      <c r="A17" s="932"/>
      <c r="B17" s="932"/>
      <c r="C17" s="932"/>
      <c r="D17" s="943"/>
      <c r="E17" s="3268"/>
      <c r="F17" s="3269"/>
      <c r="G17" s="3269"/>
      <c r="H17" s="3269"/>
      <c r="I17" s="3269"/>
      <c r="J17" s="3269"/>
      <c r="K17" s="3269"/>
      <c r="L17" s="3269"/>
      <c r="M17" s="3269"/>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70"/>
      <c r="AK17" s="932"/>
      <c r="AL17" s="932"/>
      <c r="AM17" s="932"/>
      <c r="AN17" s="928"/>
    </row>
    <row r="18" spans="1:42" s="929" customFormat="1" ht="12.75" customHeight="1">
      <c r="A18" s="932"/>
      <c r="B18" s="932"/>
      <c r="C18" s="932"/>
      <c r="D18" s="943"/>
      <c r="E18" s="944" t="s">
        <v>1569</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72"/>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c r="AE19" s="3273"/>
      <c r="AF19" s="3273"/>
      <c r="AG19" s="3273"/>
      <c r="AH19" s="3273"/>
      <c r="AI19" s="3273"/>
      <c r="AJ19" s="3274"/>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46" t="s">
        <v>626</v>
      </c>
      <c r="C21" s="3246"/>
      <c r="D21" s="939"/>
      <c r="E21" s="3275" t="s">
        <v>1570</v>
      </c>
      <c r="F21" s="3276"/>
      <c r="G21" s="3276"/>
      <c r="H21" s="3276"/>
      <c r="I21" s="3276"/>
      <c r="J21" s="3276"/>
      <c r="K21" s="3276"/>
      <c r="L21" s="3276"/>
      <c r="M21" s="3276"/>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7"/>
      <c r="AK21" s="932"/>
      <c r="AL21" s="932"/>
      <c r="AM21" s="932"/>
      <c r="AN21" s="928"/>
      <c r="AO21" s="929">
        <f>SUM(AO20)</f>
        <v>0</v>
      </c>
      <c r="AP21" s="929" t="s">
        <v>1568</v>
      </c>
    </row>
    <row r="22" spans="1:42" s="929" customFormat="1" ht="12.75" customHeight="1">
      <c r="A22" s="932"/>
      <c r="B22" s="932"/>
      <c r="C22" s="932"/>
      <c r="D22" s="942"/>
      <c r="E22" s="3278"/>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c r="AE22" s="3279"/>
      <c r="AF22" s="3279"/>
      <c r="AG22" s="3279"/>
      <c r="AH22" s="3279"/>
      <c r="AI22" s="3279"/>
      <c r="AJ22" s="3280"/>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46" t="s">
        <v>626</v>
      </c>
      <c r="C24" s="3246"/>
      <c r="D24" s="939"/>
      <c r="E24" s="3176" t="s">
        <v>1571</v>
      </c>
      <c r="F24" s="3177"/>
      <c r="G24" s="3177"/>
      <c r="H24" s="3177"/>
      <c r="I24" s="3177"/>
      <c r="J24" s="3177"/>
      <c r="K24" s="3177"/>
      <c r="L24" s="3177"/>
      <c r="M24" s="3177"/>
      <c r="N24" s="3177"/>
      <c r="O24" s="3177"/>
      <c r="P24" s="3177"/>
      <c r="Q24" s="3177"/>
      <c r="R24" s="3177"/>
      <c r="S24" s="3177"/>
      <c r="T24" s="3177"/>
      <c r="U24" s="3177"/>
      <c r="V24" s="3177"/>
      <c r="W24" s="3177"/>
      <c r="X24" s="3177"/>
      <c r="Y24" s="3177"/>
      <c r="Z24" s="3177"/>
      <c r="AA24" s="3177"/>
      <c r="AB24" s="3177"/>
      <c r="AC24" s="3177"/>
      <c r="AD24" s="3177"/>
      <c r="AE24" s="3177"/>
      <c r="AF24" s="3177"/>
      <c r="AG24" s="3177"/>
      <c r="AH24" s="3177"/>
      <c r="AI24" s="3177"/>
      <c r="AJ24" s="3178"/>
      <c r="AK24" s="932"/>
      <c r="AL24" s="932"/>
      <c r="AM24" s="932"/>
      <c r="AN24" s="928"/>
      <c r="AO24" s="942">
        <f>IF($B39="yes",6,0)</f>
        <v>0</v>
      </c>
    </row>
    <row r="25" spans="1:42" s="929" customFormat="1" ht="12.75" customHeight="1">
      <c r="A25" s="932"/>
      <c r="B25" s="932"/>
      <c r="C25" s="932"/>
      <c r="D25" s="942"/>
      <c r="E25" s="3247"/>
      <c r="F25" s="3248"/>
      <c r="G25" s="3248"/>
      <c r="H25" s="3248"/>
      <c r="I25" s="3248"/>
      <c r="J25" s="3248"/>
      <c r="K25" s="3248"/>
      <c r="L25" s="3248"/>
      <c r="M25" s="3248"/>
      <c r="N25" s="3248"/>
      <c r="O25" s="3248"/>
      <c r="P25" s="3248"/>
      <c r="Q25" s="3248"/>
      <c r="R25" s="3248"/>
      <c r="S25" s="3248"/>
      <c r="T25" s="3248"/>
      <c r="U25" s="3248"/>
      <c r="V25" s="3248"/>
      <c r="W25" s="3248"/>
      <c r="X25" s="3248"/>
      <c r="Y25" s="3248"/>
      <c r="Z25" s="3248"/>
      <c r="AA25" s="3248"/>
      <c r="AB25" s="3248"/>
      <c r="AC25" s="3248"/>
      <c r="AD25" s="3248"/>
      <c r="AE25" s="3248"/>
      <c r="AF25" s="3248"/>
      <c r="AG25" s="3248"/>
      <c r="AH25" s="3248"/>
      <c r="AI25" s="3248"/>
      <c r="AJ25" s="3249"/>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1572</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46" t="s">
        <v>626</v>
      </c>
      <c r="C29" s="3246"/>
      <c r="D29" s="939"/>
      <c r="E29" s="3176" t="s">
        <v>1573</v>
      </c>
      <c r="F29" s="3177"/>
      <c r="G29" s="3177"/>
      <c r="H29" s="3177"/>
      <c r="I29" s="3177"/>
      <c r="J29" s="3177"/>
      <c r="K29" s="3177"/>
      <c r="L29" s="3177"/>
      <c r="M29" s="3177"/>
      <c r="N29" s="3177"/>
      <c r="O29" s="3177"/>
      <c r="P29" s="3177"/>
      <c r="Q29" s="3177"/>
      <c r="R29" s="3177"/>
      <c r="S29" s="3177"/>
      <c r="T29" s="3177"/>
      <c r="U29" s="3177"/>
      <c r="V29" s="3177"/>
      <c r="W29" s="3177"/>
      <c r="X29" s="3177"/>
      <c r="Y29" s="3177"/>
      <c r="Z29" s="3177"/>
      <c r="AA29" s="3177"/>
      <c r="AB29" s="3177"/>
      <c r="AC29" s="3177"/>
      <c r="AD29" s="3177"/>
      <c r="AE29" s="3177"/>
      <c r="AF29" s="3177"/>
      <c r="AG29" s="3177"/>
      <c r="AH29" s="3177"/>
      <c r="AI29" s="3177"/>
      <c r="AJ29" s="3178"/>
      <c r="AK29" s="932"/>
      <c r="AL29" s="932"/>
      <c r="AM29" s="932"/>
      <c r="AN29" s="928"/>
      <c r="AO29" s="942">
        <f>IF($B49="yes",6,0)</f>
        <v>0</v>
      </c>
    </row>
    <row r="30" spans="1:42" s="929" customFormat="1" ht="12.75" customHeight="1">
      <c r="A30" s="932"/>
      <c r="B30" s="932"/>
      <c r="C30" s="932"/>
      <c r="E30" s="3179"/>
      <c r="F30" s="3180"/>
      <c r="G30" s="3180"/>
      <c r="H30" s="3180"/>
      <c r="I30" s="3180"/>
      <c r="J30" s="3180"/>
      <c r="K30" s="3180"/>
      <c r="L30" s="3180"/>
      <c r="M30" s="3180"/>
      <c r="N30" s="3180"/>
      <c r="O30" s="3180"/>
      <c r="P30" s="3180"/>
      <c r="Q30" s="3180"/>
      <c r="R30" s="3180"/>
      <c r="S30" s="3180"/>
      <c r="T30" s="3180"/>
      <c r="U30" s="3180"/>
      <c r="V30" s="3180"/>
      <c r="W30" s="3180"/>
      <c r="X30" s="3180"/>
      <c r="Y30" s="3180"/>
      <c r="Z30" s="3180"/>
      <c r="AA30" s="3180"/>
      <c r="AB30" s="3180"/>
      <c r="AC30" s="3180"/>
      <c r="AD30" s="3180"/>
      <c r="AE30" s="3180"/>
      <c r="AF30" s="3180"/>
      <c r="AG30" s="3180"/>
      <c r="AH30" s="3180"/>
      <c r="AI30" s="3180"/>
      <c r="AJ30" s="3181"/>
      <c r="AK30" s="932"/>
      <c r="AL30" s="932"/>
      <c r="AM30" s="932"/>
      <c r="AN30" s="928"/>
      <c r="AO30" s="929">
        <f>IF(SUM(AO23:AO29)&gt;6,6,(SUM(AO23:AO29)))</f>
        <v>0</v>
      </c>
      <c r="AP30" s="929" t="s">
        <v>1568</v>
      </c>
    </row>
    <row r="31" spans="1:42" s="929" customFormat="1" ht="12.75" customHeight="1">
      <c r="A31" s="932"/>
      <c r="B31" s="932"/>
      <c r="C31" s="932"/>
      <c r="E31" s="3247"/>
      <c r="F31" s="3248"/>
      <c r="G31" s="3248"/>
      <c r="H31" s="3248"/>
      <c r="I31" s="3248"/>
      <c r="J31" s="3248"/>
      <c r="K31" s="3248"/>
      <c r="L31" s="3248"/>
      <c r="M31" s="3248"/>
      <c r="N31" s="3248"/>
      <c r="O31" s="3248"/>
      <c r="P31" s="3248"/>
      <c r="Q31" s="3248"/>
      <c r="R31" s="3248"/>
      <c r="S31" s="3248"/>
      <c r="T31" s="3248"/>
      <c r="U31" s="3248"/>
      <c r="V31" s="3248"/>
      <c r="W31" s="3248"/>
      <c r="X31" s="3248"/>
      <c r="Y31" s="3248"/>
      <c r="Z31" s="3248"/>
      <c r="AA31" s="3248"/>
      <c r="AB31" s="3248"/>
      <c r="AC31" s="3248"/>
      <c r="AD31" s="3248"/>
      <c r="AE31" s="3248"/>
      <c r="AF31" s="3248"/>
      <c r="AG31" s="3248"/>
      <c r="AH31" s="3248"/>
      <c r="AI31" s="3248"/>
      <c r="AJ31" s="3249"/>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1574</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71" t="s">
        <v>2400</v>
      </c>
      <c r="C34" s="3271"/>
      <c r="D34" s="3271"/>
      <c r="E34" s="3271"/>
      <c r="F34" s="3271"/>
      <c r="G34" s="3271"/>
      <c r="H34" s="3271"/>
      <c r="I34" s="3271"/>
      <c r="J34" s="3271"/>
      <c r="K34" s="3271"/>
      <c r="L34" s="3271"/>
      <c r="M34" s="3271"/>
      <c r="N34" s="3271"/>
      <c r="O34" s="3271"/>
      <c r="P34" s="3271"/>
      <c r="Q34" s="3271"/>
      <c r="R34" s="3271"/>
      <c r="S34" s="3271"/>
      <c r="T34" s="3271"/>
      <c r="U34" s="3271"/>
      <c r="V34" s="3271"/>
      <c r="W34" s="3271"/>
      <c r="X34" s="3271"/>
      <c r="Y34" s="3271"/>
      <c r="Z34" s="3271"/>
      <c r="AA34" s="3271"/>
      <c r="AB34" s="3271"/>
      <c r="AC34" s="3271"/>
      <c r="AD34" s="3271"/>
      <c r="AE34" s="3271"/>
      <c r="AF34" s="3271"/>
      <c r="AG34" s="3271"/>
      <c r="AH34" s="3271"/>
      <c r="AI34" s="3271"/>
      <c r="AJ34" s="3271"/>
      <c r="AK34" s="3271"/>
      <c r="AL34" s="932"/>
      <c r="AM34" s="932"/>
      <c r="AN34" s="928"/>
    </row>
    <row r="35" spans="1:41" s="929" customFormat="1" ht="12.75" customHeight="1">
      <c r="A35" s="932"/>
      <c r="B35" s="3271"/>
      <c r="C35" s="3271"/>
      <c r="D35" s="3271"/>
      <c r="E35" s="3271"/>
      <c r="F35" s="3271"/>
      <c r="G35" s="3271"/>
      <c r="H35" s="3271"/>
      <c r="I35" s="3271"/>
      <c r="J35" s="3271"/>
      <c r="K35" s="3271"/>
      <c r="L35" s="3271"/>
      <c r="M35" s="3271"/>
      <c r="N35" s="3271"/>
      <c r="O35" s="3271"/>
      <c r="P35" s="3271"/>
      <c r="Q35" s="3271"/>
      <c r="R35" s="3271"/>
      <c r="S35" s="3271"/>
      <c r="T35" s="3271"/>
      <c r="U35" s="3271"/>
      <c r="V35" s="3271"/>
      <c r="W35" s="3271"/>
      <c r="X35" s="3271"/>
      <c r="Y35" s="3271"/>
      <c r="Z35" s="3271"/>
      <c r="AA35" s="3271"/>
      <c r="AB35" s="3271"/>
      <c r="AC35" s="3271"/>
      <c r="AD35" s="3271"/>
      <c r="AE35" s="3271"/>
      <c r="AF35" s="3271"/>
      <c r="AG35" s="3271"/>
      <c r="AH35" s="3271"/>
      <c r="AI35" s="3271"/>
      <c r="AJ35" s="3271"/>
      <c r="AK35" s="3271"/>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46" t="s">
        <v>626</v>
      </c>
      <c r="C37" s="3246"/>
      <c r="D37" s="939"/>
      <c r="E37" s="947" t="s">
        <v>1575</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46" t="s">
        <v>626</v>
      </c>
      <c r="C39" s="3246"/>
      <c r="D39" s="939"/>
      <c r="E39" s="949" t="s">
        <v>1576</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46" t="s">
        <v>626</v>
      </c>
      <c r="C41" s="3246"/>
      <c r="D41" s="939"/>
      <c r="E41" s="950" t="s">
        <v>1577</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46" t="s">
        <v>626</v>
      </c>
      <c r="C43" s="3246"/>
      <c r="D43" s="939"/>
      <c r="E43" s="950" t="s">
        <v>1578</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46" t="s">
        <v>626</v>
      </c>
      <c r="C45" s="3246"/>
      <c r="D45" s="939"/>
      <c r="E45" s="950" t="s">
        <v>1579</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46" t="s">
        <v>626</v>
      </c>
      <c r="C47" s="3246"/>
      <c r="D47" s="939"/>
      <c r="E47" s="952" t="s">
        <v>1580</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46" t="s">
        <v>626</v>
      </c>
      <c r="C49" s="3246"/>
      <c r="D49" s="939"/>
      <c r="E49" s="952" t="s">
        <v>1581</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1582</v>
      </c>
      <c r="AK51" s="3220">
        <f>AO32</f>
        <v>0</v>
      </c>
      <c r="AL51" s="3221"/>
      <c r="AM51" s="3222"/>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1583</v>
      </c>
      <c r="B54" s="931" t="s">
        <v>1584</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37" t="s">
        <v>1585</v>
      </c>
      <c r="AF54" s="3237"/>
      <c r="AG54" s="3237"/>
      <c r="AH54" s="3237"/>
      <c r="AI54" s="3237"/>
      <c r="AJ54" s="3237"/>
      <c r="AK54" s="3237"/>
      <c r="AL54" s="932"/>
      <c r="AM54" s="932"/>
      <c r="AN54" s="928"/>
    </row>
    <row r="55" spans="1:50" s="929" customFormat="1" ht="12.75" customHeight="1">
      <c r="A55" s="930"/>
      <c r="B55" s="931" t="s">
        <v>2227</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46" t="s">
        <v>626</v>
      </c>
      <c r="C57" s="3246"/>
      <c r="D57" s="939" t="s">
        <v>1586</v>
      </c>
      <c r="E57" s="3265" t="s">
        <v>2239</v>
      </c>
      <c r="F57" s="3266"/>
      <c r="G57" s="3266"/>
      <c r="H57" s="3266"/>
      <c r="I57" s="3266"/>
      <c r="J57" s="3266"/>
      <c r="K57" s="3266"/>
      <c r="L57" s="3266"/>
      <c r="M57" s="3266"/>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7"/>
      <c r="AK57" s="935"/>
      <c r="AL57" s="932"/>
      <c r="AM57" s="932"/>
      <c r="AN57" s="928"/>
      <c r="AO57" s="942">
        <f>IF($B57="yes",10,0)</f>
        <v>0</v>
      </c>
    </row>
    <row r="58" spans="1:50" s="929" customFormat="1" ht="12.75" customHeight="1">
      <c r="A58" s="930"/>
      <c r="B58" s="932"/>
      <c r="C58" s="932"/>
      <c r="D58" s="943"/>
      <c r="E58" s="3268"/>
      <c r="F58" s="3269"/>
      <c r="G58" s="3269"/>
      <c r="H58" s="3269"/>
      <c r="I58" s="3269"/>
      <c r="J58" s="3269"/>
      <c r="K58" s="3269"/>
      <c r="L58" s="3269"/>
      <c r="M58" s="3269"/>
      <c r="N58" s="3269"/>
      <c r="O58" s="3269"/>
      <c r="P58" s="3269"/>
      <c r="Q58" s="3269"/>
      <c r="R58" s="3269"/>
      <c r="S58" s="3269"/>
      <c r="T58" s="3269"/>
      <c r="U58" s="3269"/>
      <c r="V58" s="3269"/>
      <c r="W58" s="3269"/>
      <c r="X58" s="3269"/>
      <c r="Y58" s="3269"/>
      <c r="Z58" s="3269"/>
      <c r="AA58" s="3269"/>
      <c r="AB58" s="3269"/>
      <c r="AC58" s="3269"/>
      <c r="AD58" s="3269"/>
      <c r="AE58" s="3269"/>
      <c r="AF58" s="3269"/>
      <c r="AG58" s="3269"/>
      <c r="AH58" s="3269"/>
      <c r="AI58" s="3269"/>
      <c r="AJ58" s="3270"/>
      <c r="AK58" s="935"/>
      <c r="AL58" s="932"/>
      <c r="AM58" s="932"/>
      <c r="AN58" s="928"/>
      <c r="AO58" s="942">
        <f>IF($B62="yes",10,0)</f>
        <v>10</v>
      </c>
    </row>
    <row r="59" spans="1:50" s="929" customFormat="1" ht="12.75" customHeight="1">
      <c r="A59" s="930"/>
      <c r="B59" s="932"/>
      <c r="C59" s="932"/>
      <c r="D59" s="943"/>
      <c r="E59" s="3268"/>
      <c r="F59" s="3269"/>
      <c r="G59" s="3269"/>
      <c r="H59" s="3269"/>
      <c r="I59" s="3269"/>
      <c r="J59" s="3269"/>
      <c r="K59" s="3269"/>
      <c r="L59" s="3269"/>
      <c r="M59" s="3269"/>
      <c r="N59" s="3269"/>
      <c r="O59" s="3269"/>
      <c r="P59" s="3269"/>
      <c r="Q59" s="3269"/>
      <c r="R59" s="3269"/>
      <c r="S59" s="3269"/>
      <c r="T59" s="3269"/>
      <c r="U59" s="3269"/>
      <c r="V59" s="3269"/>
      <c r="W59" s="3269"/>
      <c r="X59" s="3269"/>
      <c r="Y59" s="3269"/>
      <c r="Z59" s="3269"/>
      <c r="AA59" s="3269"/>
      <c r="AB59" s="3269"/>
      <c r="AC59" s="3269"/>
      <c r="AD59" s="3269"/>
      <c r="AE59" s="3269"/>
      <c r="AF59" s="3269"/>
      <c r="AG59" s="3269"/>
      <c r="AH59" s="3269"/>
      <c r="AI59" s="3269"/>
      <c r="AJ59" s="3270"/>
      <c r="AK59" s="935"/>
      <c r="AL59" s="932"/>
      <c r="AM59" s="932"/>
      <c r="AN59" s="928"/>
      <c r="AO59" s="942">
        <f>IF($B69="yes",10,0)</f>
        <v>0</v>
      </c>
    </row>
    <row r="60" spans="1:50" s="929" customFormat="1" ht="12.75" customHeight="1">
      <c r="A60" s="930"/>
      <c r="B60" s="932"/>
      <c r="C60" s="932"/>
      <c r="D60" s="943"/>
      <c r="E60" s="3281"/>
      <c r="F60" s="3282"/>
      <c r="G60" s="3282"/>
      <c r="H60" s="3282"/>
      <c r="I60" s="3282"/>
      <c r="J60" s="3282"/>
      <c r="K60" s="3282"/>
      <c r="L60" s="3282"/>
      <c r="M60" s="3282"/>
      <c r="N60" s="3282"/>
      <c r="O60" s="3282"/>
      <c r="P60" s="3282"/>
      <c r="Q60" s="3282"/>
      <c r="R60" s="3282"/>
      <c r="S60" s="3282"/>
      <c r="T60" s="3282"/>
      <c r="U60" s="3282"/>
      <c r="V60" s="3282"/>
      <c r="W60" s="3282"/>
      <c r="X60" s="3282"/>
      <c r="Y60" s="3282"/>
      <c r="Z60" s="3282"/>
      <c r="AA60" s="3282"/>
      <c r="AB60" s="3282"/>
      <c r="AC60" s="3282"/>
      <c r="AD60" s="3282"/>
      <c r="AE60" s="3282"/>
      <c r="AF60" s="3282"/>
      <c r="AG60" s="3282"/>
      <c r="AH60" s="3282"/>
      <c r="AI60" s="3282"/>
      <c r="AJ60" s="3283"/>
      <c r="AK60" s="935"/>
      <c r="AL60" s="932"/>
      <c r="AM60" s="932"/>
      <c r="AN60" s="928"/>
      <c r="AO60" s="929">
        <f>IF(SUM(AO57:AO59)&gt;10,10,(SUM(AO57:AO59)))</f>
        <v>10</v>
      </c>
      <c r="AP60" s="967" t="s">
        <v>1587</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46" t="s">
        <v>578</v>
      </c>
      <c r="C62" s="3246"/>
      <c r="D62" s="939" t="s">
        <v>1588</v>
      </c>
      <c r="E62" s="1688" t="s">
        <v>2223</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50" t="s">
        <v>626</v>
      </c>
      <c r="F63" s="3246"/>
      <c r="G63" s="968"/>
      <c r="H63" s="1687" t="s">
        <v>1589</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44" t="s">
        <v>626</v>
      </c>
      <c r="F64" s="3245"/>
      <c r="G64" s="968"/>
      <c r="H64" s="1687" t="s">
        <v>1590</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44" t="s">
        <v>626</v>
      </c>
      <c r="F65" s="3245"/>
      <c r="G65" s="968"/>
      <c r="H65" s="1687" t="s">
        <v>2238</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50" t="s">
        <v>578</v>
      </c>
      <c r="F67" s="3246"/>
      <c r="G67" s="1590"/>
      <c r="H67" s="1696" t="s">
        <v>2237</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46" t="s">
        <v>626</v>
      </c>
      <c r="C69" s="3246"/>
      <c r="D69" s="939" t="s">
        <v>1591</v>
      </c>
      <c r="E69" s="3176" t="s">
        <v>2240</v>
      </c>
      <c r="F69" s="3177"/>
      <c r="G69" s="3177"/>
      <c r="H69" s="3177"/>
      <c r="I69" s="3177"/>
      <c r="J69" s="3177"/>
      <c r="K69" s="3177"/>
      <c r="L69" s="3177"/>
      <c r="M69" s="3177"/>
      <c r="N69" s="3177"/>
      <c r="O69" s="3177"/>
      <c r="P69" s="3177"/>
      <c r="Q69" s="3177"/>
      <c r="R69" s="3177"/>
      <c r="S69" s="3177"/>
      <c r="T69" s="3177"/>
      <c r="U69" s="3177"/>
      <c r="V69" s="3177"/>
      <c r="W69" s="3177"/>
      <c r="X69" s="3177"/>
      <c r="Y69" s="3177"/>
      <c r="Z69" s="3177"/>
      <c r="AA69" s="3177"/>
      <c r="AB69" s="3177"/>
      <c r="AC69" s="3177"/>
      <c r="AD69" s="3177"/>
      <c r="AE69" s="3177"/>
      <c r="AF69" s="3177"/>
      <c r="AG69" s="3177"/>
      <c r="AH69" s="3177"/>
      <c r="AI69" s="3177"/>
      <c r="AJ69" s="3178"/>
      <c r="AK69" s="935"/>
      <c r="AL69" s="932"/>
      <c r="AM69" s="932"/>
      <c r="AN69" s="928"/>
    </row>
    <row r="70" spans="1:40" s="929" customFormat="1" ht="12.75" customHeight="1">
      <c r="A70" s="930"/>
      <c r="B70" s="932"/>
      <c r="C70" s="932"/>
      <c r="D70" s="942"/>
      <c r="E70" s="3247"/>
      <c r="F70" s="3248"/>
      <c r="G70" s="3248"/>
      <c r="H70" s="3248"/>
      <c r="I70" s="3248"/>
      <c r="J70" s="3248"/>
      <c r="K70" s="3248"/>
      <c r="L70" s="3248"/>
      <c r="M70" s="3248"/>
      <c r="N70" s="3248"/>
      <c r="O70" s="3248"/>
      <c r="P70" s="3248"/>
      <c r="Q70" s="3248"/>
      <c r="R70" s="3248"/>
      <c r="S70" s="3248"/>
      <c r="T70" s="3248"/>
      <c r="U70" s="3248"/>
      <c r="V70" s="3248"/>
      <c r="W70" s="3248"/>
      <c r="X70" s="3248"/>
      <c r="Y70" s="3248"/>
      <c r="Z70" s="3248"/>
      <c r="AA70" s="3248"/>
      <c r="AB70" s="3248"/>
      <c r="AC70" s="3248"/>
      <c r="AD70" s="3248"/>
      <c r="AE70" s="3248"/>
      <c r="AF70" s="3248"/>
      <c r="AG70" s="3248"/>
      <c r="AH70" s="3248"/>
      <c r="AI70" s="3248"/>
      <c r="AJ70" s="3249"/>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1592</v>
      </c>
      <c r="AK72" s="3220">
        <f>IF(AK51&gt;0,0,AO60)</f>
        <v>10</v>
      </c>
      <c r="AL72" s="3221"/>
      <c r="AM72" s="3222"/>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1593</v>
      </c>
      <c r="B75" s="931" t="s">
        <v>1594</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37" t="s">
        <v>1564</v>
      </c>
      <c r="AF75" s="3237"/>
      <c r="AG75" s="3237"/>
      <c r="AH75" s="3237"/>
      <c r="AI75" s="3237"/>
      <c r="AJ75" s="3237"/>
      <c r="AK75" s="3237"/>
      <c r="AL75" s="932"/>
      <c r="AM75" s="932"/>
      <c r="AN75" s="928"/>
    </row>
    <row r="76" spans="1:40" s="929" customFormat="1" ht="12.75" customHeight="1">
      <c r="A76" s="930"/>
      <c r="B76" s="931" t="s">
        <v>1595</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46" t="s">
        <v>626</v>
      </c>
      <c r="C78" s="3246"/>
      <c r="D78" s="939" t="s">
        <v>1586</v>
      </c>
      <c r="E78" s="3253" t="s">
        <v>1596</v>
      </c>
      <c r="F78" s="3254"/>
      <c r="G78" s="3254"/>
      <c r="H78" s="3254"/>
      <c r="I78" s="3254"/>
      <c r="J78" s="3254"/>
      <c r="K78" s="3254"/>
      <c r="L78" s="3254"/>
      <c r="M78" s="3254"/>
      <c r="N78" s="3254"/>
      <c r="O78" s="3254"/>
      <c r="P78" s="3254"/>
      <c r="Q78" s="3254"/>
      <c r="R78" s="3254"/>
      <c r="S78" s="3254"/>
      <c r="T78" s="3254"/>
      <c r="U78" s="3254"/>
      <c r="V78" s="3254"/>
      <c r="W78" s="3254"/>
      <c r="X78" s="3254"/>
      <c r="Y78" s="3254"/>
      <c r="Z78" s="3254"/>
      <c r="AA78" s="3254"/>
      <c r="AB78" s="3254"/>
      <c r="AC78" s="3254"/>
      <c r="AD78" s="3254"/>
      <c r="AE78" s="3254"/>
      <c r="AF78" s="3254"/>
      <c r="AG78" s="3254"/>
      <c r="AH78" s="3254"/>
      <c r="AI78" s="3254"/>
      <c r="AJ78" s="3255"/>
      <c r="AK78" s="935"/>
      <c r="AL78" s="932"/>
      <c r="AM78" s="932"/>
      <c r="AN78" s="928"/>
    </row>
    <row r="79" spans="1:40" s="929" customFormat="1" ht="12.75" customHeight="1">
      <c r="A79" s="930"/>
      <c r="B79" s="931"/>
      <c r="C79" s="931"/>
      <c r="D79" s="931"/>
      <c r="E79" s="3256"/>
      <c r="F79" s="3257"/>
      <c r="G79" s="3257"/>
      <c r="H79" s="3257"/>
      <c r="I79" s="3257"/>
      <c r="J79" s="3257"/>
      <c r="K79" s="3257"/>
      <c r="L79" s="3257"/>
      <c r="M79" s="3257"/>
      <c r="N79" s="3257"/>
      <c r="O79" s="3257"/>
      <c r="P79" s="3257"/>
      <c r="Q79" s="3257"/>
      <c r="R79" s="3257"/>
      <c r="S79" s="3257"/>
      <c r="T79" s="3257"/>
      <c r="U79" s="3257"/>
      <c r="V79" s="3257"/>
      <c r="W79" s="3257"/>
      <c r="X79" s="3257"/>
      <c r="Y79" s="3257"/>
      <c r="Z79" s="3257"/>
      <c r="AA79" s="3257"/>
      <c r="AB79" s="3257"/>
      <c r="AC79" s="3257"/>
      <c r="AD79" s="3257"/>
      <c r="AE79" s="3257"/>
      <c r="AF79" s="3257"/>
      <c r="AG79" s="3257"/>
      <c r="AH79" s="3257"/>
      <c r="AI79" s="3257"/>
      <c r="AJ79" s="3258"/>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35">
        <f>Application!AH753</f>
        <v>0.36000000000000004</v>
      </c>
      <c r="F81" s="3236"/>
      <c r="G81" s="3236"/>
      <c r="H81" s="3236"/>
      <c r="I81" s="970"/>
      <c r="J81" s="973" t="s">
        <v>1597</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59">
        <f>0.6-ROUNDUP(E81,2)</f>
        <v>0.24</v>
      </c>
      <c r="F82" s="3260"/>
      <c r="G82" s="3260"/>
      <c r="H82" s="3260"/>
      <c r="I82" s="970"/>
      <c r="J82" s="973" t="s">
        <v>1598</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51">
        <f>IF(E82*200&gt;20,20,E82*200)</f>
        <v>20</v>
      </c>
      <c r="F83" s="3252"/>
      <c r="G83" s="3252"/>
      <c r="H83" s="3252"/>
      <c r="I83" s="970"/>
      <c r="J83" s="973" t="s">
        <v>1599</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1568</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46" t="s">
        <v>578</v>
      </c>
      <c r="C86" s="3246"/>
      <c r="D86" s="939" t="s">
        <v>1588</v>
      </c>
      <c r="E86" s="3253" t="s">
        <v>2224</v>
      </c>
      <c r="F86" s="3254"/>
      <c r="G86" s="3254"/>
      <c r="H86" s="3254"/>
      <c r="I86" s="3254"/>
      <c r="J86" s="3254"/>
      <c r="K86" s="3254"/>
      <c r="L86" s="3254"/>
      <c r="M86" s="3254"/>
      <c r="N86" s="3254"/>
      <c r="O86" s="3254"/>
      <c r="P86" s="3254"/>
      <c r="Q86" s="3254"/>
      <c r="R86" s="3254"/>
      <c r="S86" s="3254"/>
      <c r="T86" s="3254"/>
      <c r="U86" s="3254"/>
      <c r="V86" s="3254"/>
      <c r="W86" s="3254"/>
      <c r="X86" s="3254"/>
      <c r="Y86" s="3254"/>
      <c r="Z86" s="3254"/>
      <c r="AA86" s="3254"/>
      <c r="AB86" s="3254"/>
      <c r="AC86" s="3254"/>
      <c r="AD86" s="3254"/>
      <c r="AE86" s="3254"/>
      <c r="AF86" s="3254"/>
      <c r="AG86" s="3254"/>
      <c r="AH86" s="3254"/>
      <c r="AI86" s="3254"/>
      <c r="AJ86" s="3255"/>
      <c r="AK86" s="935"/>
      <c r="AL86" s="932"/>
      <c r="AM86" s="932"/>
      <c r="AN86" s="928"/>
    </row>
    <row r="87" spans="1:47" s="929" customFormat="1" ht="12.75" customHeight="1">
      <c r="A87" s="930"/>
      <c r="B87" s="931"/>
      <c r="C87" s="931"/>
      <c r="D87" s="931"/>
      <c r="E87" s="3256"/>
      <c r="F87" s="3257"/>
      <c r="G87" s="3257"/>
      <c r="H87" s="3257"/>
      <c r="I87" s="3257"/>
      <c r="J87" s="3257"/>
      <c r="K87" s="3257"/>
      <c r="L87" s="3257"/>
      <c r="M87" s="3257"/>
      <c r="N87" s="3257"/>
      <c r="O87" s="3257"/>
      <c r="P87" s="3257"/>
      <c r="Q87" s="3257"/>
      <c r="R87" s="3257"/>
      <c r="S87" s="3257"/>
      <c r="T87" s="3257"/>
      <c r="U87" s="3257"/>
      <c r="V87" s="3257"/>
      <c r="W87" s="3257"/>
      <c r="X87" s="3257"/>
      <c r="Y87" s="3257"/>
      <c r="Z87" s="3257"/>
      <c r="AA87" s="3257"/>
      <c r="AB87" s="3257"/>
      <c r="AC87" s="3257"/>
      <c r="AD87" s="3257"/>
      <c r="AE87" s="3257"/>
      <c r="AF87" s="3257"/>
      <c r="AG87" s="3257"/>
      <c r="AH87" s="3257"/>
      <c r="AI87" s="3257"/>
      <c r="AJ87" s="3258"/>
      <c r="AK87" s="935"/>
      <c r="AL87" s="932"/>
      <c r="AM87" s="932"/>
      <c r="AN87" s="928"/>
    </row>
    <row r="88" spans="1:47" s="929" customFormat="1" ht="12.75" customHeight="1">
      <c r="A88" s="930"/>
      <c r="B88" s="931"/>
      <c r="C88" s="931"/>
      <c r="D88" s="931"/>
      <c r="E88" s="3256"/>
      <c r="F88" s="3257"/>
      <c r="G88" s="3257"/>
      <c r="H88" s="3257"/>
      <c r="I88" s="3257"/>
      <c r="J88" s="3257"/>
      <c r="K88" s="3257"/>
      <c r="L88" s="3257"/>
      <c r="M88" s="3257"/>
      <c r="N88" s="3257"/>
      <c r="O88" s="3257"/>
      <c r="P88" s="3257"/>
      <c r="Q88" s="3257"/>
      <c r="R88" s="3257"/>
      <c r="S88" s="3257"/>
      <c r="T88" s="3257"/>
      <c r="U88" s="3257"/>
      <c r="V88" s="3257"/>
      <c r="W88" s="3257"/>
      <c r="X88" s="3257"/>
      <c r="Y88" s="3257"/>
      <c r="Z88" s="3257"/>
      <c r="AA88" s="3257"/>
      <c r="AB88" s="3257"/>
      <c r="AC88" s="3257"/>
      <c r="AD88" s="3257"/>
      <c r="AE88" s="3257"/>
      <c r="AF88" s="3257"/>
      <c r="AG88" s="3257"/>
      <c r="AH88" s="3257"/>
      <c r="AI88" s="3257"/>
      <c r="AJ88" s="3258"/>
      <c r="AK88" s="935"/>
      <c r="AL88" s="932"/>
      <c r="AM88" s="932"/>
      <c r="AN88" s="928"/>
    </row>
    <row r="89" spans="1:47" s="929" customFormat="1" ht="12.75" customHeight="1">
      <c r="A89" s="930"/>
      <c r="B89" s="931"/>
      <c r="C89" s="931"/>
      <c r="D89" s="931"/>
      <c r="E89" s="3256"/>
      <c r="F89" s="3257"/>
      <c r="G89" s="3257"/>
      <c r="H89" s="3257"/>
      <c r="I89" s="3257"/>
      <c r="J89" s="3257"/>
      <c r="K89" s="3257"/>
      <c r="L89" s="3257"/>
      <c r="M89" s="3257"/>
      <c r="N89" s="3257"/>
      <c r="O89" s="3257"/>
      <c r="P89" s="3257"/>
      <c r="Q89" s="3257"/>
      <c r="R89" s="3257"/>
      <c r="S89" s="3257"/>
      <c r="T89" s="3257"/>
      <c r="U89" s="3257"/>
      <c r="V89" s="3257"/>
      <c r="W89" s="3257"/>
      <c r="X89" s="3257"/>
      <c r="Y89" s="3257"/>
      <c r="Z89" s="3257"/>
      <c r="AA89" s="3257"/>
      <c r="AB89" s="3257"/>
      <c r="AC89" s="3257"/>
      <c r="AD89" s="3257"/>
      <c r="AE89" s="3257"/>
      <c r="AF89" s="3257"/>
      <c r="AG89" s="3257"/>
      <c r="AH89" s="3257"/>
      <c r="AI89" s="3257"/>
      <c r="AJ89" s="3258"/>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35">
        <f>Application!AH753</f>
        <v>0.36000000000000004</v>
      </c>
      <c r="F91" s="3236"/>
      <c r="G91" s="3236"/>
      <c r="H91" s="3236"/>
      <c r="I91" s="970"/>
      <c r="J91" s="1479" t="s">
        <v>1597</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35">
        <f ca="1">SUMIF(Application!AH728:AL752,0.2,Application!G728:J752)/Application!G753+SUMIF(Application!AH728:AL752,0.25,Application!G728:J752)/Application!G753+SUMIF(Application!AH728:AL752,0.3,Application!G728:J752)/Application!G753</f>
        <v>0.45</v>
      </c>
      <c r="F92" s="3236"/>
      <c r="G92" s="3236"/>
      <c r="H92" s="3236"/>
      <c r="I92" s="970"/>
      <c r="J92" s="973" t="s">
        <v>1600</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35">
        <f ca="1">SUMIF(Application!AH728:AL752,0.35,Application!G728:J752)/Application!G753+SUMIF(Application!AH728:AL752,0.4,Application!G728:J752)/Application!G753+SUMIF(Application!AH728:AL752,0.45,Application!G728:J752)/Application!G753+SUMIF(Application!AH728:AL752,0.5,Application!G728:J752)/Application!G753</f>
        <v>0.55000000000000004</v>
      </c>
      <c r="F93" s="3236"/>
      <c r="G93" s="3236"/>
      <c r="H93" s="3236"/>
      <c r="I93" s="970"/>
      <c r="J93" s="973" t="s">
        <v>1601</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38">
        <f ca="1">IF(AND(E91&lt;=0.6,E92&gt;=0.1,OR(E93&gt;=0.1,E92=1)),20,0)</f>
        <v>20</v>
      </c>
      <c r="F94" s="3239"/>
      <c r="G94" s="3239"/>
      <c r="H94" s="3239"/>
      <c r="I94" s="945"/>
      <c r="J94" s="980" t="s">
        <v>1599</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1568</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1602</v>
      </c>
      <c r="AK97" s="3220">
        <f ca="1">MAX(AP83,AP94)</f>
        <v>20</v>
      </c>
      <c r="AL97" s="3221"/>
      <c r="AM97" s="3222"/>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1603</v>
      </c>
      <c r="B100" s="931" t="s">
        <v>1604</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37" t="s">
        <v>1585</v>
      </c>
      <c r="AF100" s="3237"/>
      <c r="AG100" s="3237"/>
      <c r="AH100" s="3237"/>
      <c r="AI100" s="3237"/>
      <c r="AJ100" s="3237"/>
      <c r="AK100" s="3237"/>
      <c r="AL100" s="932"/>
      <c r="AM100" s="932"/>
      <c r="AN100" s="928"/>
      <c r="AO100" s="929" t="str">
        <f>Application!B728</f>
        <v>1 Bedroom</v>
      </c>
      <c r="AQ100" s="929">
        <f>Application!O728</f>
        <v>379</v>
      </c>
    </row>
    <row r="101" spans="1:49" s="929" customFormat="1" ht="12.75" customHeight="1">
      <c r="A101" s="932"/>
      <c r="B101" s="931" t="s">
        <v>1595</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607</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834</v>
      </c>
    </row>
    <row r="103" spans="1:49" s="929" customFormat="1" ht="12.75" customHeight="1">
      <c r="A103" s="932"/>
      <c r="B103" s="3246" t="s">
        <v>578</v>
      </c>
      <c r="C103" s="3246"/>
      <c r="D103" s="939" t="s">
        <v>1586</v>
      </c>
      <c r="E103" s="3253" t="s">
        <v>2386</v>
      </c>
      <c r="F103" s="3254"/>
      <c r="G103" s="3254"/>
      <c r="H103" s="3254"/>
      <c r="I103" s="3254"/>
      <c r="J103" s="3254"/>
      <c r="K103" s="3254"/>
      <c r="L103" s="3254"/>
      <c r="M103" s="3254"/>
      <c r="N103" s="3254"/>
      <c r="O103" s="3254"/>
      <c r="P103" s="3254"/>
      <c r="Q103" s="3254"/>
      <c r="R103" s="3254"/>
      <c r="S103" s="3254"/>
      <c r="T103" s="3254"/>
      <c r="U103" s="3254"/>
      <c r="V103" s="3254"/>
      <c r="W103" s="3254"/>
      <c r="X103" s="3254"/>
      <c r="Y103" s="3254"/>
      <c r="Z103" s="3254"/>
      <c r="AA103" s="3254"/>
      <c r="AB103" s="3254"/>
      <c r="AC103" s="3254"/>
      <c r="AD103" s="3254"/>
      <c r="AE103" s="3254"/>
      <c r="AF103" s="3254"/>
      <c r="AG103" s="3254"/>
      <c r="AH103" s="3254"/>
      <c r="AI103" s="3254"/>
      <c r="AJ103" s="3255"/>
      <c r="AK103" s="932"/>
      <c r="AL103" s="932"/>
      <c r="AM103" s="932"/>
      <c r="AN103" s="928"/>
      <c r="AO103" s="929" t="str">
        <f>Application!B731</f>
        <v>1 Bedroom</v>
      </c>
      <c r="AQ103" s="929">
        <f>Application!O731</f>
        <v>1061</v>
      </c>
      <c r="AU103" s="929" t="s">
        <v>2364</v>
      </c>
      <c r="AV103" s="1764" t="s">
        <v>2365</v>
      </c>
      <c r="AW103" s="929" t="s">
        <v>2366</v>
      </c>
    </row>
    <row r="104" spans="1:49" s="929" customFormat="1" ht="12.75" customHeight="1">
      <c r="A104" s="932"/>
      <c r="B104" s="931"/>
      <c r="C104" s="931"/>
      <c r="D104" s="931"/>
      <c r="E104" s="3256"/>
      <c r="F104" s="3257"/>
      <c r="G104" s="3257"/>
      <c r="H104" s="3257"/>
      <c r="I104" s="3257"/>
      <c r="J104" s="3257"/>
      <c r="K104" s="3257"/>
      <c r="L104" s="3257"/>
      <c r="M104" s="3257"/>
      <c r="N104" s="3257"/>
      <c r="O104" s="3257"/>
      <c r="P104" s="3257"/>
      <c r="Q104" s="3257"/>
      <c r="R104" s="3257"/>
      <c r="S104" s="3257"/>
      <c r="T104" s="3257"/>
      <c r="U104" s="3257"/>
      <c r="V104" s="3257"/>
      <c r="W104" s="3257"/>
      <c r="X104" s="3257"/>
      <c r="Y104" s="3257"/>
      <c r="Z104" s="3257"/>
      <c r="AA104" s="3257"/>
      <c r="AB104" s="3257"/>
      <c r="AC104" s="3257"/>
      <c r="AD104" s="3257"/>
      <c r="AE104" s="3257"/>
      <c r="AF104" s="3257"/>
      <c r="AG104" s="3257"/>
      <c r="AH104" s="3257"/>
      <c r="AI104" s="3257"/>
      <c r="AJ104" s="3258"/>
      <c r="AK104" s="932"/>
      <c r="AL104" s="932"/>
      <c r="AM104" s="932"/>
      <c r="AN104" s="928"/>
      <c r="AO104" s="929" t="str">
        <f>Application!B732</f>
        <v>2 Bedrooms</v>
      </c>
      <c r="AQ104" s="929">
        <f>Application!O732</f>
        <v>448</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256"/>
      <c r="F105" s="3257"/>
      <c r="G105" s="3257"/>
      <c r="H105" s="3257"/>
      <c r="I105" s="3257"/>
      <c r="J105" s="3257"/>
      <c r="K105" s="3257"/>
      <c r="L105" s="3257"/>
      <c r="M105" s="3257"/>
      <c r="N105" s="3257"/>
      <c r="O105" s="3257"/>
      <c r="P105" s="3257"/>
      <c r="Q105" s="3257"/>
      <c r="R105" s="3257"/>
      <c r="S105" s="3257"/>
      <c r="T105" s="3257"/>
      <c r="U105" s="3257"/>
      <c r="V105" s="3257"/>
      <c r="W105" s="3257"/>
      <c r="X105" s="3257"/>
      <c r="Y105" s="3257"/>
      <c r="Z105" s="3257"/>
      <c r="AA105" s="3257"/>
      <c r="AB105" s="3257"/>
      <c r="AC105" s="3257"/>
      <c r="AD105" s="3257"/>
      <c r="AE105" s="3257"/>
      <c r="AF105" s="3257"/>
      <c r="AG105" s="3257"/>
      <c r="AH105" s="3257"/>
      <c r="AI105" s="3257"/>
      <c r="AJ105" s="3258"/>
      <c r="AK105" s="932"/>
      <c r="AL105" s="932"/>
      <c r="AM105" s="932"/>
      <c r="AN105" s="928"/>
      <c r="AO105" s="929" t="str">
        <f>Application!B733</f>
        <v>2 Bedrooms</v>
      </c>
      <c r="AQ105" s="929">
        <f>Application!O733</f>
        <v>993</v>
      </c>
      <c r="AU105" s="1767" t="str">
        <f>J112</f>
        <v>1-bedroom</v>
      </c>
      <c r="AV105" s="929">
        <f t="array" ref="AV105">SUM(IF(Application!B728:F752="1 Bedroom",Application!G728:J752))</f>
        <v>80</v>
      </c>
      <c r="AW105" s="1802">
        <f>AV105/AV110</f>
        <v>0.8</v>
      </c>
    </row>
    <row r="106" spans="1:49" s="929" customFormat="1" ht="12.75" customHeight="1">
      <c r="A106" s="932"/>
      <c r="B106" s="931"/>
      <c r="C106" s="931"/>
      <c r="D106" s="931"/>
      <c r="E106" s="3256"/>
      <c r="F106" s="3257"/>
      <c r="G106" s="3257"/>
      <c r="H106" s="3257"/>
      <c r="I106" s="3257"/>
      <c r="J106" s="3257"/>
      <c r="K106" s="3257"/>
      <c r="L106" s="3257"/>
      <c r="M106" s="3257"/>
      <c r="N106" s="3257"/>
      <c r="O106" s="3257"/>
      <c r="P106" s="3257"/>
      <c r="Q106" s="3257"/>
      <c r="R106" s="3257"/>
      <c r="S106" s="3257"/>
      <c r="T106" s="3257"/>
      <c r="U106" s="3257"/>
      <c r="V106" s="3257"/>
      <c r="W106" s="3257"/>
      <c r="X106" s="3257"/>
      <c r="Y106" s="3257"/>
      <c r="Z106" s="3257"/>
      <c r="AA106" s="3257"/>
      <c r="AB106" s="3257"/>
      <c r="AC106" s="3257"/>
      <c r="AD106" s="3257"/>
      <c r="AE106" s="3257"/>
      <c r="AF106" s="3257"/>
      <c r="AG106" s="3257"/>
      <c r="AH106" s="3257"/>
      <c r="AI106" s="3257"/>
      <c r="AJ106" s="3258"/>
      <c r="AK106" s="932"/>
      <c r="AL106" s="932"/>
      <c r="AM106" s="932"/>
      <c r="AN106" s="928"/>
      <c r="AO106" s="929">
        <f>Application!B734</f>
        <v>0</v>
      </c>
      <c r="AQ106" s="929">
        <f>Application!O734</f>
        <v>0</v>
      </c>
      <c r="AU106" s="1767" t="str">
        <f>O112</f>
        <v>2-bedroom</v>
      </c>
      <c r="AV106" s="929">
        <f t="array" ref="AV106">SUM(IF(Application!B728:F752="2 Bedrooms",Application!G728:J752))</f>
        <v>20</v>
      </c>
      <c r="AW106" s="1802">
        <f>AV106/AV110</f>
        <v>0.2</v>
      </c>
    </row>
    <row r="107" spans="1:49" s="929" customFormat="1" ht="12.75" customHeight="1">
      <c r="A107" s="932"/>
      <c r="B107" s="931"/>
      <c r="C107" s="931"/>
      <c r="D107" s="931"/>
      <c r="E107" s="3256"/>
      <c r="F107" s="3257"/>
      <c r="G107" s="3257"/>
      <c r="H107" s="3257"/>
      <c r="I107" s="3257"/>
      <c r="J107" s="3257"/>
      <c r="K107" s="3257"/>
      <c r="L107" s="3257"/>
      <c r="M107" s="3257"/>
      <c r="N107" s="3257"/>
      <c r="O107" s="3257"/>
      <c r="P107" s="3257"/>
      <c r="Q107" s="3257"/>
      <c r="R107" s="3257"/>
      <c r="S107" s="3257"/>
      <c r="T107" s="3257"/>
      <c r="U107" s="3257"/>
      <c r="V107" s="3257"/>
      <c r="W107" s="3257"/>
      <c r="X107" s="3257"/>
      <c r="Y107" s="3257"/>
      <c r="Z107" s="3257"/>
      <c r="AA107" s="3257"/>
      <c r="AB107" s="3257"/>
      <c r="AC107" s="3257"/>
      <c r="AD107" s="3257"/>
      <c r="AE107" s="3257"/>
      <c r="AF107" s="3257"/>
      <c r="AG107" s="3257"/>
      <c r="AH107" s="3257"/>
      <c r="AI107" s="3257"/>
      <c r="AJ107" s="3258"/>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256"/>
      <c r="F108" s="3257"/>
      <c r="G108" s="3257"/>
      <c r="H108" s="3257"/>
      <c r="I108" s="3257"/>
      <c r="J108" s="3257"/>
      <c r="K108" s="3257"/>
      <c r="L108" s="3257"/>
      <c r="M108" s="3257"/>
      <c r="N108" s="3257"/>
      <c r="O108" s="3257"/>
      <c r="P108" s="3257"/>
      <c r="Q108" s="3257"/>
      <c r="R108" s="3257"/>
      <c r="S108" s="3257"/>
      <c r="T108" s="3257"/>
      <c r="U108" s="3257"/>
      <c r="V108" s="3257"/>
      <c r="W108" s="3257"/>
      <c r="X108" s="3257"/>
      <c r="Y108" s="3257"/>
      <c r="Z108" s="3257"/>
      <c r="AA108" s="3257"/>
      <c r="AB108" s="3257"/>
      <c r="AC108" s="3257"/>
      <c r="AD108" s="3257"/>
      <c r="AE108" s="3257"/>
      <c r="AF108" s="3257"/>
      <c r="AG108" s="3257"/>
      <c r="AH108" s="3257"/>
      <c r="AI108" s="3257"/>
      <c r="AJ108" s="3258"/>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56"/>
      <c r="F109" s="3257"/>
      <c r="G109" s="3257"/>
      <c r="H109" s="3257"/>
      <c r="I109" s="3257"/>
      <c r="J109" s="3257"/>
      <c r="K109" s="3257"/>
      <c r="L109" s="3257"/>
      <c r="M109" s="3257"/>
      <c r="N109" s="3257"/>
      <c r="O109" s="3257"/>
      <c r="P109" s="3257"/>
      <c r="Q109" s="3257"/>
      <c r="R109" s="3257"/>
      <c r="S109" s="3257"/>
      <c r="T109" s="3257"/>
      <c r="U109" s="3257"/>
      <c r="V109" s="3257"/>
      <c r="W109" s="3257"/>
      <c r="X109" s="3257"/>
      <c r="Y109" s="3257"/>
      <c r="Z109" s="3257"/>
      <c r="AA109" s="3257"/>
      <c r="AB109" s="3257"/>
      <c r="AC109" s="3257"/>
      <c r="AD109" s="3257"/>
      <c r="AE109" s="3257"/>
      <c r="AF109" s="3257"/>
      <c r="AG109" s="3257"/>
      <c r="AH109" s="3257"/>
      <c r="AI109" s="3257"/>
      <c r="AJ109" s="3258"/>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56"/>
      <c r="F110" s="3257"/>
      <c r="G110" s="3257"/>
      <c r="H110" s="3257"/>
      <c r="I110" s="3257"/>
      <c r="J110" s="3257"/>
      <c r="K110" s="3257"/>
      <c r="L110" s="3257"/>
      <c r="M110" s="3257"/>
      <c r="N110" s="3257"/>
      <c r="O110" s="3257"/>
      <c r="P110" s="3257"/>
      <c r="Q110" s="3257"/>
      <c r="R110" s="3257"/>
      <c r="S110" s="3257"/>
      <c r="T110" s="3257"/>
      <c r="U110" s="3257"/>
      <c r="V110" s="3257"/>
      <c r="W110" s="3257"/>
      <c r="X110" s="3257"/>
      <c r="Y110" s="3257"/>
      <c r="Z110" s="3257"/>
      <c r="AA110" s="3257"/>
      <c r="AB110" s="3257"/>
      <c r="AC110" s="3257"/>
      <c r="AD110" s="3257"/>
      <c r="AE110" s="3257"/>
      <c r="AF110" s="3257"/>
      <c r="AG110" s="3257"/>
      <c r="AH110" s="3257"/>
      <c r="AI110" s="3257"/>
      <c r="AJ110" s="3258"/>
      <c r="AK110" s="932"/>
      <c r="AL110" s="932"/>
      <c r="AM110" s="932"/>
      <c r="AN110" s="928"/>
      <c r="AO110" s="929">
        <f>Application!B738</f>
        <v>0</v>
      </c>
      <c r="AQ110" s="929">
        <f>Application!O738</f>
        <v>0</v>
      </c>
      <c r="AV110" s="929">
        <f>SUM(AV104:AV109)</f>
        <v>100</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35" t="s">
        <v>1887</v>
      </c>
      <c r="F112" s="3236"/>
      <c r="G112" s="3236"/>
      <c r="H112" s="3236"/>
      <c r="I112" s="1472"/>
      <c r="J112" s="3236" t="s">
        <v>1980</v>
      </c>
      <c r="K112" s="3236"/>
      <c r="L112" s="3236"/>
      <c r="M112" s="3236"/>
      <c r="N112" s="1472"/>
      <c r="O112" s="3236" t="s">
        <v>1981</v>
      </c>
      <c r="P112" s="3236"/>
      <c r="Q112" s="3236"/>
      <c r="R112" s="3236"/>
      <c r="S112" s="1472"/>
      <c r="T112" s="3236" t="s">
        <v>1605</v>
      </c>
      <c r="U112" s="3236"/>
      <c r="V112" s="3236"/>
      <c r="W112" s="3236"/>
      <c r="X112" s="1472"/>
      <c r="Y112" s="3236" t="s">
        <v>1982</v>
      </c>
      <c r="Z112" s="3236"/>
      <c r="AA112" s="3236"/>
      <c r="AB112" s="3236"/>
      <c r="AC112" s="1472"/>
      <c r="AD112" s="3236" t="s">
        <v>1983</v>
      </c>
      <c r="AE112" s="3236"/>
      <c r="AF112" s="3236"/>
      <c r="AG112" s="3236"/>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1984</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40"/>
      <c r="F115" s="3241"/>
      <c r="G115" s="3241"/>
      <c r="H115" s="3241"/>
      <c r="I115" s="1474"/>
      <c r="J115" s="3241">
        <v>1511</v>
      </c>
      <c r="K115" s="3241"/>
      <c r="L115" s="3241"/>
      <c r="M115" s="3241"/>
      <c r="N115" s="1474"/>
      <c r="O115" s="3241">
        <v>1804</v>
      </c>
      <c r="P115" s="3241"/>
      <c r="Q115" s="3241"/>
      <c r="R115" s="3241"/>
      <c r="S115" s="1474"/>
      <c r="T115" s="3241"/>
      <c r="U115" s="3241"/>
      <c r="V115" s="3241"/>
      <c r="W115" s="3241"/>
      <c r="X115" s="1474"/>
      <c r="Y115" s="3241"/>
      <c r="Z115" s="3241"/>
      <c r="AA115" s="3241"/>
      <c r="AB115" s="3241"/>
      <c r="AC115" s="1474"/>
      <c r="AD115" s="3241"/>
      <c r="AE115" s="3241"/>
      <c r="AF115" s="3241"/>
      <c r="AG115" s="3241"/>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2368</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42">
        <f>Application!DX663</f>
        <v>0</v>
      </c>
      <c r="F118" s="3243"/>
      <c r="G118" s="3243"/>
      <c r="H118" s="3243"/>
      <c r="I118" s="1474"/>
      <c r="J118" s="3243">
        <f>Application!EC663</f>
        <v>748.625</v>
      </c>
      <c r="K118" s="3243"/>
      <c r="L118" s="3243"/>
      <c r="M118" s="3243"/>
      <c r="N118" s="1474"/>
      <c r="O118" s="3243">
        <f>Application!EH663</f>
        <v>856.75</v>
      </c>
      <c r="P118" s="3243"/>
      <c r="Q118" s="3243"/>
      <c r="R118" s="3243"/>
      <c r="S118" s="1478"/>
      <c r="T118" s="3243">
        <f>Application!EM663</f>
        <v>0</v>
      </c>
      <c r="U118" s="3243"/>
      <c r="V118" s="3243"/>
      <c r="W118" s="3243"/>
      <c r="X118" s="1478"/>
      <c r="Y118" s="3243">
        <f>Application!ER663</f>
        <v>0</v>
      </c>
      <c r="Z118" s="3243"/>
      <c r="AA118" s="3243"/>
      <c r="AB118" s="3243"/>
      <c r="AC118" s="1478"/>
      <c r="AD118" s="3243">
        <f>Application!EW663</f>
        <v>0</v>
      </c>
      <c r="AE118" s="3243"/>
      <c r="AF118" s="3243"/>
      <c r="AG118" s="3243"/>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2369</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26" t="e">
        <f>(E115-E118)/E115</f>
        <v>#DIV/0!</v>
      </c>
      <c r="F121" s="3027"/>
      <c r="G121" s="3027"/>
      <c r="H121" s="3028"/>
      <c r="I121" s="970"/>
      <c r="J121" s="3026">
        <f>(J115-J118)/J115</f>
        <v>0.50454996690933152</v>
      </c>
      <c r="K121" s="3027"/>
      <c r="L121" s="3027"/>
      <c r="M121" s="3028"/>
      <c r="N121" s="970"/>
      <c r="O121" s="3026">
        <f>(O115-O118)/O115</f>
        <v>0.52508314855875826</v>
      </c>
      <c r="P121" s="3027"/>
      <c r="Q121" s="3027"/>
      <c r="R121" s="3028"/>
      <c r="S121" s="970"/>
      <c r="T121" s="3026" t="e">
        <f>(T115-T118)/T115</f>
        <v>#DIV/0!</v>
      </c>
      <c r="U121" s="3027"/>
      <c r="V121" s="3027"/>
      <c r="W121" s="3028"/>
      <c r="X121" s="970"/>
      <c r="Y121" s="3026" t="e">
        <f>(Y115-Y118)/Y115</f>
        <v>#DIV/0!</v>
      </c>
      <c r="Z121" s="3027"/>
      <c r="AA121" s="3027"/>
      <c r="AB121" s="3028"/>
      <c r="AC121" s="970"/>
      <c r="AD121" s="3026" t="e">
        <f>(AD115-AD118)/AD115</f>
        <v>#DIV/0!</v>
      </c>
      <c r="AE121" s="3027"/>
      <c r="AF121" s="3027"/>
      <c r="AG121" s="3028"/>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2370</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84" t="e">
        <f>IF(((E121-0.1)*AW104)&gt;0,((E121-0.1)*AW104),0)</f>
        <v>#DIV/0!</v>
      </c>
      <c r="F124" s="3285"/>
      <c r="G124" s="3285"/>
      <c r="H124" s="3286"/>
      <c r="I124" s="970"/>
      <c r="J124" s="3284">
        <f>IF(((J121-0.1)*AW105)&gt;0,((J121-0.1)*AW105),0)</f>
        <v>0.32363997352746526</v>
      </c>
      <c r="K124" s="3285"/>
      <c r="L124" s="3285"/>
      <c r="M124" s="3286"/>
      <c r="N124" s="970"/>
      <c r="O124" s="3284">
        <f>IF(((O121-0.1)*AW106)&gt;0,((O121-0.1)*AW106),0)</f>
        <v>8.5016629711751668E-2</v>
      </c>
      <c r="P124" s="3285"/>
      <c r="Q124" s="3285"/>
      <c r="R124" s="3286"/>
      <c r="S124" s="970"/>
      <c r="T124" s="3284" t="e">
        <f>IF(((T121-0.1)*AW107)&gt;0,((T121-0.1)*AW107),0)</f>
        <v>#DIV/0!</v>
      </c>
      <c r="U124" s="3285"/>
      <c r="V124" s="3285"/>
      <c r="W124" s="3286"/>
      <c r="X124" s="970"/>
      <c r="Y124" s="3284" t="e">
        <f>IF(((Y121-0.1)*AW108)&gt;0,((Y121-0.1)*AW108),0)</f>
        <v>#DIV/0!</v>
      </c>
      <c r="Z124" s="3285"/>
      <c r="AA124" s="3285"/>
      <c r="AB124" s="3286"/>
      <c r="AC124" s="970"/>
      <c r="AD124" s="3284" t="e">
        <f>IF(((AD121-0.1)*AW109)&gt;0,((AD121-0.1)*AW109),0)</f>
        <v>#DIV/0!</v>
      </c>
      <c r="AE124" s="3285"/>
      <c r="AF124" s="3285"/>
      <c r="AG124" s="3286"/>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26">
        <f>ROUNDDOWN(SUMIF(E124:AG124,"&gt;0"),2)</f>
        <v>0.4</v>
      </c>
      <c r="F126" s="3027"/>
      <c r="G126" s="3027"/>
      <c r="H126" s="3028"/>
      <c r="I126" s="1472"/>
      <c r="J126" s="1479" t="s">
        <v>2371</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20">
        <f>IF((E126*100)&gt;10,10,E126*100)</f>
        <v>10</v>
      </c>
      <c r="F127" s="3221"/>
      <c r="G127" s="3221"/>
      <c r="H127" s="3222"/>
      <c r="I127" s="970"/>
      <c r="J127" s="973" t="s">
        <v>1599</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1606</v>
      </c>
      <c r="AK131" s="3220">
        <f>E127</f>
        <v>10</v>
      </c>
      <c r="AL131" s="3221"/>
      <c r="AM131" s="3222"/>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1607</v>
      </c>
      <c r="AE134" s="3237" t="s">
        <v>1585</v>
      </c>
      <c r="AF134" s="3237"/>
      <c r="AG134" s="3237"/>
      <c r="AH134" s="3237"/>
      <c r="AI134" s="3237"/>
      <c r="AJ134" s="3237"/>
      <c r="AK134" s="3237"/>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1608</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66" t="s">
        <v>1609</v>
      </c>
      <c r="AG136" s="3166"/>
      <c r="AH136" s="3166"/>
      <c r="AI136" s="3166"/>
      <c r="AJ136" s="3166"/>
      <c r="AK136" s="3166"/>
      <c r="AL136" s="3166"/>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25" t="s">
        <v>2549</v>
      </c>
      <c r="C138" s="3225"/>
      <c r="D138" s="3225"/>
      <c r="E138" s="3225"/>
      <c r="F138" s="3225"/>
      <c r="G138" s="3225"/>
      <c r="H138" s="3225"/>
      <c r="I138" s="3225"/>
      <c r="J138" s="3225"/>
      <c r="K138" s="3225"/>
      <c r="L138" s="3225"/>
      <c r="M138" s="3225"/>
      <c r="N138" s="3225"/>
      <c r="O138" s="3225"/>
      <c r="P138" s="3225"/>
      <c r="Q138" s="3225"/>
      <c r="R138" s="3225"/>
      <c r="S138" s="3225"/>
      <c r="T138" s="3225"/>
      <c r="U138" s="3225"/>
      <c r="V138" s="3225"/>
      <c r="W138" s="3225"/>
      <c r="X138" s="3225"/>
      <c r="Y138" s="3225"/>
      <c r="Z138" s="3225"/>
      <c r="AA138" s="3225"/>
      <c r="AB138" s="3225"/>
      <c r="AC138" s="3225"/>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1610</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1611</v>
      </c>
      <c r="AP140" s="994">
        <v>5</v>
      </c>
    </row>
    <row r="141" spans="1:52" s="926" customFormat="1" ht="12.75" customHeight="1">
      <c r="A141" s="930"/>
      <c r="B141" s="3226" t="s">
        <v>1612</v>
      </c>
      <c r="C141" s="3226"/>
      <c r="D141" s="3226"/>
      <c r="E141" s="3226"/>
      <c r="F141" s="3226"/>
      <c r="G141" s="3226"/>
      <c r="H141" s="3226"/>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26"/>
      <c r="AD141" s="3226"/>
      <c r="AE141" s="3226"/>
      <c r="AF141" s="3226"/>
      <c r="AG141" s="3226"/>
      <c r="AH141" s="3226"/>
      <c r="AI141" s="3226"/>
      <c r="AM141" s="985"/>
      <c r="AN141" s="925"/>
      <c r="AO141" s="993" t="s">
        <v>1612</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1987</v>
      </c>
      <c r="AP142" s="994">
        <v>7</v>
      </c>
    </row>
    <row r="143" spans="1:52" s="926" customFormat="1" ht="12.75" customHeight="1">
      <c r="A143" s="995"/>
      <c r="B143" s="931" t="s">
        <v>1613</v>
      </c>
      <c r="AB143" s="3171" t="s">
        <v>626</v>
      </c>
      <c r="AC143" s="3171"/>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1614</v>
      </c>
      <c r="AP144" s="994"/>
    </row>
    <row r="145" spans="1:42" s="926" customFormat="1" ht="12.75" customHeight="1">
      <c r="A145" s="930"/>
      <c r="B145" s="987" t="s">
        <v>1615</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1616</v>
      </c>
      <c r="AP145" s="994">
        <v>5</v>
      </c>
    </row>
    <row r="146" spans="1:42" s="926" customFormat="1" ht="12.75" customHeight="1">
      <c r="A146" s="930"/>
      <c r="B146" s="3226" t="s">
        <v>1614</v>
      </c>
      <c r="C146" s="3226"/>
      <c r="D146" s="3226"/>
      <c r="E146" s="3226"/>
      <c r="F146" s="3226"/>
      <c r="G146" s="3226"/>
      <c r="H146" s="3226"/>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26"/>
      <c r="AD146" s="3226"/>
      <c r="AE146" s="3226"/>
      <c r="AF146" s="3226"/>
      <c r="AG146" s="3226"/>
      <c r="AH146" s="3226"/>
      <c r="AI146" s="3226"/>
      <c r="AJ146" s="3226"/>
      <c r="AK146" s="1022"/>
      <c r="AL146" s="1022"/>
      <c r="AM146" s="1022"/>
      <c r="AN146" s="925"/>
      <c r="AO146" s="993" t="s">
        <v>1617</v>
      </c>
      <c r="AP146" s="994">
        <v>7</v>
      </c>
    </row>
    <row r="147" spans="1:42" s="926" customFormat="1" ht="12.75" customHeight="1">
      <c r="B147" s="1011" t="s">
        <v>1618</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1620</v>
      </c>
      <c r="AJ149" s="3227">
        <f>IF($AB$143="N/A",VLOOKUP($B$141,$AO$139:$AP$142,2,FALSE),VLOOKUP($B$146,$AO$144:$AP$147,2,FALSE))</f>
        <v>7</v>
      </c>
      <c r="AK149" s="3227"/>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1622</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66" t="s">
        <v>1623</v>
      </c>
      <c r="AG151" s="3166"/>
      <c r="AH151" s="3166"/>
      <c r="AI151" s="3166"/>
      <c r="AJ151" s="3166"/>
      <c r="AK151" s="3166"/>
      <c r="AL151" s="3166"/>
      <c r="AM151" s="1012"/>
      <c r="AN151" s="1002"/>
    </row>
    <row r="152" spans="1:42" s="942" customFormat="1" ht="12.75" customHeight="1">
      <c r="A152" s="926"/>
      <c r="B152" s="931" t="s">
        <v>1624</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26" t="s">
        <v>1621</v>
      </c>
      <c r="D153" s="3226"/>
      <c r="E153" s="3226"/>
      <c r="F153" s="3226"/>
      <c r="G153" s="3226"/>
      <c r="H153" s="3226"/>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26"/>
      <c r="AD153" s="3226"/>
      <c r="AE153" s="3226"/>
      <c r="AF153" s="3226"/>
      <c r="AG153" s="3226"/>
      <c r="AH153" s="3226"/>
      <c r="AI153" s="3226"/>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1619</v>
      </c>
      <c r="AP154" s="1006">
        <v>2</v>
      </c>
    </row>
    <row r="155" spans="1:42" s="942" customFormat="1" ht="12.75" customHeight="1">
      <c r="A155" s="929"/>
      <c r="B155" s="929"/>
      <c r="C155" s="931" t="s">
        <v>1626</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71" t="s">
        <v>626</v>
      </c>
      <c r="AD155" s="3171"/>
      <c r="AE155" s="929"/>
      <c r="AF155" s="929"/>
      <c r="AG155" s="929"/>
      <c r="AH155" s="929"/>
      <c r="AI155" s="929"/>
      <c r="AJ155" s="929"/>
      <c r="AK155" s="929"/>
      <c r="AL155" s="929"/>
      <c r="AM155" s="1014"/>
      <c r="AN155" s="999"/>
      <c r="AO155" s="997" t="s">
        <v>1621</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1988</v>
      </c>
      <c r="AP156" s="1006">
        <v>3</v>
      </c>
    </row>
    <row r="157" spans="1:42" s="942" customFormat="1" ht="12.75" customHeight="1">
      <c r="A157" s="929"/>
      <c r="B157" s="929"/>
      <c r="C157" s="3226" t="s">
        <v>1614</v>
      </c>
      <c r="D157" s="3226"/>
      <c r="E157" s="3226"/>
      <c r="F157" s="3226"/>
      <c r="G157" s="3226"/>
      <c r="H157" s="3226"/>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26"/>
      <c r="AD157" s="3226"/>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1618</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1628</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1614</v>
      </c>
      <c r="AP160" s="997"/>
    </row>
    <row r="161" spans="1:81" s="1001" customFormat="1" ht="12.75" customHeight="1">
      <c r="A161" s="926"/>
      <c r="B161" s="926"/>
      <c r="C161" s="3225" t="s">
        <v>2636</v>
      </c>
      <c r="D161" s="3225"/>
      <c r="E161" s="3225"/>
      <c r="F161" s="3225"/>
      <c r="G161" s="3225"/>
      <c r="H161" s="3225"/>
      <c r="I161" s="3225"/>
      <c r="J161" s="3225"/>
      <c r="K161" s="3225"/>
      <c r="L161" s="3225"/>
      <c r="M161" s="3225"/>
      <c r="N161" s="3225"/>
      <c r="O161" s="3225"/>
      <c r="P161" s="3225"/>
      <c r="Q161" s="3225"/>
      <c r="R161" s="3225"/>
      <c r="S161" s="3225"/>
      <c r="T161" s="3225"/>
      <c r="U161" s="3225"/>
      <c r="V161" s="3225"/>
      <c r="W161" s="3225"/>
      <c r="X161" s="3225"/>
      <c r="Y161" s="3225"/>
      <c r="Z161" s="3225"/>
      <c r="AA161" s="3225"/>
      <c r="AB161" s="3225"/>
      <c r="AC161" s="3225"/>
      <c r="AD161" s="3225"/>
      <c r="AE161" s="929"/>
      <c r="AF161" s="929"/>
      <c r="AG161" s="929"/>
      <c r="AH161" s="929"/>
      <c r="AI161" s="929"/>
      <c r="AJ161" s="929"/>
      <c r="AK161" s="929"/>
      <c r="AL161" s="929"/>
      <c r="AM161" s="1012"/>
      <c r="AN161" s="1000"/>
      <c r="AO161" s="997" t="s">
        <v>1625</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1627</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1629</v>
      </c>
      <c r="AJ163" s="3084">
        <f>IF($AC$155="N/A",VLOOKUP($C$153,$AO$153:$AP$156,2,FALSE),VLOOKUP($C$157,$AO$160:$AP$162,2,FALSE))</f>
        <v>3</v>
      </c>
      <c r="AK163" s="3084"/>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1630</v>
      </c>
      <c r="AK166" s="3220">
        <f>$AJ$149+$AJ$163</f>
        <v>10</v>
      </c>
      <c r="AL166" s="3221"/>
      <c r="AM166" s="3222"/>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1631</v>
      </c>
      <c r="AQ168" s="1029">
        <v>0</v>
      </c>
    </row>
    <row r="169" spans="1:81" s="942" customFormat="1" ht="12.75" customHeight="1">
      <c r="A169" s="987" t="s">
        <v>1632</v>
      </c>
      <c r="B169" s="987" t="s">
        <v>2226</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31" t="s">
        <v>1585</v>
      </c>
      <c r="AF169" s="3131"/>
      <c r="AG169" s="3131"/>
      <c r="AH169" s="3131"/>
      <c r="AI169" s="3131"/>
      <c r="AJ169" s="3131"/>
      <c r="AK169" s="3131"/>
      <c r="AL169" s="1600"/>
      <c r="AM169" s="1025"/>
      <c r="AN169" s="999"/>
      <c r="AP169" s="1001" t="s">
        <v>1155</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1633</v>
      </c>
      <c r="AQ170" s="942">
        <v>10</v>
      </c>
    </row>
    <row r="171" spans="1:81" s="942" customFormat="1" ht="12.75" customHeight="1">
      <c r="A171" s="926"/>
      <c r="B171" s="3223" t="s">
        <v>1633</v>
      </c>
      <c r="C171" s="3223"/>
      <c r="D171" s="3223"/>
      <c r="E171" s="3223"/>
      <c r="F171" s="3223"/>
      <c r="G171" s="3223"/>
      <c r="H171" s="3223"/>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23"/>
      <c r="AD171" s="1022"/>
      <c r="AE171" s="1022"/>
      <c r="AF171" s="3166" t="s">
        <v>1634</v>
      </c>
      <c r="AG171" s="3166"/>
      <c r="AH171" s="3166"/>
      <c r="AI171" s="3166"/>
      <c r="AJ171" s="3166"/>
      <c r="AK171" s="3166"/>
      <c r="AL171" s="3166"/>
      <c r="AN171" s="999"/>
      <c r="AP171" s="942" t="s">
        <v>1157</v>
      </c>
      <c r="AQ171" s="942">
        <v>10</v>
      </c>
    </row>
    <row r="172" spans="1:81" s="942" customFormat="1" ht="12.75" customHeight="1">
      <c r="A172" s="926"/>
      <c r="B172" s="3224" t="s">
        <v>2225</v>
      </c>
      <c r="C172" s="3224"/>
      <c r="D172" s="3224"/>
      <c r="E172" s="3224"/>
      <c r="F172" s="3224"/>
      <c r="G172" s="3224"/>
      <c r="H172" s="3224"/>
      <c r="I172" s="3224"/>
      <c r="J172" s="3224"/>
      <c r="K172" s="3224"/>
      <c r="L172" s="3224"/>
      <c r="M172" s="3224"/>
      <c r="N172" s="3224"/>
      <c r="O172" s="3224"/>
      <c r="P172" s="3224"/>
      <c r="Q172" s="3224"/>
      <c r="R172" s="3224"/>
      <c r="S172" s="3224"/>
      <c r="T172" s="3225" t="s">
        <v>626</v>
      </c>
      <c r="U172" s="3225"/>
      <c r="V172" s="3225"/>
      <c r="W172" s="3225"/>
      <c r="X172" s="3225"/>
      <c r="Y172" s="3225"/>
      <c r="Z172" s="3225"/>
      <c r="AA172" s="3225"/>
      <c r="AB172" s="3225"/>
      <c r="AC172" s="3225"/>
      <c r="AD172" s="1005"/>
      <c r="AE172" s="1005"/>
      <c r="AF172" s="1005"/>
      <c r="AG172" s="1005"/>
      <c r="AH172" s="1005"/>
      <c r="AI172" s="1005"/>
      <c r="AJ172" s="1799"/>
      <c r="AK172" s="1004"/>
      <c r="AL172" s="1004"/>
      <c r="AM172" s="1004"/>
      <c r="AN172" s="999"/>
      <c r="AP172" s="942" t="s">
        <v>1156</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1635</v>
      </c>
      <c r="AQ173" s="942">
        <v>10</v>
      </c>
      <c r="AS173" s="942" t="s">
        <v>1636</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1637</v>
      </c>
      <c r="AK174" s="3048">
        <f>IF(AK72&gt;0,VLOOKUP($B$171,AP168:AQ175,2,FALSE),0)</f>
        <v>10</v>
      </c>
      <c r="AL174" s="3049"/>
      <c r="AM174" s="3050"/>
      <c r="AN174" s="1038"/>
      <c r="AP174" s="942" t="s">
        <v>1638</v>
      </c>
      <c r="AQ174" s="942">
        <v>10</v>
      </c>
      <c r="AS174" s="942" t="s">
        <v>1639</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1640</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1641</v>
      </c>
      <c r="B177" s="987" t="s">
        <v>1642</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31" t="s">
        <v>1643</v>
      </c>
      <c r="AF177" s="3131"/>
      <c r="AG177" s="3131"/>
      <c r="AH177" s="3131"/>
      <c r="AI177" s="3131"/>
      <c r="AJ177" s="3131"/>
      <c r="AK177" s="3131"/>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1893</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1929</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29" t="s">
        <v>2620</v>
      </c>
      <c r="C182" s="3229"/>
      <c r="D182" s="3229"/>
      <c r="E182" s="3229"/>
      <c r="F182" s="3229"/>
      <c r="G182" s="3229"/>
      <c r="H182" s="3229"/>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1396"/>
      <c r="AD182" s="3207">
        <v>4400000</v>
      </c>
      <c r="AE182" s="3207"/>
      <c r="AF182" s="3207"/>
      <c r="AG182" s="3207"/>
      <c r="AH182" s="3207"/>
      <c r="AI182" s="3207"/>
      <c r="AJ182" s="3207"/>
      <c r="AK182" s="1023"/>
    </row>
    <row r="183" spans="1:37">
      <c r="A183" s="1015"/>
      <c r="B183" s="3229" t="s">
        <v>2637</v>
      </c>
      <c r="C183" s="3229"/>
      <c r="D183" s="3229"/>
      <c r="E183" s="3229"/>
      <c r="F183" s="3229"/>
      <c r="G183" s="3229"/>
      <c r="H183" s="3229"/>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1396"/>
      <c r="AD183" s="3207">
        <v>20000000</v>
      </c>
      <c r="AE183" s="3207"/>
      <c r="AF183" s="3207"/>
      <c r="AG183" s="3207"/>
      <c r="AH183" s="3207"/>
      <c r="AI183" s="3207"/>
      <c r="AJ183" s="3207"/>
      <c r="AK183" s="1023"/>
    </row>
    <row r="184" spans="1:37">
      <c r="A184" s="1015"/>
      <c r="B184" s="3217"/>
      <c r="C184" s="3217"/>
      <c r="D184" s="3217"/>
      <c r="E184" s="3217"/>
      <c r="F184" s="3217"/>
      <c r="G184" s="3217"/>
      <c r="H184" s="3217"/>
      <c r="I184" s="3217"/>
      <c r="J184" s="3217"/>
      <c r="K184" s="3217"/>
      <c r="L184" s="3217"/>
      <c r="M184" s="3217"/>
      <c r="N184" s="3217"/>
      <c r="O184" s="3217"/>
      <c r="P184" s="3217"/>
      <c r="Q184" s="3217"/>
      <c r="R184" s="3217"/>
      <c r="S184" s="3217"/>
      <c r="T184" s="3217"/>
      <c r="U184" s="3217"/>
      <c r="V184" s="3217"/>
      <c r="W184" s="3217"/>
      <c r="X184" s="3217"/>
      <c r="Y184" s="3217"/>
      <c r="Z184" s="3217"/>
      <c r="AA184" s="3217"/>
      <c r="AB184" s="3217"/>
      <c r="AC184" s="1396"/>
      <c r="AD184" s="3207"/>
      <c r="AE184" s="3207"/>
      <c r="AF184" s="3207"/>
      <c r="AG184" s="3207"/>
      <c r="AH184" s="3207"/>
      <c r="AI184" s="3207"/>
      <c r="AJ184" s="3207"/>
      <c r="AK184" s="1023"/>
    </row>
    <row r="185" spans="1:37">
      <c r="A185" s="1015"/>
      <c r="B185" s="3217"/>
      <c r="C185" s="3217"/>
      <c r="D185" s="3217"/>
      <c r="E185" s="3217"/>
      <c r="F185" s="3217"/>
      <c r="G185" s="3217"/>
      <c r="H185" s="3217"/>
      <c r="I185" s="3217"/>
      <c r="J185" s="3217"/>
      <c r="K185" s="3217"/>
      <c r="L185" s="3217"/>
      <c r="M185" s="3217"/>
      <c r="N185" s="3217"/>
      <c r="O185" s="3217"/>
      <c r="P185" s="3217"/>
      <c r="Q185" s="3217"/>
      <c r="R185" s="3217"/>
      <c r="S185" s="3217"/>
      <c r="T185" s="3217"/>
      <c r="U185" s="3217"/>
      <c r="V185" s="3217"/>
      <c r="W185" s="3217"/>
      <c r="X185" s="3217"/>
      <c r="Y185" s="3217"/>
      <c r="Z185" s="3217"/>
      <c r="AA185" s="3217"/>
      <c r="AB185" s="3217"/>
      <c r="AC185" s="1396"/>
      <c r="AD185" s="3207"/>
      <c r="AE185" s="3207"/>
      <c r="AF185" s="3207"/>
      <c r="AG185" s="3207"/>
      <c r="AH185" s="3207"/>
      <c r="AI185" s="3207"/>
      <c r="AJ185" s="3207"/>
      <c r="AK185" s="1023"/>
    </row>
    <row r="186" spans="1:37">
      <c r="A186" s="1015"/>
      <c r="B186" s="3217"/>
      <c r="C186" s="3217"/>
      <c r="D186" s="3217"/>
      <c r="E186" s="3217"/>
      <c r="F186" s="3217"/>
      <c r="G186" s="3217"/>
      <c r="H186" s="3217"/>
      <c r="I186" s="3217"/>
      <c r="J186" s="3217"/>
      <c r="K186" s="3217"/>
      <c r="L186" s="3217"/>
      <c r="M186" s="3217"/>
      <c r="N186" s="3217"/>
      <c r="O186" s="3217"/>
      <c r="P186" s="3217"/>
      <c r="Q186" s="3217"/>
      <c r="R186" s="3217"/>
      <c r="S186" s="3217"/>
      <c r="T186" s="3217"/>
      <c r="U186" s="3217"/>
      <c r="V186" s="3217"/>
      <c r="W186" s="3217"/>
      <c r="X186" s="3217"/>
      <c r="Y186" s="3217"/>
      <c r="Z186" s="3217"/>
      <c r="AA186" s="3217"/>
      <c r="AB186" s="3217"/>
      <c r="AC186" s="1396"/>
      <c r="AD186" s="3207"/>
      <c r="AE186" s="3207"/>
      <c r="AF186" s="3207"/>
      <c r="AG186" s="3207"/>
      <c r="AH186" s="3207"/>
      <c r="AI186" s="3207"/>
      <c r="AJ186" s="3207"/>
      <c r="AK186" s="1023"/>
    </row>
    <row r="187" spans="1:37">
      <c r="A187" s="1015"/>
      <c r="B187" s="3217"/>
      <c r="C187" s="3217"/>
      <c r="D187" s="3217"/>
      <c r="E187" s="3217"/>
      <c r="F187" s="3217"/>
      <c r="G187" s="3217"/>
      <c r="H187" s="3217"/>
      <c r="I187" s="3217"/>
      <c r="J187" s="3217"/>
      <c r="K187" s="3217"/>
      <c r="L187" s="3217"/>
      <c r="M187" s="3217"/>
      <c r="N187" s="3217"/>
      <c r="O187" s="3217"/>
      <c r="P187" s="3217"/>
      <c r="Q187" s="3217"/>
      <c r="R187" s="3217"/>
      <c r="S187" s="3217"/>
      <c r="T187" s="3217"/>
      <c r="U187" s="3217"/>
      <c r="V187" s="3217"/>
      <c r="W187" s="3217"/>
      <c r="X187" s="3217"/>
      <c r="Y187" s="3217"/>
      <c r="Z187" s="3217"/>
      <c r="AA187" s="3217"/>
      <c r="AB187" s="3217"/>
      <c r="AC187" s="1396"/>
      <c r="AD187" s="3207"/>
      <c r="AE187" s="3207"/>
      <c r="AF187" s="3207"/>
      <c r="AG187" s="3207"/>
      <c r="AH187" s="3207"/>
      <c r="AI187" s="3207"/>
      <c r="AJ187" s="3207"/>
      <c r="AK187" s="1023"/>
    </row>
    <row r="188" spans="1:37">
      <c r="A188" s="1015"/>
      <c r="B188" s="3217"/>
      <c r="C188" s="3217"/>
      <c r="D188" s="3217"/>
      <c r="E188" s="3217"/>
      <c r="F188" s="3217"/>
      <c r="G188" s="3217"/>
      <c r="H188" s="3217"/>
      <c r="I188" s="3217"/>
      <c r="J188" s="3217"/>
      <c r="K188" s="3217"/>
      <c r="L188" s="3217"/>
      <c r="M188" s="3217"/>
      <c r="N188" s="3217"/>
      <c r="O188" s="3217"/>
      <c r="P188" s="3217"/>
      <c r="Q188" s="3217"/>
      <c r="R188" s="3217"/>
      <c r="S188" s="3217"/>
      <c r="T188" s="3217"/>
      <c r="U188" s="3217"/>
      <c r="V188" s="3217"/>
      <c r="W188" s="3217"/>
      <c r="X188" s="3217"/>
      <c r="Y188" s="3217"/>
      <c r="Z188" s="3217"/>
      <c r="AA188" s="3217"/>
      <c r="AB188" s="3217"/>
      <c r="AC188" s="1396"/>
      <c r="AD188" s="3207"/>
      <c r="AE188" s="3207"/>
      <c r="AF188" s="3207"/>
      <c r="AG188" s="3207"/>
      <c r="AH188" s="3207"/>
      <c r="AI188" s="3207"/>
      <c r="AJ188" s="3207"/>
      <c r="AK188" s="1023"/>
    </row>
    <row r="189" spans="1:37">
      <c r="A189" s="1015"/>
      <c r="B189" s="3217"/>
      <c r="C189" s="3217"/>
      <c r="D189" s="3217"/>
      <c r="E189" s="3217"/>
      <c r="F189" s="3217"/>
      <c r="G189" s="3217"/>
      <c r="H189" s="3217"/>
      <c r="I189" s="3217"/>
      <c r="J189" s="3217"/>
      <c r="K189" s="3217"/>
      <c r="L189" s="3217"/>
      <c r="M189" s="3217"/>
      <c r="N189" s="3217"/>
      <c r="O189" s="3217"/>
      <c r="P189" s="3217"/>
      <c r="Q189" s="3217"/>
      <c r="R189" s="3217"/>
      <c r="S189" s="3217"/>
      <c r="T189" s="3217"/>
      <c r="U189" s="3217"/>
      <c r="V189" s="3217"/>
      <c r="W189" s="3217"/>
      <c r="X189" s="3217"/>
      <c r="Y189" s="3217"/>
      <c r="Z189" s="3217"/>
      <c r="AA189" s="3217"/>
      <c r="AB189" s="3217"/>
      <c r="AC189" s="1396"/>
      <c r="AD189" s="3207"/>
      <c r="AE189" s="3207"/>
      <c r="AF189" s="3207"/>
      <c r="AG189" s="3207"/>
      <c r="AH189" s="3207"/>
      <c r="AI189" s="3207"/>
      <c r="AJ189" s="3207"/>
      <c r="AK189" s="1023"/>
    </row>
    <row r="190" spans="1:37">
      <c r="A190" s="1015"/>
      <c r="B190" s="3217"/>
      <c r="C190" s="3217"/>
      <c r="D190" s="3217"/>
      <c r="E190" s="3217"/>
      <c r="F190" s="3217"/>
      <c r="G190" s="3217"/>
      <c r="H190" s="3217"/>
      <c r="I190" s="3217"/>
      <c r="J190" s="3217"/>
      <c r="K190" s="3217"/>
      <c r="L190" s="3217"/>
      <c r="M190" s="3217"/>
      <c r="N190" s="3217"/>
      <c r="O190" s="3217"/>
      <c r="P190" s="3217"/>
      <c r="Q190" s="3217"/>
      <c r="R190" s="3217"/>
      <c r="S190" s="3217"/>
      <c r="T190" s="3217"/>
      <c r="U190" s="3217"/>
      <c r="V190" s="3217"/>
      <c r="W190" s="3217"/>
      <c r="X190" s="3217"/>
      <c r="Y190" s="3217"/>
      <c r="Z190" s="3217"/>
      <c r="AA190" s="3217"/>
      <c r="AB190" s="3217"/>
      <c r="AC190" s="1396"/>
      <c r="AD190" s="3207"/>
      <c r="AE190" s="3207"/>
      <c r="AF190" s="3207"/>
      <c r="AG190" s="3207"/>
      <c r="AH190" s="3207"/>
      <c r="AI190" s="3207"/>
      <c r="AJ190" s="3207"/>
      <c r="AK190" s="1023"/>
    </row>
    <row r="191" spans="1:37">
      <c r="A191" s="1015"/>
      <c r="B191" s="3217"/>
      <c r="C191" s="3217"/>
      <c r="D191" s="3217"/>
      <c r="E191" s="3217"/>
      <c r="F191" s="3217"/>
      <c r="G191" s="3217"/>
      <c r="H191" s="3217"/>
      <c r="I191" s="3217"/>
      <c r="J191" s="3217"/>
      <c r="K191" s="3217"/>
      <c r="L191" s="3217"/>
      <c r="M191" s="3217"/>
      <c r="N191" s="3217"/>
      <c r="O191" s="3217"/>
      <c r="P191" s="3217"/>
      <c r="Q191" s="3217"/>
      <c r="R191" s="3217"/>
      <c r="S191" s="3217"/>
      <c r="T191" s="3217"/>
      <c r="U191" s="3217"/>
      <c r="V191" s="3217"/>
      <c r="W191" s="3217"/>
      <c r="X191" s="3217"/>
      <c r="Y191" s="3217"/>
      <c r="Z191" s="3217"/>
      <c r="AA191" s="3217"/>
      <c r="AB191" s="3217"/>
      <c r="AC191" s="1396"/>
      <c r="AD191" s="3207"/>
      <c r="AE191" s="3207"/>
      <c r="AF191" s="3207"/>
      <c r="AG191" s="3207"/>
      <c r="AH191" s="3207"/>
      <c r="AI191" s="3207"/>
      <c r="AJ191" s="3207"/>
      <c r="AK191" s="1023"/>
    </row>
    <row r="192" spans="1:37">
      <c r="A192" s="1015"/>
      <c r="B192" s="3070" t="s">
        <v>1931</v>
      </c>
      <c r="C192" s="3070"/>
      <c r="D192" s="3070"/>
      <c r="E192" s="3070"/>
      <c r="F192" s="3070"/>
      <c r="G192" s="3070"/>
      <c r="H192" s="3070"/>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926"/>
      <c r="AD192" s="3205">
        <f>AB243</f>
        <v>0</v>
      </c>
      <c r="AE192" s="3205"/>
      <c r="AF192" s="3205"/>
      <c r="AG192" s="3205"/>
      <c r="AH192" s="3205"/>
      <c r="AI192" s="3205"/>
      <c r="AJ192" s="3205"/>
      <c r="AK192" s="1023"/>
    </row>
    <row r="193" spans="1:37">
      <c r="A193" s="1015"/>
      <c r="B193" s="3068" t="s">
        <v>1894</v>
      </c>
      <c r="C193" s="3068"/>
      <c r="D193" s="3068"/>
      <c r="E193" s="3068"/>
      <c r="F193" s="3068"/>
      <c r="G193" s="3068"/>
      <c r="H193" s="3068"/>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1396"/>
      <c r="AD193" s="3206">
        <f>'Sources and Uses Budget'!B15</f>
        <v>0</v>
      </c>
      <c r="AE193" s="3206"/>
      <c r="AF193" s="3206"/>
      <c r="AG193" s="3206"/>
      <c r="AH193" s="3206"/>
      <c r="AI193" s="3206"/>
      <c r="AJ193" s="3206"/>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211">
        <f>SUM(AD182:AJ192)-AD193</f>
        <v>24400000</v>
      </c>
      <c r="AE194" s="3211"/>
      <c r="AF194" s="3211"/>
      <c r="AG194" s="3211"/>
      <c r="AH194" s="3211"/>
      <c r="AI194" s="3211"/>
      <c r="AJ194" s="3211"/>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1899</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1930</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1901</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1902</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1985</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1903</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1904</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1986</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33" t="s">
        <v>1911</v>
      </c>
      <c r="J205" s="3233"/>
      <c r="K205" s="3233"/>
      <c r="L205" s="990"/>
      <c r="M205" s="990"/>
      <c r="N205" s="990"/>
      <c r="O205" s="990"/>
      <c r="P205" s="990"/>
      <c r="Q205" s="990"/>
      <c r="R205" s="990"/>
      <c r="S205" s="990"/>
      <c r="T205" s="3031" t="s">
        <v>1905</v>
      </c>
      <c r="U205" s="3031"/>
      <c r="V205" s="3031"/>
      <c r="W205" s="3031"/>
      <c r="X205" s="3031"/>
      <c r="Y205" s="3031"/>
      <c r="Z205" s="1400"/>
      <c r="AA205" s="1401"/>
      <c r="AB205" s="3228" t="s">
        <v>1906</v>
      </c>
      <c r="AC205" s="3228"/>
      <c r="AD205" s="3228"/>
      <c r="AE205" s="3228"/>
      <c r="AF205" s="3228"/>
      <c r="AG205" s="3228"/>
      <c r="AH205" s="1370"/>
      <c r="AI205" s="1370"/>
      <c r="AJ205" s="1370"/>
      <c r="AK205" s="1023"/>
    </row>
    <row r="206" spans="1:37">
      <c r="A206" s="1015"/>
      <c r="B206" s="3231" t="s">
        <v>1884</v>
      </c>
      <c r="C206" s="3231"/>
      <c r="D206" s="3231"/>
      <c r="E206" s="3231"/>
      <c r="F206" s="3231"/>
      <c r="G206" s="3231"/>
      <c r="I206" s="3232" t="s">
        <v>1912</v>
      </c>
      <c r="J206" s="3232"/>
      <c r="K206" s="3232"/>
      <c r="L206" s="1798"/>
      <c r="N206" s="3069" t="s">
        <v>1907</v>
      </c>
      <c r="O206" s="3069"/>
      <c r="P206" s="3069"/>
      <c r="Q206" s="3069"/>
      <c r="R206" s="3069"/>
      <c r="T206" s="3069" t="s">
        <v>1908</v>
      </c>
      <c r="U206" s="3069"/>
      <c r="V206" s="3069"/>
      <c r="W206" s="3069"/>
      <c r="X206" s="3069"/>
      <c r="Y206" s="3069"/>
      <c r="Z206" s="1402"/>
      <c r="AA206" s="1401"/>
      <c r="AB206" s="3073" t="s">
        <v>1909</v>
      </c>
      <c r="AC206" s="3073"/>
      <c r="AD206" s="3073"/>
      <c r="AE206" s="3073"/>
      <c r="AF206" s="3073"/>
      <c r="AG206" s="3073"/>
      <c r="AH206" s="1370"/>
      <c r="AI206" s="1370"/>
      <c r="AJ206" s="1370"/>
      <c r="AK206" s="1023"/>
    </row>
    <row r="207" spans="1:37">
      <c r="A207" s="1015"/>
      <c r="B207" s="3072" t="s">
        <v>2638</v>
      </c>
      <c r="C207" s="3072"/>
      <c r="D207" s="3072"/>
      <c r="E207" s="3072"/>
      <c r="F207" s="3072"/>
      <c r="G207" s="3072"/>
      <c r="H207" s="1404"/>
      <c r="I207" s="3036">
        <v>80</v>
      </c>
      <c r="J207" s="3036"/>
      <c r="K207" s="3036"/>
      <c r="L207" s="1798"/>
      <c r="N207" s="3033"/>
      <c r="O207" s="3033"/>
      <c r="P207" s="3033"/>
      <c r="Q207" s="3033"/>
      <c r="R207" s="3033"/>
      <c r="T207" s="3032"/>
      <c r="U207" s="3032"/>
      <c r="V207" s="3032"/>
      <c r="W207" s="3032"/>
      <c r="X207" s="3032"/>
      <c r="Y207" s="3032"/>
      <c r="Z207" s="1403"/>
      <c r="AA207" s="1403"/>
      <c r="AB207" s="3030">
        <f t="shared" ref="AB207:AB216" si="0">MAX(($T207-$N207)*$I207*12,0)</f>
        <v>0</v>
      </c>
      <c r="AC207" s="3030"/>
      <c r="AD207" s="3030"/>
      <c r="AE207" s="3030"/>
      <c r="AF207" s="3030"/>
      <c r="AG207" s="3030"/>
      <c r="AH207" s="1370"/>
      <c r="AI207" s="1370"/>
      <c r="AJ207" s="1370"/>
      <c r="AK207" s="1023"/>
    </row>
    <row r="208" spans="1:37">
      <c r="A208" s="1015"/>
      <c r="B208" s="3072" t="s">
        <v>2639</v>
      </c>
      <c r="C208" s="3072"/>
      <c r="D208" s="3072"/>
      <c r="E208" s="3072"/>
      <c r="F208" s="3072"/>
      <c r="G208" s="3072"/>
      <c r="I208" s="3036">
        <v>20</v>
      </c>
      <c r="J208" s="3036"/>
      <c r="K208" s="3036"/>
      <c r="L208" s="1798"/>
      <c r="N208" s="3033"/>
      <c r="O208" s="3033"/>
      <c r="P208" s="3033"/>
      <c r="Q208" s="3033"/>
      <c r="R208" s="3033"/>
      <c r="T208" s="3032"/>
      <c r="U208" s="3032"/>
      <c r="V208" s="3032"/>
      <c r="W208" s="3032"/>
      <c r="X208" s="3032"/>
      <c r="Y208" s="3032"/>
      <c r="Z208" s="1403"/>
      <c r="AA208" s="1403"/>
      <c r="AB208" s="3030">
        <f t="shared" si="0"/>
        <v>0</v>
      </c>
      <c r="AC208" s="3030"/>
      <c r="AD208" s="3030"/>
      <c r="AE208" s="3030"/>
      <c r="AF208" s="3030"/>
      <c r="AG208" s="3030"/>
      <c r="AH208" s="1370"/>
      <c r="AI208" s="1370"/>
      <c r="AJ208" s="1370"/>
      <c r="AK208" s="1023"/>
    </row>
    <row r="209" spans="1:37">
      <c r="A209" s="1015"/>
      <c r="B209" s="3071" t="s">
        <v>1384</v>
      </c>
      <c r="C209" s="3071"/>
      <c r="D209" s="3071"/>
      <c r="E209" s="3071"/>
      <c r="F209" s="3071"/>
      <c r="G209" s="3071"/>
      <c r="I209" s="3036"/>
      <c r="J209" s="3036"/>
      <c r="K209" s="3036"/>
      <c r="L209" s="1798"/>
      <c r="N209" s="3033"/>
      <c r="O209" s="3033"/>
      <c r="P209" s="3033"/>
      <c r="Q209" s="3033"/>
      <c r="R209" s="3033"/>
      <c r="T209" s="3032"/>
      <c r="U209" s="3032"/>
      <c r="V209" s="3032"/>
      <c r="W209" s="3032"/>
      <c r="X209" s="3032"/>
      <c r="Y209" s="3032"/>
      <c r="Z209" s="1403"/>
      <c r="AA209" s="1403"/>
      <c r="AB209" s="3030">
        <f t="shared" si="0"/>
        <v>0</v>
      </c>
      <c r="AC209" s="3030"/>
      <c r="AD209" s="3030"/>
      <c r="AE209" s="3030"/>
      <c r="AF209" s="3030"/>
      <c r="AG209" s="3030"/>
      <c r="AH209" s="1370"/>
      <c r="AI209" s="1370"/>
      <c r="AJ209" s="1370"/>
      <c r="AK209" s="1023"/>
    </row>
    <row r="210" spans="1:37">
      <c r="A210" s="1015"/>
      <c r="B210" s="3071" t="s">
        <v>1384</v>
      </c>
      <c r="C210" s="3071"/>
      <c r="D210" s="3071"/>
      <c r="E210" s="3071"/>
      <c r="F210" s="3071"/>
      <c r="G210" s="3071"/>
      <c r="I210" s="3036"/>
      <c r="J210" s="3036"/>
      <c r="K210" s="3036"/>
      <c r="L210" s="1798"/>
      <c r="N210" s="3033"/>
      <c r="O210" s="3033"/>
      <c r="P210" s="3033"/>
      <c r="Q210" s="3033"/>
      <c r="R210" s="3033"/>
      <c r="T210" s="3032"/>
      <c r="U210" s="3032"/>
      <c r="V210" s="3032"/>
      <c r="W210" s="3032"/>
      <c r="X210" s="3032"/>
      <c r="Y210" s="3032"/>
      <c r="Z210" s="1403"/>
      <c r="AA210" s="1403"/>
      <c r="AB210" s="3030">
        <f t="shared" si="0"/>
        <v>0</v>
      </c>
      <c r="AC210" s="3030"/>
      <c r="AD210" s="3030"/>
      <c r="AE210" s="3030"/>
      <c r="AF210" s="3030"/>
      <c r="AG210" s="3030"/>
      <c r="AH210" s="1370"/>
      <c r="AI210" s="1370"/>
      <c r="AJ210" s="1370"/>
      <c r="AK210" s="1023"/>
    </row>
    <row r="211" spans="1:37">
      <c r="A211" s="1015"/>
      <c r="B211" s="3071" t="s">
        <v>1384</v>
      </c>
      <c r="C211" s="3071"/>
      <c r="D211" s="3071"/>
      <c r="E211" s="3071"/>
      <c r="F211" s="3071"/>
      <c r="G211" s="3071"/>
      <c r="I211" s="3036"/>
      <c r="J211" s="3036"/>
      <c r="K211" s="3036"/>
      <c r="L211" s="1810"/>
      <c r="N211" s="3033"/>
      <c r="O211" s="3033"/>
      <c r="P211" s="3033"/>
      <c r="Q211" s="3033"/>
      <c r="R211" s="3033"/>
      <c r="T211" s="3032"/>
      <c r="U211" s="3032"/>
      <c r="V211" s="3032"/>
      <c r="W211" s="3032"/>
      <c r="X211" s="3032"/>
      <c r="Y211" s="3032"/>
      <c r="Z211" s="1403"/>
      <c r="AA211" s="1403"/>
      <c r="AB211" s="3030">
        <f t="shared" si="0"/>
        <v>0</v>
      </c>
      <c r="AC211" s="3030"/>
      <c r="AD211" s="3030"/>
      <c r="AE211" s="3030"/>
      <c r="AF211" s="3030"/>
      <c r="AG211" s="3030"/>
      <c r="AH211" s="1370"/>
      <c r="AI211" s="1370"/>
      <c r="AJ211" s="1370"/>
      <c r="AK211" s="1023"/>
    </row>
    <row r="212" spans="1:37">
      <c r="A212" s="1015"/>
      <c r="B212" s="3071" t="s">
        <v>1384</v>
      </c>
      <c r="C212" s="3071"/>
      <c r="D212" s="3071"/>
      <c r="E212" s="3071"/>
      <c r="F212" s="3071"/>
      <c r="G212" s="3071"/>
      <c r="I212" s="3036"/>
      <c r="J212" s="3036"/>
      <c r="K212" s="3036"/>
      <c r="L212" s="1810"/>
      <c r="N212" s="3033"/>
      <c r="O212" s="3033"/>
      <c r="P212" s="3033"/>
      <c r="Q212" s="3033"/>
      <c r="R212" s="3033"/>
      <c r="T212" s="3032"/>
      <c r="U212" s="3032"/>
      <c r="V212" s="3032"/>
      <c r="W212" s="3032"/>
      <c r="X212" s="3032"/>
      <c r="Y212" s="3032"/>
      <c r="Z212" s="1403"/>
      <c r="AA212" s="1403"/>
      <c r="AB212" s="3030">
        <f t="shared" si="0"/>
        <v>0</v>
      </c>
      <c r="AC212" s="3030"/>
      <c r="AD212" s="3030"/>
      <c r="AE212" s="3030"/>
      <c r="AF212" s="3030"/>
      <c r="AG212" s="3030"/>
      <c r="AH212" s="1370"/>
      <c r="AI212" s="1370"/>
      <c r="AJ212" s="1370"/>
      <c r="AK212" s="1023"/>
    </row>
    <row r="213" spans="1:37">
      <c r="A213" s="1015"/>
      <c r="B213" s="3071" t="s">
        <v>1384</v>
      </c>
      <c r="C213" s="3071"/>
      <c r="D213" s="3071"/>
      <c r="E213" s="3071"/>
      <c r="F213" s="3071"/>
      <c r="G213" s="3071"/>
      <c r="I213" s="3036"/>
      <c r="J213" s="3036"/>
      <c r="K213" s="3036"/>
      <c r="L213" s="1810"/>
      <c r="N213" s="3033"/>
      <c r="O213" s="3033"/>
      <c r="P213" s="3033"/>
      <c r="Q213" s="3033"/>
      <c r="R213" s="3033"/>
      <c r="T213" s="3032"/>
      <c r="U213" s="3032"/>
      <c r="V213" s="3032"/>
      <c r="W213" s="3032"/>
      <c r="X213" s="3032"/>
      <c r="Y213" s="3032"/>
      <c r="Z213" s="1403"/>
      <c r="AA213" s="1403"/>
      <c r="AB213" s="3030">
        <f t="shared" si="0"/>
        <v>0</v>
      </c>
      <c r="AC213" s="3030"/>
      <c r="AD213" s="3030"/>
      <c r="AE213" s="3030"/>
      <c r="AF213" s="3030"/>
      <c r="AG213" s="3030"/>
      <c r="AH213" s="1370"/>
      <c r="AI213" s="1370"/>
      <c r="AJ213" s="1370"/>
      <c r="AK213" s="1023"/>
    </row>
    <row r="214" spans="1:37">
      <c r="A214" s="1015"/>
      <c r="B214" s="3071" t="s">
        <v>1384</v>
      </c>
      <c r="C214" s="3071"/>
      <c r="D214" s="3071"/>
      <c r="E214" s="3071"/>
      <c r="F214" s="3071"/>
      <c r="G214" s="3071"/>
      <c r="I214" s="3036"/>
      <c r="J214" s="3036"/>
      <c r="K214" s="3036"/>
      <c r="L214" s="1810"/>
      <c r="N214" s="3033"/>
      <c r="O214" s="3033"/>
      <c r="P214" s="3033"/>
      <c r="Q214" s="3033"/>
      <c r="R214" s="3033"/>
      <c r="T214" s="3032"/>
      <c r="U214" s="3032"/>
      <c r="V214" s="3032"/>
      <c r="W214" s="3032"/>
      <c r="X214" s="3032"/>
      <c r="Y214" s="3032"/>
      <c r="Z214" s="1403"/>
      <c r="AA214" s="1403"/>
      <c r="AB214" s="3030">
        <f t="shared" si="0"/>
        <v>0</v>
      </c>
      <c r="AC214" s="3030"/>
      <c r="AD214" s="3030"/>
      <c r="AE214" s="3030"/>
      <c r="AF214" s="3030"/>
      <c r="AG214" s="3030"/>
      <c r="AH214" s="1370"/>
      <c r="AI214" s="1370"/>
      <c r="AJ214" s="1370"/>
      <c r="AK214" s="1023"/>
    </row>
    <row r="215" spans="1:37">
      <c r="A215" s="1015"/>
      <c r="B215" s="3071" t="s">
        <v>1384</v>
      </c>
      <c r="C215" s="3071"/>
      <c r="D215" s="3071"/>
      <c r="E215" s="3071"/>
      <c r="F215" s="3071"/>
      <c r="G215" s="3071"/>
      <c r="I215" s="3036"/>
      <c r="J215" s="3036"/>
      <c r="K215" s="3036"/>
      <c r="L215" s="1810"/>
      <c r="N215" s="3033"/>
      <c r="O215" s="3033"/>
      <c r="P215" s="3033"/>
      <c r="Q215" s="3033"/>
      <c r="R215" s="3033"/>
      <c r="T215" s="3032"/>
      <c r="U215" s="3032"/>
      <c r="V215" s="3032"/>
      <c r="W215" s="3032"/>
      <c r="X215" s="3032"/>
      <c r="Y215" s="3032"/>
      <c r="Z215" s="1403"/>
      <c r="AA215" s="1403"/>
      <c r="AB215" s="3030">
        <f t="shared" si="0"/>
        <v>0</v>
      </c>
      <c r="AC215" s="3030"/>
      <c r="AD215" s="3030"/>
      <c r="AE215" s="3030"/>
      <c r="AF215" s="3030"/>
      <c r="AG215" s="3030"/>
      <c r="AH215" s="1370"/>
      <c r="AI215" s="1370"/>
      <c r="AJ215" s="1370"/>
      <c r="AK215" s="1023"/>
    </row>
    <row r="216" spans="1:37">
      <c r="A216" s="1015"/>
      <c r="B216" s="3071" t="s">
        <v>1384</v>
      </c>
      <c r="C216" s="3071"/>
      <c r="D216" s="3071"/>
      <c r="E216" s="3071"/>
      <c r="F216" s="3071"/>
      <c r="G216" s="3071"/>
      <c r="I216" s="3234"/>
      <c r="J216" s="3234"/>
      <c r="K216" s="3234"/>
      <c r="L216" s="1810"/>
      <c r="N216" s="3033"/>
      <c r="O216" s="3033"/>
      <c r="P216" s="3033"/>
      <c r="Q216" s="3033"/>
      <c r="R216" s="3033"/>
      <c r="T216" s="3032"/>
      <c r="U216" s="3032"/>
      <c r="V216" s="3032"/>
      <c r="W216" s="3032"/>
      <c r="X216" s="3032"/>
      <c r="Y216" s="3032"/>
      <c r="Z216" s="1403"/>
      <c r="AA216" s="1403"/>
      <c r="AB216" s="3038">
        <f t="shared" si="0"/>
        <v>0</v>
      </c>
      <c r="AC216" s="3038"/>
      <c r="AD216" s="3038"/>
      <c r="AE216" s="3038"/>
      <c r="AF216" s="3038"/>
      <c r="AG216" s="3038"/>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1910</v>
      </c>
      <c r="AA217" s="1797"/>
      <c r="AB217" s="3030">
        <f>SUM(AB207:AB216)</f>
        <v>0</v>
      </c>
      <c r="AC217" s="3030"/>
      <c r="AD217" s="3030"/>
      <c r="AE217" s="3030"/>
      <c r="AF217" s="3030"/>
      <c r="AG217" s="3030"/>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1900</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1928</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1926</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1920</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74"/>
      <c r="AC223" s="3074"/>
      <c r="AD223" s="3074"/>
      <c r="AE223" s="3074"/>
      <c r="AF223" s="3074"/>
      <c r="AG223" s="3074"/>
      <c r="AH223" s="1023"/>
      <c r="AI223" s="1023"/>
      <c r="AJ223" s="1023"/>
      <c r="AK223" s="1023"/>
    </row>
    <row r="224" spans="1:37">
      <c r="A224" s="1015"/>
      <c r="B224" s="1382" t="s">
        <v>1925</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1927</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1921</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74"/>
      <c r="AC226" s="3074"/>
      <c r="AD226" s="3074"/>
      <c r="AE226" s="3074"/>
      <c r="AF226" s="3074"/>
      <c r="AG226" s="3074"/>
      <c r="AH226" s="1023"/>
      <c r="AI226" s="1023"/>
      <c r="AJ226" s="1023"/>
      <c r="AK226" s="1023"/>
    </row>
    <row r="227" spans="1:37">
      <c r="A227" s="1015"/>
      <c r="B227" s="1383" t="s">
        <v>1922</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29"/>
      <c r="AC227" s="3029"/>
      <c r="AD227" s="3029"/>
      <c r="AE227" s="3029"/>
      <c r="AF227" s="3029"/>
      <c r="AG227" s="3029"/>
      <c r="AH227" s="1023"/>
      <c r="AI227" s="1023"/>
      <c r="AJ227" s="1023"/>
      <c r="AK227" s="1023"/>
    </row>
    <row r="228" spans="1:37">
      <c r="A228" s="1015"/>
      <c r="B228" s="1383" t="s">
        <v>1923</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39">
        <f>IFERROR(AB226/AB227,0)</f>
        <v>0</v>
      </c>
      <c r="AC228" s="3039"/>
      <c r="AD228" s="3039"/>
      <c r="AE228" s="3039"/>
      <c r="AF228" s="3039"/>
      <c r="AG228" s="3039"/>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1924</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67">
        <f>MAX(AB223,AB228)</f>
        <v>0</v>
      </c>
      <c r="AC230" s="3067"/>
      <c r="AD230" s="3067"/>
      <c r="AE230" s="3067"/>
      <c r="AF230" s="3067"/>
      <c r="AG230" s="306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1913</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37">
        <f>AB217+AB230</f>
        <v>0</v>
      </c>
      <c r="AC233" s="3037"/>
      <c r="AD233" s="3037"/>
      <c r="AE233" s="3037"/>
      <c r="AF233" s="3037"/>
      <c r="AG233" s="3037"/>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15">
        <v>0.05</v>
      </c>
      <c r="AC234" s="3215"/>
      <c r="AD234" s="3215"/>
      <c r="AE234" s="3215"/>
      <c r="AF234" s="3215"/>
      <c r="AG234" s="3215"/>
      <c r="AH234" s="1023"/>
      <c r="AI234" s="1023"/>
      <c r="AJ234" s="1023"/>
      <c r="AK234" s="1023"/>
    </row>
    <row r="235" spans="1:37">
      <c r="A235" s="1015"/>
      <c r="B235" s="997" t="s">
        <v>1914</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16">
        <f>AB233-(AB233*AB234)</f>
        <v>0</v>
      </c>
      <c r="AC235" s="3216"/>
      <c r="AD235" s="3216"/>
      <c r="AE235" s="3216"/>
      <c r="AF235" s="3216"/>
      <c r="AG235" s="3216"/>
      <c r="AH235" s="1023"/>
      <c r="AI235" s="1023"/>
      <c r="AJ235" s="1023"/>
      <c r="AK235" s="1023"/>
    </row>
    <row r="236" spans="1:37">
      <c r="A236" s="1015"/>
      <c r="B236" s="997" t="s">
        <v>1915</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1916</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37">
        <f>AB235/AB241</f>
        <v>0</v>
      </c>
      <c r="AC237" s="3037"/>
      <c r="AD237" s="3037"/>
      <c r="AE237" s="3037"/>
      <c r="AF237" s="3037"/>
      <c r="AG237" s="303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1917</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30">
        <v>15</v>
      </c>
      <c r="AC239" s="3230"/>
      <c r="AD239" s="3230"/>
      <c r="AE239" s="3230"/>
      <c r="AF239" s="3230"/>
      <c r="AG239" s="3230"/>
      <c r="AH239" s="1023"/>
      <c r="AI239" s="1023"/>
      <c r="AJ239" s="1023"/>
      <c r="AK239" s="1023"/>
    </row>
    <row r="240" spans="1:37">
      <c r="A240" s="1015"/>
      <c r="B240" s="997" t="s">
        <v>1918</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18">
        <v>0.04</v>
      </c>
      <c r="AC240" s="3218"/>
      <c r="AD240" s="3218"/>
      <c r="AE240" s="3218"/>
      <c r="AF240" s="3218"/>
      <c r="AG240" s="3218"/>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19">
        <v>1.1499999999999999</v>
      </c>
      <c r="AC241" s="3219"/>
      <c r="AD241" s="3219"/>
      <c r="AE241" s="3219"/>
      <c r="AF241" s="3219"/>
      <c r="AG241" s="3219"/>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1919</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208">
        <f>PV(AB240/12,AB239*12,-AB237/12, ,0)</f>
        <v>0</v>
      </c>
      <c r="AC243" s="3209"/>
      <c r="AD243" s="3209"/>
      <c r="AE243" s="3209"/>
      <c r="AF243" s="3209"/>
      <c r="AG243" s="3210"/>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1895</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1898</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1897</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1896</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212">
        <f>IFERROR(('Sources and Uses Budget'!D105/'Sources and Uses Budget'!B105),0)</f>
        <v>0</v>
      </c>
      <c r="AC249" s="3213"/>
      <c r="AD249" s="3213"/>
      <c r="AE249" s="3213"/>
      <c r="AF249" s="3213"/>
      <c r="AG249" s="3214"/>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1644</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45">
        <f>AD194*(1-AB249)</f>
        <v>24400000</v>
      </c>
      <c r="AH251" s="3045"/>
      <c r="AI251" s="3045"/>
      <c r="AJ251" s="3045"/>
      <c r="AK251" s="3045"/>
    </row>
    <row r="252" spans="1:39">
      <c r="A252" s="1044"/>
      <c r="B252" s="1048" t="s">
        <v>1645</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45">
        <f>'Sources and Uses Budget'!C105</f>
        <v>60461795</v>
      </c>
      <c r="AH252" s="3045"/>
      <c r="AI252" s="3045"/>
      <c r="AJ252" s="3045"/>
      <c r="AK252" s="3045"/>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204">
        <f>ROUNDDOWN(IF(AND(C274="Yes",AK72=10),((AG251*2)/AG252),AG251/AG252),2)</f>
        <v>0.4</v>
      </c>
      <c r="AH253" s="3204"/>
      <c r="AI253" s="3204"/>
      <c r="AJ253" s="3204"/>
      <c r="AK253" s="3204"/>
    </row>
    <row r="254" spans="1:39">
      <c r="A254" s="1044"/>
      <c r="B254" s="1698" t="s">
        <v>2241</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1646</v>
      </c>
      <c r="AK256" s="3197">
        <f>IF(AG253=0,0,IF((AG253*100)&gt;8,8,(AG253*100)))</f>
        <v>8</v>
      </c>
      <c r="AL256" s="3197"/>
      <c r="AM256" s="3198"/>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1647</v>
      </c>
      <c r="B259" s="987" t="s">
        <v>1648</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1585</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62" t="s">
        <v>578</v>
      </c>
      <c r="D261" s="3062"/>
      <c r="E261" s="939"/>
      <c r="F261" s="3013" t="s">
        <v>2415</v>
      </c>
      <c r="G261" s="3014"/>
      <c r="H261" s="3014"/>
      <c r="I261" s="3014"/>
      <c r="J261" s="3014"/>
      <c r="K261" s="3014"/>
      <c r="L261" s="3014"/>
      <c r="M261" s="3014"/>
      <c r="N261" s="3014"/>
      <c r="O261" s="3014"/>
      <c r="P261" s="3014"/>
      <c r="Q261" s="3014"/>
      <c r="R261" s="3014"/>
      <c r="S261" s="3014"/>
      <c r="T261" s="3014"/>
      <c r="U261" s="3014"/>
      <c r="V261" s="3014"/>
      <c r="W261" s="3014"/>
      <c r="X261" s="3014"/>
      <c r="Y261" s="3014"/>
      <c r="Z261" s="3014"/>
      <c r="AA261" s="3014"/>
      <c r="AB261" s="3014"/>
      <c r="AC261" s="3014"/>
      <c r="AD261" s="3015"/>
      <c r="AE261" s="942"/>
      <c r="AF261" s="1065"/>
      <c r="AG261" s="3202" t="s">
        <v>1634</v>
      </c>
      <c r="AH261" s="3202"/>
      <c r="AI261" s="3202"/>
      <c r="AJ261" s="3202"/>
      <c r="AK261" s="1025"/>
      <c r="AL261" s="1025"/>
      <c r="AM261" s="1025"/>
      <c r="AN261" s="1060"/>
      <c r="AO261" s="942"/>
      <c r="AS261" s="21"/>
      <c r="AT261" s="21"/>
    </row>
    <row r="262" spans="1:81" ht="13.7" customHeight="1">
      <c r="A262" s="1059"/>
      <c r="B262" s="1064"/>
      <c r="C262" s="1066"/>
      <c r="D262" s="942"/>
      <c r="E262" s="939"/>
      <c r="F262" s="3016"/>
      <c r="G262" s="3017"/>
      <c r="H262" s="3017"/>
      <c r="I262" s="3017"/>
      <c r="J262" s="3017"/>
      <c r="K262" s="3017"/>
      <c r="L262" s="3017"/>
      <c r="M262" s="3017"/>
      <c r="N262" s="3017"/>
      <c r="O262" s="3017"/>
      <c r="P262" s="3017"/>
      <c r="Q262" s="3017"/>
      <c r="R262" s="3017"/>
      <c r="S262" s="3017"/>
      <c r="T262" s="3017"/>
      <c r="U262" s="3017"/>
      <c r="V262" s="3017"/>
      <c r="W262" s="3017"/>
      <c r="X262" s="3017"/>
      <c r="Y262" s="3017"/>
      <c r="Z262" s="3017"/>
      <c r="AA262" s="3017"/>
      <c r="AB262" s="3017"/>
      <c r="AC262" s="3017"/>
      <c r="AD262" s="3018"/>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16"/>
      <c r="G263" s="3017"/>
      <c r="H263" s="3017"/>
      <c r="I263" s="3017"/>
      <c r="J263" s="3017"/>
      <c r="K263" s="3017"/>
      <c r="L263" s="3017"/>
      <c r="M263" s="3017"/>
      <c r="N263" s="3017"/>
      <c r="O263" s="3017"/>
      <c r="P263" s="3017"/>
      <c r="Q263" s="3017"/>
      <c r="R263" s="3017"/>
      <c r="S263" s="3017"/>
      <c r="T263" s="3017"/>
      <c r="U263" s="3017"/>
      <c r="V263" s="3017"/>
      <c r="W263" s="3017"/>
      <c r="X263" s="3017"/>
      <c r="Y263" s="3017"/>
      <c r="Z263" s="3017"/>
      <c r="AA263" s="3017"/>
      <c r="AB263" s="3017"/>
      <c r="AC263" s="3017"/>
      <c r="AD263" s="3018"/>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203"/>
      <c r="D264" s="3203"/>
      <c r="E264" s="939"/>
      <c r="F264" s="3019"/>
      <c r="G264" s="3020"/>
      <c r="H264" s="3020"/>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20"/>
      <c r="AD264" s="3021"/>
      <c r="AE264" s="942"/>
      <c r="AF264" s="1065"/>
      <c r="AG264" s="3202"/>
      <c r="AH264" s="3202"/>
      <c r="AI264" s="3202"/>
      <c r="AJ264" s="3202"/>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1650</v>
      </c>
      <c r="AK267" s="3197">
        <f>IF($C$261="yes",10,0)</f>
        <v>10</v>
      </c>
      <c r="AL267" s="3197"/>
      <c r="AM267" s="3198"/>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1651</v>
      </c>
      <c r="B270" s="987" t="s">
        <v>2381</v>
      </c>
      <c r="AH270" s="1033" t="s">
        <v>1564</v>
      </c>
    </row>
    <row r="271" spans="1:81" ht="15" customHeight="1">
      <c r="B271" s="931" t="s">
        <v>2380</v>
      </c>
    </row>
    <row r="272" spans="1:81" ht="15" customHeight="1">
      <c r="B272" s="931" t="s">
        <v>2382</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75" t="s">
        <v>1653</v>
      </c>
      <c r="B274" s="3175"/>
      <c r="C274" s="3062" t="s">
        <v>626</v>
      </c>
      <c r="D274" s="3062"/>
      <c r="E274" s="939"/>
      <c r="F274" s="3199" t="s">
        <v>1654</v>
      </c>
      <c r="G274" s="3200"/>
      <c r="H274" s="3200"/>
      <c r="I274" s="3200"/>
      <c r="J274" s="3200"/>
      <c r="K274" s="3200"/>
      <c r="L274" s="3200"/>
      <c r="M274" s="3200"/>
      <c r="N274" s="3200"/>
      <c r="O274" s="3200"/>
      <c r="P274" s="3200"/>
      <c r="Q274" s="3200"/>
      <c r="R274" s="3200"/>
      <c r="S274" s="3200"/>
      <c r="T274" s="3200"/>
      <c r="U274" s="3200"/>
      <c r="V274" s="3200"/>
      <c r="W274" s="3200"/>
      <c r="X274" s="3200"/>
      <c r="Y274" s="3200"/>
      <c r="Z274" s="3200"/>
      <c r="AA274" s="3200"/>
      <c r="AB274" s="3200"/>
      <c r="AC274" s="3200"/>
      <c r="AD274" s="3201"/>
      <c r="AE274" s="1077"/>
      <c r="AF274" s="942"/>
      <c r="AG274" s="985" t="s">
        <v>1655</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92"/>
      <c r="G275" s="3066"/>
      <c r="H275" s="3066"/>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66"/>
      <c r="AD275" s="3193"/>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92"/>
      <c r="G276" s="3066"/>
      <c r="H276" s="3066"/>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66"/>
      <c r="AD276" s="3193"/>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92" t="s">
        <v>1656</v>
      </c>
      <c r="G277" s="3066"/>
      <c r="H277" s="3066"/>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66"/>
      <c r="AD277" s="3193"/>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92"/>
      <c r="G278" s="3066"/>
      <c r="H278" s="3066"/>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66"/>
      <c r="AD278" s="3193"/>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92" t="s">
        <v>1657</v>
      </c>
      <c r="G279" s="3066"/>
      <c r="H279" s="3066"/>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66"/>
      <c r="AD279" s="3193"/>
      <c r="AE279" s="1077"/>
      <c r="AF279" s="943"/>
      <c r="AG279" s="943"/>
      <c r="AH279" s="943"/>
      <c r="AI279" s="943"/>
      <c r="AJ279" s="942"/>
      <c r="AK279" s="1025"/>
      <c r="AL279" s="1025"/>
      <c r="AM279" s="1025"/>
      <c r="AN279" s="110"/>
      <c r="AO279" s="51"/>
      <c r="AP279" s="1078">
        <f>MAX(AP275,AP276,AP277,AP278)</f>
        <v>9</v>
      </c>
      <c r="AQ279" s="967" t="s">
        <v>1587</v>
      </c>
      <c r="AR279" s="21"/>
      <c r="AS279" s="1074"/>
      <c r="AT279" s="1074"/>
      <c r="AU279" s="1074"/>
      <c r="AV279" s="1076"/>
      <c r="AW279" s="1076"/>
      <c r="AX279" s="112"/>
      <c r="AY279" s="112"/>
      <c r="AZ279" s="112"/>
      <c r="BA279" s="112"/>
    </row>
    <row r="280" spans="1:53" ht="15" customHeight="1">
      <c r="A280" s="1059"/>
      <c r="B280" s="943"/>
      <c r="C280" s="943"/>
      <c r="D280" s="943"/>
      <c r="E280" s="943"/>
      <c r="F280" s="3192"/>
      <c r="G280" s="3066"/>
      <c r="H280" s="3066"/>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66"/>
      <c r="AD280" s="3193"/>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92" t="s">
        <v>1658</v>
      </c>
      <c r="G281" s="3066"/>
      <c r="H281" s="3066"/>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66"/>
      <c r="AD281" s="3193"/>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94"/>
      <c r="G282" s="3195"/>
      <c r="H282" s="3195"/>
      <c r="I282" s="3195"/>
      <c r="J282" s="3195"/>
      <c r="K282" s="3195"/>
      <c r="L282" s="3195"/>
      <c r="M282" s="3195"/>
      <c r="N282" s="3195"/>
      <c r="O282" s="3195"/>
      <c r="P282" s="3195"/>
      <c r="Q282" s="3195"/>
      <c r="R282" s="3195"/>
      <c r="S282" s="3195"/>
      <c r="T282" s="3195"/>
      <c r="U282" s="3195"/>
      <c r="V282" s="3195"/>
      <c r="W282" s="3195"/>
      <c r="X282" s="3195"/>
      <c r="Y282" s="3195"/>
      <c r="Z282" s="3195"/>
      <c r="AA282" s="3195"/>
      <c r="AB282" s="3195"/>
      <c r="AC282" s="3195"/>
      <c r="AD282" s="3196"/>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75" t="s">
        <v>1659</v>
      </c>
      <c r="B284" s="3175"/>
      <c r="C284" s="3062" t="s">
        <v>626</v>
      </c>
      <c r="D284" s="3062"/>
      <c r="E284" s="939"/>
      <c r="F284" s="1081" t="s">
        <v>1660</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1661</v>
      </c>
      <c r="AH284" s="943"/>
      <c r="AI284" s="943"/>
      <c r="AJ284" s="942"/>
      <c r="AK284" s="1025"/>
      <c r="AL284" s="1025"/>
      <c r="AM284" s="1025"/>
      <c r="AN284" s="1084"/>
      <c r="AO284" s="51"/>
      <c r="AR284" s="21"/>
    </row>
    <row r="285" spans="1:53">
      <c r="A285" s="1059"/>
      <c r="B285" s="943"/>
      <c r="C285" s="942"/>
      <c r="D285" s="943"/>
      <c r="E285" s="942"/>
      <c r="F285" s="3192" t="s">
        <v>1662</v>
      </c>
      <c r="G285" s="3066"/>
      <c r="H285" s="3066"/>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66"/>
      <c r="AD285" s="3193"/>
      <c r="AE285" s="943"/>
      <c r="AF285" s="943"/>
      <c r="AG285" s="943"/>
      <c r="AH285" s="943"/>
      <c r="AI285" s="943"/>
      <c r="AJ285" s="942"/>
      <c r="AK285" s="1025"/>
      <c r="AL285" s="1025"/>
      <c r="AM285" s="1025"/>
      <c r="AR285" s="1085"/>
    </row>
    <row r="286" spans="1:53" ht="15" customHeight="1">
      <c r="A286" s="1059"/>
      <c r="B286" s="943"/>
      <c r="C286" s="942"/>
      <c r="D286" s="943"/>
      <c r="E286" s="942"/>
      <c r="F286" s="3192"/>
      <c r="G286" s="3066"/>
      <c r="H286" s="3066"/>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66"/>
      <c r="AD286" s="3193"/>
      <c r="AE286" s="943"/>
      <c r="AF286" s="943"/>
      <c r="AG286" s="943"/>
      <c r="AH286" s="943"/>
      <c r="AI286" s="943"/>
      <c r="AJ286" s="942"/>
      <c r="AK286" s="1025"/>
      <c r="AL286" s="1025"/>
      <c r="AM286" s="1025"/>
      <c r="AR286" s="1085"/>
    </row>
    <row r="287" spans="1:53">
      <c r="A287" s="1059"/>
      <c r="B287" s="943"/>
      <c r="C287" s="942"/>
      <c r="D287" s="943"/>
      <c r="E287" s="942"/>
      <c r="F287" s="3192" t="s">
        <v>1657</v>
      </c>
      <c r="G287" s="3066"/>
      <c r="H287" s="3066"/>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66"/>
      <c r="AD287" s="3193"/>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92"/>
      <c r="G288" s="3066"/>
      <c r="H288" s="3066"/>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66"/>
      <c r="AD288" s="3193"/>
      <c r="AE288" s="943"/>
      <c r="AF288" s="943"/>
      <c r="AG288" s="943"/>
      <c r="AH288" s="943"/>
      <c r="AI288" s="943"/>
      <c r="AJ288" s="942"/>
      <c r="AK288" s="1025"/>
      <c r="AL288" s="1025"/>
      <c r="AM288" s="1025"/>
      <c r="AP288" s="1078"/>
      <c r="AQ288" s="967"/>
      <c r="AR288" s="1085"/>
    </row>
    <row r="289" spans="1:60">
      <c r="A289" s="1059"/>
      <c r="B289" s="943"/>
      <c r="C289" s="942"/>
      <c r="D289" s="943"/>
      <c r="E289" s="942"/>
      <c r="F289" s="3192" t="s">
        <v>1663</v>
      </c>
      <c r="G289" s="3066"/>
      <c r="H289" s="3066"/>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66"/>
      <c r="AD289" s="3193"/>
      <c r="AE289" s="943"/>
      <c r="AF289" s="943"/>
      <c r="AG289" s="943"/>
      <c r="AH289" s="943"/>
      <c r="AI289" s="943"/>
      <c r="AJ289" s="942"/>
      <c r="AK289" s="1025"/>
      <c r="AL289" s="1025"/>
      <c r="AM289" s="1025"/>
      <c r="AP289" s="1078"/>
      <c r="AQ289" s="967"/>
      <c r="AR289" s="1085"/>
    </row>
    <row r="290" spans="1:60">
      <c r="A290" s="1059"/>
      <c r="B290" s="943"/>
      <c r="C290" s="942"/>
      <c r="D290" s="943"/>
      <c r="E290" s="942"/>
      <c r="F290" s="3194"/>
      <c r="G290" s="3195"/>
      <c r="H290" s="3195"/>
      <c r="I290" s="3195"/>
      <c r="J290" s="3195"/>
      <c r="K290" s="3195"/>
      <c r="L290" s="3195"/>
      <c r="M290" s="3195"/>
      <c r="N290" s="3195"/>
      <c r="O290" s="3195"/>
      <c r="P290" s="3195"/>
      <c r="Q290" s="3195"/>
      <c r="R290" s="3195"/>
      <c r="S290" s="3195"/>
      <c r="T290" s="3195"/>
      <c r="U290" s="3195"/>
      <c r="V290" s="3195"/>
      <c r="W290" s="3195"/>
      <c r="X290" s="3195"/>
      <c r="Y290" s="3195"/>
      <c r="Z290" s="3195"/>
      <c r="AA290" s="3195"/>
      <c r="AB290" s="3195"/>
      <c r="AC290" s="3195"/>
      <c r="AD290" s="3196"/>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75" t="s">
        <v>1664</v>
      </c>
      <c r="B292" s="3175"/>
      <c r="C292" s="3062" t="s">
        <v>626</v>
      </c>
      <c r="D292" s="3062"/>
      <c r="E292" s="939"/>
      <c r="F292" s="1081" t="s">
        <v>1660</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1661</v>
      </c>
      <c r="AH292" s="943"/>
      <c r="AI292" s="943"/>
      <c r="AJ292" s="942"/>
      <c r="AK292" s="1025"/>
      <c r="AL292" s="1025"/>
      <c r="AM292" s="1025"/>
      <c r="AN292" s="110"/>
      <c r="AO292" s="51"/>
      <c r="AR292" s="21"/>
    </row>
    <row r="293" spans="1:60">
      <c r="A293" s="1795"/>
      <c r="B293" s="1795"/>
      <c r="C293" s="1791"/>
      <c r="D293" s="1791"/>
      <c r="E293" s="939"/>
      <c r="F293" s="3192" t="s">
        <v>1665</v>
      </c>
      <c r="G293" s="3066"/>
      <c r="H293" s="3066"/>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66"/>
      <c r="AD293" s="3193"/>
      <c r="AE293" s="943"/>
      <c r="AF293" s="943"/>
      <c r="AG293" s="1011"/>
      <c r="AH293" s="943"/>
      <c r="AI293" s="943"/>
      <c r="AJ293" s="942"/>
      <c r="AK293" s="1025"/>
      <c r="AL293" s="1025"/>
      <c r="AM293" s="1025"/>
      <c r="AN293" s="110"/>
      <c r="AO293" s="51"/>
      <c r="AP293" s="949" t="s">
        <v>1384</v>
      </c>
      <c r="AR293" s="21"/>
    </row>
    <row r="294" spans="1:60" s="21" customFormat="1">
      <c r="F294" s="3192"/>
      <c r="G294" s="3066"/>
      <c r="H294" s="3066"/>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66"/>
      <c r="AD294" s="3193"/>
      <c r="AE294" s="943"/>
      <c r="AF294" s="943"/>
      <c r="AH294" s="943"/>
      <c r="AI294" s="943"/>
      <c r="AJ294" s="1088"/>
      <c r="AK294" s="1059"/>
      <c r="AL294" s="1059"/>
      <c r="AM294" s="1059"/>
      <c r="AN294" s="1089"/>
      <c r="AP294" s="1090" t="s">
        <v>2229</v>
      </c>
      <c r="BD294" s="1091"/>
      <c r="BE294" s="1091"/>
      <c r="BF294" s="1091"/>
      <c r="BG294" s="1091"/>
      <c r="BH294" s="1091"/>
    </row>
    <row r="295" spans="1:60">
      <c r="A295" s="1059"/>
      <c r="B295" s="943"/>
      <c r="C295" s="1791"/>
      <c r="D295" s="1791"/>
      <c r="E295" s="939"/>
      <c r="F295" s="1093" t="s">
        <v>1666</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2231</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2384</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82" t="s">
        <v>1384</v>
      </c>
      <c r="G298" s="3183"/>
      <c r="H298" s="3183"/>
      <c r="I298" s="3183"/>
      <c r="J298" s="3183"/>
      <c r="K298" s="3183"/>
      <c r="L298" s="3183"/>
      <c r="M298" s="3183"/>
      <c r="N298" s="3183"/>
      <c r="O298" s="3183"/>
      <c r="P298" s="3183"/>
      <c r="Q298" s="3183"/>
      <c r="R298" s="3183"/>
      <c r="S298" s="3183"/>
      <c r="T298" s="3183"/>
      <c r="U298" s="3183"/>
      <c r="V298" s="3183"/>
      <c r="W298" s="3183"/>
      <c r="X298" s="3183"/>
      <c r="Y298" s="3183"/>
      <c r="Z298" s="3183"/>
      <c r="AA298" s="3183"/>
      <c r="AB298" s="3183"/>
      <c r="AC298" s="3183"/>
      <c r="AD298" s="3184"/>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82"/>
      <c r="G299" s="3183"/>
      <c r="H299" s="3183"/>
      <c r="I299" s="3183"/>
      <c r="J299" s="3183"/>
      <c r="K299" s="3183"/>
      <c r="L299" s="3183"/>
      <c r="M299" s="3183"/>
      <c r="N299" s="3183"/>
      <c r="O299" s="3183"/>
      <c r="P299" s="3183"/>
      <c r="Q299" s="3183"/>
      <c r="R299" s="3183"/>
      <c r="S299" s="3183"/>
      <c r="T299" s="3183"/>
      <c r="U299" s="3183"/>
      <c r="V299" s="3183"/>
      <c r="W299" s="3183"/>
      <c r="X299" s="3183"/>
      <c r="Y299" s="3183"/>
      <c r="Z299" s="3183"/>
      <c r="AA299" s="3183"/>
      <c r="AB299" s="3183"/>
      <c r="AC299" s="3183"/>
      <c r="AD299" s="3184"/>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82"/>
      <c r="G300" s="3183"/>
      <c r="H300" s="3183"/>
      <c r="I300" s="3183"/>
      <c r="J300" s="3183"/>
      <c r="K300" s="3183"/>
      <c r="L300" s="3183"/>
      <c r="M300" s="3183"/>
      <c r="N300" s="3183"/>
      <c r="O300" s="3183"/>
      <c r="P300" s="3183"/>
      <c r="Q300" s="3183"/>
      <c r="R300" s="3183"/>
      <c r="S300" s="3183"/>
      <c r="T300" s="3183"/>
      <c r="U300" s="3183"/>
      <c r="V300" s="3183"/>
      <c r="W300" s="3183"/>
      <c r="X300" s="3183"/>
      <c r="Y300" s="3183"/>
      <c r="Z300" s="3183"/>
      <c r="AA300" s="3183"/>
      <c r="AB300" s="3183"/>
      <c r="AC300" s="3183"/>
      <c r="AD300" s="3184"/>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82"/>
      <c r="G301" s="3183"/>
      <c r="H301" s="3183"/>
      <c r="I301" s="3183"/>
      <c r="J301" s="3183"/>
      <c r="K301" s="3183"/>
      <c r="L301" s="3183"/>
      <c r="M301" s="3183"/>
      <c r="N301" s="3183"/>
      <c r="O301" s="3183"/>
      <c r="P301" s="3183"/>
      <c r="Q301" s="3183"/>
      <c r="R301" s="3183"/>
      <c r="S301" s="3183"/>
      <c r="T301" s="3183"/>
      <c r="U301" s="3183"/>
      <c r="V301" s="3183"/>
      <c r="W301" s="3183"/>
      <c r="X301" s="3183"/>
      <c r="Y301" s="3183"/>
      <c r="Z301" s="3183"/>
      <c r="AA301" s="3183"/>
      <c r="AB301" s="3183"/>
      <c r="AC301" s="3183"/>
      <c r="AD301" s="3184"/>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85"/>
      <c r="G302" s="3186"/>
      <c r="H302" s="3186"/>
      <c r="I302" s="3186"/>
      <c r="J302" s="3186"/>
      <c r="K302" s="3186"/>
      <c r="L302" s="3186"/>
      <c r="M302" s="3186"/>
      <c r="N302" s="3186"/>
      <c r="O302" s="3186"/>
      <c r="P302" s="3186"/>
      <c r="Q302" s="3186"/>
      <c r="R302" s="3186"/>
      <c r="S302" s="3186"/>
      <c r="T302" s="3186"/>
      <c r="U302" s="3186"/>
      <c r="V302" s="3186"/>
      <c r="W302" s="3186"/>
      <c r="X302" s="3186"/>
      <c r="Y302" s="3186"/>
      <c r="Z302" s="3186"/>
      <c r="AA302" s="3186"/>
      <c r="AB302" s="3186"/>
      <c r="AC302" s="3186"/>
      <c r="AD302" s="3187"/>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2230</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1384</v>
      </c>
      <c r="AR305" s="21"/>
    </row>
    <row r="306" spans="1:60" ht="12.75" customHeight="1">
      <c r="A306" s="1059"/>
      <c r="B306" s="943"/>
      <c r="C306" s="1791"/>
      <c r="D306" s="1791"/>
      <c r="E306" s="939"/>
      <c r="F306" s="1097"/>
      <c r="G306" s="968" t="s">
        <v>725</v>
      </c>
      <c r="H306" s="968"/>
      <c r="I306" s="3188" t="s">
        <v>1384</v>
      </c>
      <c r="J306" s="3188"/>
      <c r="K306" s="3188"/>
      <c r="L306" s="3188"/>
      <c r="M306" s="3188"/>
      <c r="N306" s="3188"/>
      <c r="O306" s="3188"/>
      <c r="P306" s="3188"/>
      <c r="Q306" s="3188"/>
      <c r="R306" s="3188"/>
      <c r="S306" s="3188"/>
      <c r="T306" s="3188"/>
      <c r="U306" s="3188"/>
      <c r="V306" s="3188"/>
      <c r="W306" s="3188"/>
      <c r="X306" s="3188"/>
      <c r="Y306" s="3188"/>
      <c r="Z306" s="3188"/>
      <c r="AA306" s="3188"/>
      <c r="AB306" s="3188"/>
      <c r="AC306" s="3188"/>
      <c r="AD306" s="3189"/>
      <c r="AE306" s="943"/>
      <c r="AF306" s="943"/>
      <c r="AG306" s="985"/>
      <c r="AH306" s="943"/>
      <c r="AI306" s="943"/>
      <c r="AJ306" s="942"/>
      <c r="AK306" s="1025"/>
      <c r="AL306" s="1025"/>
      <c r="AM306" s="1025"/>
      <c r="AN306" s="110"/>
      <c r="AO306" s="51"/>
      <c r="AP306" s="949" t="s">
        <v>1989</v>
      </c>
      <c r="AR306" s="21"/>
    </row>
    <row r="307" spans="1:60">
      <c r="A307" s="1059"/>
      <c r="B307" s="943"/>
      <c r="C307" s="1791"/>
      <c r="D307" s="1791"/>
      <c r="E307" s="939"/>
      <c r="F307" s="1097"/>
      <c r="G307" s="968"/>
      <c r="H307" s="968"/>
      <c r="I307" s="3188"/>
      <c r="J307" s="3188"/>
      <c r="K307" s="3188"/>
      <c r="L307" s="3188"/>
      <c r="M307" s="3188"/>
      <c r="N307" s="3188"/>
      <c r="O307" s="3188"/>
      <c r="P307" s="3188"/>
      <c r="Q307" s="3188"/>
      <c r="R307" s="3188"/>
      <c r="S307" s="3188"/>
      <c r="T307" s="3188"/>
      <c r="U307" s="3188"/>
      <c r="V307" s="3188"/>
      <c r="W307" s="3188"/>
      <c r="X307" s="3188"/>
      <c r="Y307" s="3188"/>
      <c r="Z307" s="3188"/>
      <c r="AA307" s="3188"/>
      <c r="AB307" s="3188"/>
      <c r="AC307" s="3188"/>
      <c r="AD307" s="3189"/>
      <c r="AE307" s="943"/>
      <c r="AF307" s="943"/>
      <c r="AG307" s="985"/>
      <c r="AH307" s="943"/>
      <c r="AI307" s="943"/>
      <c r="AJ307" s="942"/>
      <c r="AK307" s="1025"/>
      <c r="AL307" s="1025"/>
      <c r="AM307" s="1025"/>
      <c r="AN307" s="110"/>
      <c r="AO307" s="51"/>
      <c r="AP307" s="949" t="s">
        <v>2232</v>
      </c>
      <c r="AR307" s="21"/>
    </row>
    <row r="308" spans="1:60">
      <c r="A308" s="1059"/>
      <c r="B308" s="943"/>
      <c r="C308" s="1092"/>
      <c r="D308" s="1092"/>
      <c r="E308" s="939"/>
      <c r="F308" s="1097"/>
      <c r="G308" s="968"/>
      <c r="H308" s="968"/>
      <c r="I308" s="3188"/>
      <c r="J308" s="3188"/>
      <c r="K308" s="3188"/>
      <c r="L308" s="3188"/>
      <c r="M308" s="3188"/>
      <c r="N308" s="3188"/>
      <c r="O308" s="3188"/>
      <c r="P308" s="3188"/>
      <c r="Q308" s="3188"/>
      <c r="R308" s="3188"/>
      <c r="S308" s="3188"/>
      <c r="T308" s="3188"/>
      <c r="U308" s="3188"/>
      <c r="V308" s="3188"/>
      <c r="W308" s="3188"/>
      <c r="X308" s="3188"/>
      <c r="Y308" s="3188"/>
      <c r="Z308" s="3188"/>
      <c r="AA308" s="3188"/>
      <c r="AB308" s="3188"/>
      <c r="AC308" s="3188"/>
      <c r="AD308" s="3189"/>
      <c r="AE308" s="943"/>
      <c r="AF308" s="943"/>
      <c r="AG308" s="985"/>
      <c r="AH308" s="943"/>
      <c r="AI308" s="943"/>
      <c r="AJ308" s="942"/>
      <c r="AK308" s="1025"/>
      <c r="AL308" s="1025"/>
      <c r="AM308" s="1025"/>
      <c r="AN308" s="110"/>
      <c r="AO308" s="51"/>
      <c r="AP308" s="949" t="s">
        <v>2234</v>
      </c>
      <c r="AR308" s="21"/>
    </row>
    <row r="309" spans="1:60">
      <c r="A309" s="1059"/>
      <c r="B309" s="943"/>
      <c r="C309" s="1092"/>
      <c r="D309" s="1092"/>
      <c r="E309" s="939"/>
      <c r="F309" s="1095"/>
      <c r="G309" s="943"/>
      <c r="H309" s="943"/>
      <c r="I309" s="3190"/>
      <c r="J309" s="3190"/>
      <c r="K309" s="3190"/>
      <c r="L309" s="3190"/>
      <c r="M309" s="3190"/>
      <c r="N309" s="3190"/>
      <c r="O309" s="3190"/>
      <c r="P309" s="3190"/>
      <c r="Q309" s="3190"/>
      <c r="R309" s="3190"/>
      <c r="S309" s="3190"/>
      <c r="T309" s="3190"/>
      <c r="U309" s="3190"/>
      <c r="V309" s="3190"/>
      <c r="W309" s="3190"/>
      <c r="X309" s="3190"/>
      <c r="Y309" s="3190"/>
      <c r="Z309" s="3190"/>
      <c r="AA309" s="3190"/>
      <c r="AB309" s="3190"/>
      <c r="AC309" s="3190"/>
      <c r="AD309" s="3191"/>
      <c r="AE309" s="943"/>
      <c r="AF309" s="943"/>
      <c r="AG309" s="985"/>
      <c r="AH309" s="943"/>
      <c r="AI309" s="943"/>
      <c r="AJ309" s="942"/>
      <c r="AK309" s="1025"/>
      <c r="AL309" s="1025"/>
      <c r="AM309" s="1025"/>
      <c r="AN309" s="110"/>
      <c r="AO309" s="51"/>
      <c r="AP309" s="949" t="s">
        <v>2233</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88" t="s">
        <v>1384</v>
      </c>
      <c r="J311" s="3188"/>
      <c r="K311" s="3188"/>
      <c r="L311" s="3188"/>
      <c r="M311" s="3188"/>
      <c r="N311" s="3188"/>
      <c r="O311" s="3188"/>
      <c r="P311" s="3188"/>
      <c r="Q311" s="3188"/>
      <c r="R311" s="3188"/>
      <c r="S311" s="3188"/>
      <c r="T311" s="3188"/>
      <c r="U311" s="3188"/>
      <c r="V311" s="3188"/>
      <c r="W311" s="3188"/>
      <c r="X311" s="3188"/>
      <c r="Y311" s="3188"/>
      <c r="Z311" s="3188"/>
      <c r="AA311" s="3188"/>
      <c r="AB311" s="3188"/>
      <c r="AC311" s="3188"/>
      <c r="AD311" s="3189"/>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88"/>
      <c r="J312" s="3188"/>
      <c r="K312" s="3188"/>
      <c r="L312" s="3188"/>
      <c r="M312" s="3188"/>
      <c r="N312" s="3188"/>
      <c r="O312" s="3188"/>
      <c r="P312" s="3188"/>
      <c r="Q312" s="3188"/>
      <c r="R312" s="3188"/>
      <c r="S312" s="3188"/>
      <c r="T312" s="3188"/>
      <c r="U312" s="3188"/>
      <c r="V312" s="3188"/>
      <c r="W312" s="3188"/>
      <c r="X312" s="3188"/>
      <c r="Y312" s="3188"/>
      <c r="Z312" s="3188"/>
      <c r="AA312" s="3188"/>
      <c r="AB312" s="3188"/>
      <c r="AC312" s="3188"/>
      <c r="AD312" s="3189"/>
      <c r="AE312" s="943"/>
      <c r="AF312" s="943"/>
      <c r="AG312" s="985"/>
      <c r="AH312" s="943"/>
      <c r="AI312" s="943"/>
      <c r="AJ312" s="942"/>
      <c r="AK312" s="1025"/>
      <c r="AL312" s="1025"/>
      <c r="AM312" s="1025"/>
      <c r="AN312" s="110"/>
      <c r="AO312" s="51"/>
      <c r="AP312" s="949" t="s">
        <v>1384</v>
      </c>
      <c r="AR312" s="21"/>
    </row>
    <row r="313" spans="1:60">
      <c r="A313" s="1059"/>
      <c r="B313" s="943"/>
      <c r="C313" s="1092"/>
      <c r="D313" s="1092"/>
      <c r="E313" s="939"/>
      <c r="F313" s="1098"/>
      <c r="G313" s="1099"/>
      <c r="H313" s="1099"/>
      <c r="I313" s="3190"/>
      <c r="J313" s="3190"/>
      <c r="K313" s="3190"/>
      <c r="L313" s="3190"/>
      <c r="M313" s="3190"/>
      <c r="N313" s="3190"/>
      <c r="O313" s="3190"/>
      <c r="P313" s="3190"/>
      <c r="Q313" s="3190"/>
      <c r="R313" s="3190"/>
      <c r="S313" s="3190"/>
      <c r="T313" s="3190"/>
      <c r="U313" s="3190"/>
      <c r="V313" s="3190"/>
      <c r="W313" s="3190"/>
      <c r="X313" s="3190"/>
      <c r="Y313" s="3190"/>
      <c r="Z313" s="3190"/>
      <c r="AA313" s="3190"/>
      <c r="AB313" s="3190"/>
      <c r="AC313" s="3190"/>
      <c r="AD313" s="3191"/>
      <c r="AE313" s="943"/>
      <c r="AF313" s="943"/>
      <c r="AG313" s="985"/>
      <c r="AH313" s="943"/>
      <c r="AI313" s="943"/>
      <c r="AJ313" s="942"/>
      <c r="AK313" s="1025"/>
      <c r="AL313" s="1025"/>
      <c r="AM313" s="1025"/>
      <c r="AN313" s="110"/>
      <c r="AO313" s="51"/>
      <c r="AP313" s="949" t="s">
        <v>1667</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1990</v>
      </c>
    </row>
    <row r="315" spans="1:60" ht="12.75" customHeight="1">
      <c r="A315" s="3175" t="s">
        <v>1668</v>
      </c>
      <c r="B315" s="3175"/>
      <c r="C315" s="3062" t="s">
        <v>578</v>
      </c>
      <c r="D315" s="3062"/>
      <c r="E315" s="939"/>
      <c r="F315" s="3176" t="s">
        <v>1669</v>
      </c>
      <c r="G315" s="3177"/>
      <c r="H315" s="3177"/>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77"/>
      <c r="AD315" s="3178"/>
      <c r="AE315" s="943"/>
      <c r="AF315" s="943"/>
      <c r="AG315" s="985" t="s">
        <v>1661</v>
      </c>
      <c r="AH315" s="943"/>
      <c r="AI315" s="943"/>
      <c r="AJ315" s="942"/>
      <c r="AK315" s="1025"/>
      <c r="AL315" s="1025"/>
      <c r="AM315" s="1025"/>
      <c r="AN315" s="110"/>
      <c r="AO315" s="51"/>
    </row>
    <row r="316" spans="1:60" ht="15" customHeight="1">
      <c r="A316" s="1059"/>
      <c r="B316" s="943"/>
      <c r="C316" s="943"/>
      <c r="D316" s="943"/>
      <c r="E316" s="943"/>
      <c r="F316" s="3179"/>
      <c r="G316" s="3180"/>
      <c r="H316" s="3180"/>
      <c r="I316" s="3180"/>
      <c r="J316" s="3180"/>
      <c r="K316" s="3180"/>
      <c r="L316" s="3180"/>
      <c r="M316" s="3180"/>
      <c r="N316" s="3180"/>
      <c r="O316" s="3180"/>
      <c r="P316" s="3180"/>
      <c r="Q316" s="3180"/>
      <c r="R316" s="3180"/>
      <c r="S316" s="3180"/>
      <c r="T316" s="3180"/>
      <c r="U316" s="3180"/>
      <c r="V316" s="3180"/>
      <c r="W316" s="3180"/>
      <c r="X316" s="3180"/>
      <c r="Y316" s="3180"/>
      <c r="Z316" s="3180"/>
      <c r="AA316" s="3180"/>
      <c r="AB316" s="3180"/>
      <c r="AC316" s="3180"/>
      <c r="AD316" s="3181"/>
      <c r="AE316" s="943"/>
      <c r="AF316" s="943"/>
      <c r="AG316" s="943"/>
      <c r="AH316" s="943"/>
      <c r="AI316" s="943"/>
      <c r="AJ316" s="942"/>
      <c r="AK316" s="1025"/>
      <c r="AL316" s="1025"/>
      <c r="AM316" s="1025"/>
      <c r="AN316" s="110"/>
      <c r="AO316" s="51"/>
    </row>
    <row r="317" spans="1:60" ht="15" customHeight="1">
      <c r="A317" s="1059"/>
      <c r="B317" s="943"/>
      <c r="C317" s="943"/>
      <c r="D317" s="943"/>
      <c r="E317" s="943"/>
      <c r="F317" s="3179"/>
      <c r="G317" s="3180"/>
      <c r="H317" s="3180"/>
      <c r="I317" s="3180"/>
      <c r="J317" s="3180"/>
      <c r="K317" s="3180"/>
      <c r="L317" s="3180"/>
      <c r="M317" s="3180"/>
      <c r="N317" s="3180"/>
      <c r="O317" s="3180"/>
      <c r="P317" s="3180"/>
      <c r="Q317" s="3180"/>
      <c r="R317" s="3180"/>
      <c r="S317" s="3180"/>
      <c r="T317" s="3180"/>
      <c r="U317" s="3180"/>
      <c r="V317" s="3180"/>
      <c r="W317" s="3180"/>
      <c r="X317" s="3180"/>
      <c r="Y317" s="3180"/>
      <c r="Z317" s="3180"/>
      <c r="AA317" s="3180"/>
      <c r="AB317" s="3180"/>
      <c r="AC317" s="3180"/>
      <c r="AD317" s="3181"/>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1670</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1671</v>
      </c>
      <c r="AK320" s="3048">
        <f>AP279</f>
        <v>9</v>
      </c>
      <c r="AL320" s="3049"/>
      <c r="AM320" s="3050"/>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1672</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31" t="s">
        <v>1585</v>
      </c>
      <c r="AF323" s="3131"/>
      <c r="AG323" s="3131"/>
      <c r="AH323" s="3131"/>
      <c r="AI323" s="3131"/>
      <c r="AJ323" s="3131"/>
      <c r="AK323" s="3131"/>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66" t="s">
        <v>2192</v>
      </c>
      <c r="C325" s="3066"/>
      <c r="D325" s="3066"/>
      <c r="E325" s="3066"/>
      <c r="F325" s="3066"/>
      <c r="G325" s="3066"/>
      <c r="H325" s="3066"/>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66"/>
      <c r="AD325" s="3066"/>
      <c r="AE325" s="3066"/>
      <c r="AF325" s="3066"/>
      <c r="AG325" s="3066"/>
      <c r="AH325" s="3066"/>
      <c r="AI325" s="3066"/>
      <c r="AJ325" s="3066"/>
      <c r="AK325" s="1077"/>
      <c r="AL325" s="966"/>
      <c r="AM325" s="1026"/>
      <c r="AN325" s="999"/>
    </row>
    <row r="326" spans="1:42" s="942" customFormat="1" ht="12.75" customHeight="1">
      <c r="A326" s="1026"/>
      <c r="B326" s="3066"/>
      <c r="C326" s="3066"/>
      <c r="D326" s="3066"/>
      <c r="E326" s="3066"/>
      <c r="F326" s="3066"/>
      <c r="G326" s="3066"/>
      <c r="H326" s="3066"/>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66"/>
      <c r="AD326" s="3066"/>
      <c r="AE326" s="3066"/>
      <c r="AF326" s="3066"/>
      <c r="AG326" s="3066"/>
      <c r="AH326" s="3066"/>
      <c r="AI326" s="3066"/>
      <c r="AJ326" s="3066"/>
      <c r="AK326" s="1077"/>
      <c r="AL326" s="966"/>
      <c r="AM326" s="1026"/>
      <c r="AN326" s="999"/>
    </row>
    <row r="327" spans="1:42" s="942" customFormat="1" ht="12.75" customHeight="1">
      <c r="A327" s="1026"/>
      <c r="B327" s="3066"/>
      <c r="C327" s="3066"/>
      <c r="D327" s="3066"/>
      <c r="E327" s="3066"/>
      <c r="F327" s="3066"/>
      <c r="G327" s="3066"/>
      <c r="H327" s="3066"/>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66"/>
      <c r="AD327" s="3066"/>
      <c r="AE327" s="3066"/>
      <c r="AF327" s="3066"/>
      <c r="AG327" s="3066"/>
      <c r="AH327" s="3066"/>
      <c r="AI327" s="3066"/>
      <c r="AJ327" s="3066"/>
      <c r="AK327" s="1077"/>
      <c r="AL327" s="966"/>
      <c r="AM327" s="1026"/>
      <c r="AN327" s="999"/>
    </row>
    <row r="328" spans="1:42" s="942" customFormat="1" ht="12.75" customHeight="1">
      <c r="A328" s="1026"/>
      <c r="B328" s="3066"/>
      <c r="C328" s="3066"/>
      <c r="D328" s="3066"/>
      <c r="E328" s="3066"/>
      <c r="F328" s="3066"/>
      <c r="G328" s="3066"/>
      <c r="H328" s="3066"/>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66"/>
      <c r="AD328" s="3066"/>
      <c r="AE328" s="3066"/>
      <c r="AF328" s="3066"/>
      <c r="AG328" s="3066"/>
      <c r="AH328" s="3066"/>
      <c r="AI328" s="3066"/>
      <c r="AJ328" s="3066"/>
      <c r="AK328" s="1077"/>
      <c r="AL328" s="966"/>
      <c r="AM328" s="1026"/>
      <c r="AN328" s="999"/>
    </row>
    <row r="329" spans="1:42" s="942" customFormat="1" ht="12.75" customHeight="1">
      <c r="A329" s="1026"/>
      <c r="B329" s="3066"/>
      <c r="C329" s="3066"/>
      <c r="D329" s="3066"/>
      <c r="E329" s="3066"/>
      <c r="F329" s="3066"/>
      <c r="G329" s="3066"/>
      <c r="H329" s="3066"/>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66"/>
      <c r="AD329" s="3066"/>
      <c r="AE329" s="3066"/>
      <c r="AF329" s="3066"/>
      <c r="AG329" s="3066"/>
      <c r="AH329" s="3066"/>
      <c r="AI329" s="3066"/>
      <c r="AJ329" s="3066"/>
      <c r="AK329" s="1077"/>
      <c r="AL329" s="966"/>
      <c r="AM329" s="1026"/>
      <c r="AN329" s="999"/>
    </row>
    <row r="330" spans="1:42" s="942" customFormat="1" ht="12.75" customHeight="1">
      <c r="A330" s="1026"/>
      <c r="B330" s="3066"/>
      <c r="C330" s="3066"/>
      <c r="D330" s="3066"/>
      <c r="E330" s="3066"/>
      <c r="F330" s="3066"/>
      <c r="G330" s="3066"/>
      <c r="H330" s="3066"/>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66"/>
      <c r="AD330" s="3066"/>
      <c r="AE330" s="3066"/>
      <c r="AF330" s="3066"/>
      <c r="AG330" s="3066"/>
      <c r="AH330" s="3066"/>
      <c r="AI330" s="3066"/>
      <c r="AJ330" s="3066"/>
      <c r="AK330" s="1077"/>
      <c r="AL330" s="966"/>
      <c r="AM330" s="1026"/>
      <c r="AN330" s="999"/>
    </row>
    <row r="331" spans="1:42" s="942" customFormat="1" ht="12.75" customHeight="1">
      <c r="A331" s="1026"/>
      <c r="B331" s="3066"/>
      <c r="C331" s="3066"/>
      <c r="D331" s="3066"/>
      <c r="E331" s="3066"/>
      <c r="F331" s="3066"/>
      <c r="G331" s="3066"/>
      <c r="H331" s="3066"/>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66"/>
      <c r="AD331" s="3066"/>
      <c r="AE331" s="3066"/>
      <c r="AF331" s="3066"/>
      <c r="AG331" s="3066"/>
      <c r="AH331" s="3066"/>
      <c r="AI331" s="3066"/>
      <c r="AJ331" s="3066"/>
      <c r="AK331" s="1077"/>
      <c r="AL331" s="966"/>
      <c r="AM331" s="1026"/>
      <c r="AN331" s="999"/>
    </row>
    <row r="332" spans="1:42" ht="12.75" customHeight="1">
      <c r="A332" s="1026"/>
      <c r="B332" s="3066"/>
      <c r="C332" s="3066"/>
      <c r="D332" s="3066"/>
      <c r="E332" s="3066"/>
      <c r="F332" s="3066"/>
      <c r="G332" s="3066"/>
      <c r="H332" s="3066"/>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66"/>
      <c r="AD332" s="3066"/>
      <c r="AE332" s="3066"/>
      <c r="AF332" s="3066"/>
      <c r="AG332" s="3066"/>
      <c r="AH332" s="3066"/>
      <c r="AI332" s="3066"/>
      <c r="AJ332" s="3066"/>
      <c r="AK332" s="1077"/>
      <c r="AL332" s="966"/>
      <c r="AM332" s="1026"/>
    </row>
    <row r="333" spans="1:42" s="942" customFormat="1" ht="12.75" customHeight="1">
      <c r="A333" s="1059"/>
      <c r="B333" s="3066"/>
      <c r="C333" s="3066"/>
      <c r="D333" s="3066"/>
      <c r="E333" s="3066"/>
      <c r="F333" s="3066"/>
      <c r="G333" s="3066"/>
      <c r="H333" s="3066"/>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66"/>
      <c r="AD333" s="3066"/>
      <c r="AE333" s="3066"/>
      <c r="AF333" s="3066"/>
      <c r="AG333" s="3066"/>
      <c r="AH333" s="3066"/>
      <c r="AI333" s="3066"/>
      <c r="AJ333" s="3066"/>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1673</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1674</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2197</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66" t="s">
        <v>1609</v>
      </c>
      <c r="AG339" s="3166"/>
      <c r="AH339" s="3166"/>
      <c r="AI339" s="3166"/>
      <c r="AJ339" s="3166"/>
      <c r="AK339" s="3166"/>
      <c r="AL339" s="3166"/>
      <c r="AM339" s="1025"/>
      <c r="AN339" s="999"/>
    </row>
    <row r="340" spans="1:42" s="942" customFormat="1" ht="12.75" customHeight="1">
      <c r="A340" s="1025"/>
      <c r="B340" s="1005"/>
      <c r="C340" s="1034"/>
      <c r="D340" s="1105"/>
      <c r="E340" s="1635" t="s">
        <v>2198</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2199</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2200</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2201</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2202</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2203</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66" t="s">
        <v>1675</v>
      </c>
      <c r="AG346" s="3166"/>
      <c r="AH346" s="3166"/>
      <c r="AI346" s="3166"/>
      <c r="AJ346" s="3166"/>
      <c r="AK346" s="3166"/>
      <c r="AL346" s="3166"/>
      <c r="AM346" s="1025"/>
      <c r="AN346" s="999"/>
    </row>
    <row r="347" spans="1:42" s="942" customFormat="1" ht="12.75" customHeight="1">
      <c r="A347" s="1059"/>
      <c r="B347" s="1022"/>
      <c r="C347" s="1638"/>
      <c r="D347" s="1105"/>
      <c r="E347" s="1635" t="s">
        <v>2204</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2205</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2207</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2206</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1676</v>
      </c>
      <c r="AP351" s="942">
        <v>4</v>
      </c>
    </row>
    <row r="352" spans="1:42" s="942" customFormat="1" ht="12.75" customHeight="1">
      <c r="A352" s="1059"/>
      <c r="B352" s="1005"/>
      <c r="C352" s="1636"/>
      <c r="D352" s="1105" t="s">
        <v>284</v>
      </c>
      <c r="E352" s="1635" t="s">
        <v>2208</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66" t="s">
        <v>1649</v>
      </c>
      <c r="AG352" s="3166"/>
      <c r="AH352" s="3166"/>
      <c r="AI352" s="3166"/>
      <c r="AJ352" s="3166"/>
      <c r="AK352" s="3166"/>
      <c r="AL352" s="3166"/>
      <c r="AM352" s="1025"/>
      <c r="AN352" s="999"/>
      <c r="AO352" s="1117" t="s">
        <v>1677</v>
      </c>
      <c r="AP352" s="942">
        <v>3</v>
      </c>
    </row>
    <row r="353" spans="1:53" s="942" customFormat="1" ht="12.75" customHeight="1">
      <c r="A353" s="1059"/>
      <c r="B353" s="1022"/>
      <c r="C353" s="1638"/>
      <c r="D353" s="1105"/>
      <c r="E353" s="1635" t="s">
        <v>2204</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2205</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2207</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2206</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1676</v>
      </c>
      <c r="E358" s="1635" t="s">
        <v>2209</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66" t="s">
        <v>1678</v>
      </c>
      <c r="AG358" s="3166"/>
      <c r="AH358" s="3166"/>
      <c r="AI358" s="3166"/>
      <c r="AJ358" s="3166"/>
      <c r="AK358" s="3166"/>
      <c r="AL358" s="3166"/>
      <c r="AM358" s="1025"/>
      <c r="AN358" s="999"/>
      <c r="AO358" s="942" t="str">
        <f>X395</f>
        <v>N/A</v>
      </c>
    </row>
    <row r="359" spans="1:53" s="942" customFormat="1" ht="12.75" customHeight="1">
      <c r="A359" s="1059"/>
      <c r="B359" s="1022"/>
      <c r="C359" s="1638"/>
      <c r="D359" s="1105"/>
      <c r="E359" s="1635" t="s">
        <v>2210</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2211</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2396</v>
      </c>
      <c r="O362" s="3174" t="s">
        <v>1384</v>
      </c>
      <c r="P362" s="3174"/>
      <c r="Q362" s="3174"/>
      <c r="R362" s="3174"/>
      <c r="S362" s="3174"/>
      <c r="T362" s="3174"/>
      <c r="U362" s="3174"/>
      <c r="V362" s="3174"/>
      <c r="W362" s="3174"/>
      <c r="X362" s="3174"/>
      <c r="Y362" s="3174"/>
      <c r="Z362" s="3174"/>
      <c r="AA362" s="3174"/>
      <c r="AB362" s="3174"/>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1677</v>
      </c>
      <c r="E364" s="1635" t="s">
        <v>2213</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66" t="s">
        <v>1623</v>
      </c>
      <c r="AG364" s="3166"/>
      <c r="AH364" s="3166"/>
      <c r="AI364" s="3166"/>
      <c r="AJ364" s="3166"/>
      <c r="AK364" s="3166"/>
      <c r="AL364" s="3166"/>
      <c r="AM364" s="1025"/>
      <c r="AN364" s="1000"/>
    </row>
    <row r="365" spans="1:53" s="942" customFormat="1" ht="12.75" customHeight="1">
      <c r="A365" s="1059"/>
      <c r="B365" s="1005"/>
      <c r="C365" s="1636"/>
      <c r="D365" s="1105"/>
      <c r="E365" s="1635" t="s">
        <v>2212</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1679</v>
      </c>
      <c r="E367" s="1642"/>
      <c r="F367" s="1642"/>
      <c r="G367" s="1642"/>
      <c r="H367" s="3065" t="s">
        <v>725</v>
      </c>
      <c r="I367" s="3065"/>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2214</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2215</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2216</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2217</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1679</v>
      </c>
      <c r="F375" s="1642"/>
      <c r="G375" s="1642"/>
      <c r="I375" s="3173" t="s">
        <v>626</v>
      </c>
      <c r="J375" s="3173"/>
      <c r="K375" s="3173"/>
      <c r="L375" s="3173"/>
      <c r="M375" s="3173"/>
      <c r="N375" s="3173"/>
      <c r="O375" s="3173"/>
      <c r="P375" s="3173"/>
      <c r="Q375" s="3173"/>
      <c r="R375" s="3173"/>
      <c r="S375" s="3173"/>
      <c r="T375" s="3173"/>
      <c r="U375" s="3173"/>
      <c r="V375" s="3173"/>
      <c r="W375" s="3173"/>
      <c r="X375" s="3173"/>
      <c r="Y375" s="3173"/>
      <c r="Z375" s="3173"/>
      <c r="AA375" s="3173"/>
      <c r="AB375" s="3173"/>
      <c r="AC375" s="3173"/>
      <c r="AD375" s="3173"/>
      <c r="AE375" s="3173"/>
      <c r="AF375" s="926"/>
      <c r="AG375" s="926"/>
      <c r="AH375" s="926"/>
      <c r="AI375" s="926"/>
      <c r="AJ375" s="926"/>
      <c r="AK375" s="926"/>
      <c r="AL375" s="926"/>
      <c r="AN375" s="999"/>
      <c r="AO375" s="942" t="s">
        <v>1680</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1681</v>
      </c>
      <c r="AP376" s="942">
        <v>2</v>
      </c>
    </row>
    <row r="377" spans="1:46" s="942" customFormat="1" ht="12.75" customHeight="1">
      <c r="A377" s="1059"/>
      <c r="B377" s="3171" t="s">
        <v>626</v>
      </c>
      <c r="C377" s="3171"/>
      <c r="D377" s="1643"/>
      <c r="E377" s="3066" t="s">
        <v>1682</v>
      </c>
      <c r="F377" s="3066"/>
      <c r="G377" s="3066"/>
      <c r="H377" s="3066"/>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66"/>
      <c r="AD377" s="3066"/>
      <c r="AE377" s="3066"/>
      <c r="AF377" s="3066"/>
      <c r="AG377" s="3066"/>
      <c r="AH377" s="1643"/>
      <c r="AI377" s="1643"/>
      <c r="AJ377" s="1643"/>
      <c r="AK377" s="1643"/>
      <c r="AL377" s="1643"/>
      <c r="AN377" s="999"/>
    </row>
    <row r="378" spans="1:46" s="942" customFormat="1" ht="12.75" customHeight="1">
      <c r="A378" s="1059"/>
      <c r="B378" s="1022"/>
      <c r="C378" s="1638"/>
      <c r="D378" s="1643"/>
      <c r="E378" s="3066"/>
      <c r="F378" s="3066"/>
      <c r="G378" s="3066"/>
      <c r="H378" s="3066"/>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66"/>
      <c r="AD378" s="3066"/>
      <c r="AE378" s="3066"/>
      <c r="AF378" s="3066"/>
      <c r="AG378" s="3066"/>
      <c r="AH378" s="1643"/>
      <c r="AI378" s="1643"/>
      <c r="AJ378" s="1643"/>
      <c r="AK378" s="1643"/>
      <c r="AL378" s="1643"/>
      <c r="AN378" s="999"/>
    </row>
    <row r="379" spans="1:46" s="942" customFormat="1" ht="12.75" customHeight="1">
      <c r="A379" s="1059"/>
      <c r="B379" s="1022"/>
      <c r="C379" s="1638"/>
      <c r="D379" s="1643"/>
      <c r="E379" s="3066"/>
      <c r="F379" s="3066"/>
      <c r="G379" s="3066"/>
      <c r="H379" s="3066"/>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66"/>
      <c r="AD379" s="3066"/>
      <c r="AE379" s="3066"/>
      <c r="AF379" s="3066"/>
      <c r="AG379" s="3066"/>
      <c r="AH379" s="1643"/>
      <c r="AI379" s="1643"/>
      <c r="AJ379" s="1643"/>
      <c r="AK379" s="1643"/>
      <c r="AL379" s="1643"/>
      <c r="AN379" s="999"/>
    </row>
    <row r="380" spans="1:46" s="942" customFormat="1" ht="12.75" customHeight="1">
      <c r="A380" s="1059"/>
      <c r="B380" s="1022"/>
      <c r="C380" s="1638"/>
      <c r="D380" s="1645"/>
      <c r="E380" s="3066"/>
      <c r="F380" s="3066"/>
      <c r="G380" s="3066"/>
      <c r="H380" s="3066"/>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66"/>
      <c r="AD380" s="3066"/>
      <c r="AE380" s="3066"/>
      <c r="AF380" s="3066"/>
      <c r="AG380" s="3066"/>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1683</v>
      </c>
      <c r="AJ382" s="3048">
        <f>VLOOKUP($H$367,$AO$347:$AP$352,2,FALSE)+VLOOKUP($I$375,$AO$374:$AP$376,2,FALSE)</f>
        <v>7</v>
      </c>
      <c r="AK382" s="3050"/>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1684</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72" t="s">
        <v>2193</v>
      </c>
      <c r="F386" s="3172"/>
      <c r="G386" s="3172"/>
      <c r="H386" s="3172"/>
      <c r="I386" s="3172"/>
      <c r="J386" s="3172"/>
      <c r="K386" s="3172"/>
      <c r="L386" s="3172"/>
      <c r="M386" s="3172"/>
      <c r="N386" s="3172"/>
      <c r="O386" s="3172"/>
      <c r="P386" s="3172"/>
      <c r="Q386" s="3172"/>
      <c r="R386" s="3172"/>
      <c r="S386" s="3172"/>
      <c r="T386" s="3172"/>
      <c r="U386" s="3172"/>
      <c r="V386" s="3172"/>
      <c r="W386" s="3172"/>
      <c r="X386" s="3172"/>
      <c r="Y386" s="3172"/>
      <c r="Z386" s="3172"/>
      <c r="AA386" s="3172"/>
      <c r="AB386" s="3172"/>
      <c r="AC386" s="3172"/>
      <c r="AD386" s="3172"/>
      <c r="AE386" s="931"/>
      <c r="AF386" s="3166" t="s">
        <v>1623</v>
      </c>
      <c r="AG386" s="3166"/>
      <c r="AH386" s="3166"/>
      <c r="AI386" s="3166"/>
      <c r="AJ386" s="3166"/>
      <c r="AK386" s="3166"/>
      <c r="AL386" s="3166"/>
      <c r="AM386" s="1025"/>
      <c r="AN386" s="1124"/>
    </row>
    <row r="387" spans="1:42" s="942" customFormat="1" ht="12.75" customHeight="1">
      <c r="A387" s="1125"/>
      <c r="B387" s="1022"/>
      <c r="C387" s="1638"/>
      <c r="D387" s="1105"/>
      <c r="E387" s="3172"/>
      <c r="F387" s="3172"/>
      <c r="G387" s="3172"/>
      <c r="H387" s="3172"/>
      <c r="I387" s="3172"/>
      <c r="J387" s="3172"/>
      <c r="K387" s="3172"/>
      <c r="L387" s="3172"/>
      <c r="M387" s="3172"/>
      <c r="N387" s="3172"/>
      <c r="O387" s="3172"/>
      <c r="P387" s="3172"/>
      <c r="Q387" s="3172"/>
      <c r="R387" s="3172"/>
      <c r="S387" s="3172"/>
      <c r="T387" s="3172"/>
      <c r="U387" s="3172"/>
      <c r="V387" s="3172"/>
      <c r="W387" s="3172"/>
      <c r="X387" s="3172"/>
      <c r="Y387" s="3172"/>
      <c r="Z387" s="3172"/>
      <c r="AA387" s="3172"/>
      <c r="AB387" s="3172"/>
      <c r="AC387" s="3172"/>
      <c r="AD387" s="3172"/>
      <c r="AE387" s="1005"/>
      <c r="AF387" s="1005"/>
      <c r="AG387" s="1005"/>
      <c r="AH387" s="1005"/>
      <c r="AI387" s="1005"/>
      <c r="AJ387" s="1005"/>
      <c r="AK387" s="1005"/>
      <c r="AL387" s="1005"/>
      <c r="AM387" s="1025"/>
      <c r="AN387" s="999"/>
    </row>
    <row r="388" spans="1:42" s="942" customFormat="1" ht="12.75" customHeight="1">
      <c r="A388" s="1059"/>
      <c r="B388" s="1022"/>
      <c r="C388" s="1639"/>
      <c r="D388" s="1105"/>
      <c r="E388" s="3172"/>
      <c r="F388" s="3172"/>
      <c r="G388" s="3172"/>
      <c r="H388" s="3172"/>
      <c r="I388" s="3172"/>
      <c r="J388" s="3172"/>
      <c r="K388" s="3172"/>
      <c r="L388" s="3172"/>
      <c r="M388" s="3172"/>
      <c r="N388" s="3172"/>
      <c r="O388" s="3172"/>
      <c r="P388" s="3172"/>
      <c r="Q388" s="3172"/>
      <c r="R388" s="3172"/>
      <c r="S388" s="3172"/>
      <c r="T388" s="3172"/>
      <c r="U388" s="3172"/>
      <c r="V388" s="3172"/>
      <c r="W388" s="3172"/>
      <c r="X388" s="3172"/>
      <c r="Y388" s="3172"/>
      <c r="Z388" s="3172"/>
      <c r="AA388" s="3172"/>
      <c r="AB388" s="3172"/>
      <c r="AC388" s="3172"/>
      <c r="AD388" s="3172"/>
      <c r="AE388" s="1005"/>
      <c r="AF388" s="1005"/>
      <c r="AG388" s="1005"/>
      <c r="AH388" s="1005"/>
      <c r="AI388" s="1005"/>
      <c r="AJ388" s="1005"/>
      <c r="AK388" s="1005"/>
      <c r="AL388" s="1005"/>
      <c r="AM388" s="1025"/>
      <c r="AN388" s="999"/>
    </row>
    <row r="389" spans="1:42" s="942" customFormat="1" ht="12.75" customHeight="1">
      <c r="A389" s="1059"/>
      <c r="B389" s="1022"/>
      <c r="C389" s="1639"/>
      <c r="D389" s="1105"/>
      <c r="E389" s="3172"/>
      <c r="F389" s="3172"/>
      <c r="G389" s="3172"/>
      <c r="H389" s="3172"/>
      <c r="I389" s="3172"/>
      <c r="J389" s="3172"/>
      <c r="K389" s="3172"/>
      <c r="L389" s="3172"/>
      <c r="M389" s="3172"/>
      <c r="N389" s="3172"/>
      <c r="O389" s="3172"/>
      <c r="P389" s="3172"/>
      <c r="Q389" s="3172"/>
      <c r="R389" s="3172"/>
      <c r="S389" s="3172"/>
      <c r="T389" s="3172"/>
      <c r="U389" s="3172"/>
      <c r="V389" s="3172"/>
      <c r="W389" s="3172"/>
      <c r="X389" s="3172"/>
      <c r="Y389" s="3172"/>
      <c r="Z389" s="3172"/>
      <c r="AA389" s="3172"/>
      <c r="AB389" s="3172"/>
      <c r="AC389" s="3172"/>
      <c r="AD389" s="3172"/>
      <c r="AE389" s="1005"/>
      <c r="AF389" s="1005"/>
      <c r="AG389" s="1005"/>
      <c r="AH389" s="1005"/>
      <c r="AI389" s="1005"/>
      <c r="AJ389" s="1005"/>
      <c r="AK389" s="1005"/>
      <c r="AL389" s="1005"/>
      <c r="AM389" s="1025"/>
      <c r="AN389" s="999"/>
    </row>
    <row r="390" spans="1:42" s="942" customFormat="1" ht="12.75" customHeight="1">
      <c r="A390" s="1059"/>
      <c r="B390" s="1022"/>
      <c r="C390" s="1639"/>
      <c r="D390" s="1105"/>
      <c r="E390" s="3172"/>
      <c r="F390" s="3172"/>
      <c r="G390" s="3172"/>
      <c r="H390" s="3172"/>
      <c r="I390" s="3172"/>
      <c r="J390" s="3172"/>
      <c r="K390" s="3172"/>
      <c r="L390" s="3172"/>
      <c r="M390" s="3172"/>
      <c r="N390" s="3172"/>
      <c r="O390" s="3172"/>
      <c r="P390" s="3172"/>
      <c r="Q390" s="3172"/>
      <c r="R390" s="3172"/>
      <c r="S390" s="3172"/>
      <c r="T390" s="3172"/>
      <c r="U390" s="3172"/>
      <c r="V390" s="3172"/>
      <c r="W390" s="3172"/>
      <c r="X390" s="3172"/>
      <c r="Y390" s="3172"/>
      <c r="Z390" s="3172"/>
      <c r="AA390" s="3172"/>
      <c r="AB390" s="3172"/>
      <c r="AC390" s="3172"/>
      <c r="AD390" s="3172"/>
      <c r="AE390" s="1005"/>
      <c r="AF390" s="1005"/>
      <c r="AG390" s="1005"/>
      <c r="AH390" s="1005"/>
      <c r="AI390" s="1005"/>
      <c r="AJ390" s="1005"/>
      <c r="AK390" s="1005"/>
      <c r="AL390" s="1005"/>
      <c r="AM390" s="1025"/>
      <c r="AN390" s="999"/>
    </row>
    <row r="391" spans="1:42" s="942" customFormat="1" ht="12.75" customHeight="1">
      <c r="A391" s="1059"/>
      <c r="B391" s="1022"/>
      <c r="C391" s="1639"/>
      <c r="D391" s="1105"/>
      <c r="E391" s="3172"/>
      <c r="F391" s="3172"/>
      <c r="G391" s="3172"/>
      <c r="H391" s="3172"/>
      <c r="I391" s="3172"/>
      <c r="J391" s="3172"/>
      <c r="K391" s="3172"/>
      <c r="L391" s="3172"/>
      <c r="M391" s="3172"/>
      <c r="N391" s="3172"/>
      <c r="O391" s="3172"/>
      <c r="P391" s="3172"/>
      <c r="Q391" s="3172"/>
      <c r="R391" s="3172"/>
      <c r="S391" s="3172"/>
      <c r="T391" s="3172"/>
      <c r="U391" s="3172"/>
      <c r="V391" s="3172"/>
      <c r="W391" s="3172"/>
      <c r="X391" s="3172"/>
      <c r="Y391" s="3172"/>
      <c r="Z391" s="3172"/>
      <c r="AA391" s="3172"/>
      <c r="AB391" s="3172"/>
      <c r="AC391" s="3172"/>
      <c r="AD391" s="3172"/>
      <c r="AE391" s="1005"/>
      <c r="AF391" s="1005"/>
      <c r="AG391" s="1005"/>
      <c r="AH391" s="1005"/>
      <c r="AI391" s="1005"/>
      <c r="AJ391" s="1005"/>
      <c r="AK391" s="1005"/>
      <c r="AL391" s="1005"/>
      <c r="AM391" s="1025"/>
      <c r="AN391" s="999"/>
    </row>
    <row r="392" spans="1:42" s="942" customFormat="1" ht="12.75" customHeight="1">
      <c r="A392" s="1118"/>
      <c r="B392" s="1034"/>
      <c r="C392" s="1648"/>
      <c r="D392" s="1105"/>
      <c r="E392" s="3172"/>
      <c r="F392" s="3172"/>
      <c r="G392" s="3172"/>
      <c r="H392" s="3172"/>
      <c r="I392" s="3172"/>
      <c r="J392" s="3172"/>
      <c r="K392" s="3172"/>
      <c r="L392" s="3172"/>
      <c r="M392" s="3172"/>
      <c r="N392" s="3172"/>
      <c r="O392" s="3172"/>
      <c r="P392" s="3172"/>
      <c r="Q392" s="3172"/>
      <c r="R392" s="3172"/>
      <c r="S392" s="3172"/>
      <c r="T392" s="3172"/>
      <c r="U392" s="3172"/>
      <c r="V392" s="3172"/>
      <c r="W392" s="3172"/>
      <c r="X392" s="3172"/>
      <c r="Y392" s="3172"/>
      <c r="Z392" s="3172"/>
      <c r="AA392" s="3172"/>
      <c r="AB392" s="3172"/>
      <c r="AC392" s="3172"/>
      <c r="AD392" s="3172"/>
      <c r="AE392" s="1034"/>
      <c r="AF392" s="1034"/>
      <c r="AG392" s="1034"/>
      <c r="AH392" s="1034"/>
      <c r="AI392" s="1034"/>
      <c r="AJ392" s="1034"/>
      <c r="AK392" s="1005"/>
      <c r="AL392" s="1005"/>
      <c r="AM392" s="1025"/>
      <c r="AN392" s="999"/>
    </row>
    <row r="393" spans="1:42" s="942" customFormat="1" ht="12.75" customHeight="1">
      <c r="A393" s="1059"/>
      <c r="B393" s="1034"/>
      <c r="C393" s="1648"/>
      <c r="D393" s="1105"/>
      <c r="E393" s="3172"/>
      <c r="F393" s="3172"/>
      <c r="G393" s="3172"/>
      <c r="H393" s="3172"/>
      <c r="I393" s="3172"/>
      <c r="J393" s="3172"/>
      <c r="K393" s="3172"/>
      <c r="L393" s="3172"/>
      <c r="M393" s="3172"/>
      <c r="N393" s="3172"/>
      <c r="O393" s="3172"/>
      <c r="P393" s="3172"/>
      <c r="Q393" s="3172"/>
      <c r="R393" s="3172"/>
      <c r="S393" s="3172"/>
      <c r="T393" s="3172"/>
      <c r="U393" s="3172"/>
      <c r="V393" s="3172"/>
      <c r="W393" s="3172"/>
      <c r="X393" s="3172"/>
      <c r="Y393" s="3172"/>
      <c r="Z393" s="3172"/>
      <c r="AA393" s="3172"/>
      <c r="AB393" s="3172"/>
      <c r="AC393" s="3172"/>
      <c r="AD393" s="3172"/>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1685</v>
      </c>
      <c r="F395" s="1649"/>
      <c r="G395" s="1649"/>
      <c r="H395" s="1649"/>
      <c r="I395" s="1649"/>
      <c r="J395" s="1649"/>
      <c r="K395" s="1649"/>
      <c r="L395" s="1649"/>
      <c r="M395" s="1649"/>
      <c r="N395" s="1649"/>
      <c r="O395" s="1649"/>
      <c r="P395" s="1649"/>
      <c r="Q395" s="1649"/>
      <c r="R395" s="1649"/>
      <c r="U395" s="1649"/>
      <c r="V395" s="1649"/>
      <c r="W395" s="1649"/>
      <c r="X395" s="3171" t="s">
        <v>626</v>
      </c>
      <c r="Y395" s="3171"/>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1686</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66" t="s">
        <v>1687</v>
      </c>
      <c r="AG397" s="3166"/>
      <c r="AH397" s="3166"/>
      <c r="AI397" s="3166"/>
      <c r="AJ397" s="3166"/>
      <c r="AK397" s="3166"/>
      <c r="AL397" s="3166"/>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1676</v>
      </c>
      <c r="AP398" s="1127">
        <v>4</v>
      </c>
    </row>
    <row r="399" spans="1:42" s="942" customFormat="1" ht="12.75" customHeight="1">
      <c r="A399" s="1059"/>
      <c r="B399" s="1005"/>
      <c r="C399" s="1636"/>
      <c r="D399" s="1022" t="s">
        <v>1679</v>
      </c>
      <c r="E399" s="1642"/>
      <c r="F399" s="1642"/>
      <c r="G399" s="1642"/>
      <c r="H399" s="3065" t="s">
        <v>725</v>
      </c>
      <c r="I399" s="3065"/>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1677</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1688</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1689</v>
      </c>
      <c r="AJ401" s="3048">
        <f>VLOOKUP($H$399,$AO$366:$AP$368,2,FALSE)</f>
        <v>3</v>
      </c>
      <c r="AK401" s="3050"/>
      <c r="AL401" s="1004"/>
      <c r="AM401" s="1001"/>
      <c r="AN401" s="999"/>
      <c r="AO401" s="1117" t="s">
        <v>1690</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1691</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1692</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66" t="s">
        <v>1623</v>
      </c>
      <c r="AG405" s="3166"/>
      <c r="AH405" s="3166"/>
      <c r="AI405" s="3166"/>
      <c r="AJ405" s="3166"/>
      <c r="AK405" s="3166"/>
      <c r="AL405" s="3166"/>
      <c r="AM405" s="1025"/>
      <c r="AN405" s="999"/>
    </row>
    <row r="406" spans="1:42" s="942" customFormat="1" ht="12.75" customHeight="1">
      <c r="A406" s="1059"/>
      <c r="B406" s="926"/>
      <c r="C406" s="926"/>
      <c r="D406" s="1105"/>
      <c r="E406" s="1034" t="s">
        <v>1693</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1694</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66" t="s">
        <v>1687</v>
      </c>
      <c r="AG408" s="3166"/>
      <c r="AH408" s="3166"/>
      <c r="AI408" s="3166"/>
      <c r="AJ408" s="3166"/>
      <c r="AK408" s="3166"/>
      <c r="AL408" s="3166"/>
      <c r="AM408" s="1025"/>
      <c r="AN408" s="999"/>
    </row>
    <row r="409" spans="1:42" s="942" customFormat="1" ht="12.75" customHeight="1">
      <c r="A409" s="1059"/>
      <c r="B409" s="1005"/>
      <c r="C409" s="1636"/>
      <c r="D409" s="1105"/>
      <c r="E409" s="1034" t="s">
        <v>1695</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1679</v>
      </c>
      <c r="E411" s="1642"/>
      <c r="F411" s="1642"/>
      <c r="G411" s="1642"/>
      <c r="H411" s="3065" t="s">
        <v>725</v>
      </c>
      <c r="I411" s="3065"/>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1696</v>
      </c>
      <c r="AJ413" s="3048">
        <f>VLOOKUP(H411,AT366:AU368,2,FALSE)</f>
        <v>3</v>
      </c>
      <c r="AK413" s="3050"/>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1697</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1698</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66" t="s">
        <v>1699</v>
      </c>
      <c r="F418" s="3066"/>
      <c r="G418" s="3066"/>
      <c r="H418" s="3066"/>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66"/>
      <c r="AD418" s="926"/>
      <c r="AE418" s="926"/>
      <c r="AF418" s="3166" t="s">
        <v>1649</v>
      </c>
      <c r="AG418" s="3166"/>
      <c r="AH418" s="3166"/>
      <c r="AI418" s="3166"/>
      <c r="AJ418" s="3166"/>
      <c r="AK418" s="3166"/>
      <c r="AL418" s="3166"/>
      <c r="AN418" s="999"/>
    </row>
    <row r="419" spans="1:42" s="942" customFormat="1" ht="12.75" customHeight="1">
      <c r="B419" s="926"/>
      <c r="C419" s="985"/>
      <c r="D419" s="926"/>
      <c r="E419" s="3066"/>
      <c r="F419" s="3066"/>
      <c r="G419" s="3066"/>
      <c r="H419" s="3066"/>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66"/>
      <c r="AD419" s="926"/>
      <c r="AE419" s="926"/>
      <c r="AF419" s="926"/>
      <c r="AG419" s="926"/>
      <c r="AH419" s="926"/>
      <c r="AI419" s="926"/>
      <c r="AJ419" s="926"/>
      <c r="AK419" s="926"/>
      <c r="AL419" s="926"/>
      <c r="AN419" s="999"/>
    </row>
    <row r="420" spans="1:42" s="942" customFormat="1" ht="12.75" customHeight="1">
      <c r="B420" s="926"/>
      <c r="C420" s="985"/>
      <c r="D420" s="1105"/>
      <c r="E420" s="3066"/>
      <c r="F420" s="3066"/>
      <c r="G420" s="3066"/>
      <c r="H420" s="3066"/>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66"/>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66" t="s">
        <v>1700</v>
      </c>
      <c r="F422" s="3066"/>
      <c r="G422" s="3066"/>
      <c r="H422" s="3066"/>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66"/>
      <c r="AD422" s="926"/>
      <c r="AE422" s="926"/>
      <c r="AF422" s="3166" t="s">
        <v>1678</v>
      </c>
      <c r="AG422" s="3166"/>
      <c r="AH422" s="3166"/>
      <c r="AI422" s="3166"/>
      <c r="AJ422" s="3166"/>
      <c r="AK422" s="3166"/>
      <c r="AL422" s="3166"/>
      <c r="AN422" s="999"/>
    </row>
    <row r="423" spans="1:42" s="942" customFormat="1" ht="12.75" customHeight="1">
      <c r="B423" s="926"/>
      <c r="C423" s="985"/>
      <c r="D423" s="926"/>
      <c r="E423" s="3066"/>
      <c r="F423" s="3066"/>
      <c r="G423" s="3066"/>
      <c r="H423" s="3066"/>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66"/>
      <c r="AD423" s="926"/>
      <c r="AE423" s="926"/>
      <c r="AF423" s="926"/>
      <c r="AG423" s="926"/>
      <c r="AH423" s="926"/>
      <c r="AI423" s="926"/>
      <c r="AJ423" s="926"/>
      <c r="AK423" s="926"/>
      <c r="AL423" s="926"/>
      <c r="AN423" s="999"/>
    </row>
    <row r="424" spans="1:42" s="942" customFormat="1" ht="15" customHeight="1">
      <c r="B424" s="926"/>
      <c r="C424" s="985"/>
      <c r="D424" s="1105"/>
      <c r="E424" s="3066"/>
      <c r="F424" s="3066"/>
      <c r="G424" s="3066"/>
      <c r="H424" s="3066"/>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66"/>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66" t="s">
        <v>1701</v>
      </c>
      <c r="F426" s="3066"/>
      <c r="G426" s="3066"/>
      <c r="H426" s="3066"/>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66"/>
      <c r="AD426" s="926"/>
      <c r="AE426" s="926"/>
      <c r="AF426" s="3166" t="s">
        <v>1623</v>
      </c>
      <c r="AG426" s="3166"/>
      <c r="AH426" s="3166"/>
      <c r="AI426" s="3166"/>
      <c r="AJ426" s="3166"/>
      <c r="AK426" s="3166"/>
      <c r="AL426" s="3166"/>
      <c r="AN426" s="999"/>
    </row>
    <row r="427" spans="1:42" s="942" customFormat="1" ht="12.75" customHeight="1">
      <c r="A427" s="1059"/>
      <c r="B427" s="1022"/>
      <c r="C427" s="1639"/>
      <c r="D427" s="926"/>
      <c r="E427" s="3066"/>
      <c r="F427" s="3066"/>
      <c r="G427" s="3066"/>
      <c r="H427" s="3066"/>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66"/>
      <c r="AD427" s="926"/>
      <c r="AE427" s="3166"/>
      <c r="AF427" s="3166"/>
      <c r="AG427" s="3166"/>
      <c r="AH427" s="3166"/>
      <c r="AI427" s="3166"/>
      <c r="AJ427" s="3166"/>
      <c r="AK427" s="3166"/>
      <c r="AL427" s="1595"/>
      <c r="AM427" s="1025"/>
      <c r="AN427" s="999"/>
      <c r="AO427" s="942" t="s">
        <v>626</v>
      </c>
      <c r="AP427" s="1119">
        <v>0</v>
      </c>
    </row>
    <row r="428" spans="1:42" s="942" customFormat="1" ht="12.75" customHeight="1">
      <c r="A428" s="1125"/>
      <c r="B428" s="926"/>
      <c r="C428" s="926"/>
      <c r="D428" s="1105"/>
      <c r="E428" s="3066"/>
      <c r="F428" s="3066"/>
      <c r="G428" s="3066"/>
      <c r="H428" s="3066"/>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66"/>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1676</v>
      </c>
      <c r="E430" s="3066" t="s">
        <v>1702</v>
      </c>
      <c r="F430" s="3066"/>
      <c r="G430" s="3066"/>
      <c r="H430" s="3066"/>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66"/>
      <c r="AD430" s="926"/>
      <c r="AE430" s="926"/>
      <c r="AF430" s="3166" t="s">
        <v>1678</v>
      </c>
      <c r="AG430" s="3166"/>
      <c r="AH430" s="3166"/>
      <c r="AI430" s="3166"/>
      <c r="AJ430" s="3166"/>
      <c r="AK430" s="3166"/>
      <c r="AL430" s="3166"/>
      <c r="AN430" s="999"/>
    </row>
    <row r="431" spans="1:42" s="942" customFormat="1" ht="12.75" customHeight="1">
      <c r="A431" s="1114"/>
      <c r="B431" s="1022"/>
      <c r="C431" s="1655"/>
      <c r="D431" s="1105"/>
      <c r="E431" s="3066"/>
      <c r="F431" s="3066"/>
      <c r="G431" s="3066"/>
      <c r="H431" s="3066"/>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66"/>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66"/>
      <c r="F432" s="3066"/>
      <c r="G432" s="3066"/>
      <c r="H432" s="3066"/>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66"/>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1677</v>
      </c>
      <c r="E434" s="3066" t="s">
        <v>1703</v>
      </c>
      <c r="F434" s="3066"/>
      <c r="G434" s="3066"/>
      <c r="H434" s="3066"/>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66"/>
      <c r="AD434" s="926"/>
      <c r="AE434" s="926"/>
      <c r="AF434" s="3166" t="s">
        <v>1623</v>
      </c>
      <c r="AG434" s="3166"/>
      <c r="AH434" s="3166"/>
      <c r="AI434" s="3166"/>
      <c r="AJ434" s="3166"/>
      <c r="AK434" s="3166"/>
      <c r="AL434" s="3166"/>
      <c r="AM434" s="1064"/>
      <c r="AN434" s="999"/>
    </row>
    <row r="435" spans="1:42" s="942" customFormat="1" ht="12.75" customHeight="1">
      <c r="A435" s="1059"/>
      <c r="B435" s="1022"/>
      <c r="C435" s="1639"/>
      <c r="D435" s="1105"/>
      <c r="E435" s="3066"/>
      <c r="F435" s="3066"/>
      <c r="G435" s="3066"/>
      <c r="H435" s="3066"/>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66"/>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66"/>
      <c r="F436" s="3066"/>
      <c r="G436" s="3066"/>
      <c r="H436" s="3066"/>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66"/>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1688</v>
      </c>
      <c r="E438" s="3066" t="s">
        <v>1704</v>
      </c>
      <c r="F438" s="3066"/>
      <c r="G438" s="3066"/>
      <c r="H438" s="3066"/>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66"/>
      <c r="AD438" s="926"/>
      <c r="AE438" s="926"/>
      <c r="AF438" s="3166" t="s">
        <v>1687</v>
      </c>
      <c r="AG438" s="3166"/>
      <c r="AH438" s="3166"/>
      <c r="AI438" s="3166"/>
      <c r="AJ438" s="3166"/>
      <c r="AK438" s="3166"/>
      <c r="AL438" s="3166"/>
      <c r="AM438" s="1064"/>
      <c r="AN438" s="999"/>
    </row>
    <row r="439" spans="1:42" s="942" customFormat="1" ht="12.75" customHeight="1">
      <c r="A439" s="1598"/>
      <c r="B439" s="1005"/>
      <c r="C439" s="1636"/>
      <c r="D439" s="1105"/>
      <c r="E439" s="3066"/>
      <c r="F439" s="3066"/>
      <c r="G439" s="3066"/>
      <c r="H439" s="3066"/>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66"/>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66"/>
      <c r="F440" s="3066"/>
      <c r="G440" s="3066"/>
      <c r="H440" s="3066"/>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66"/>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1690</v>
      </c>
      <c r="E442" s="3066" t="s">
        <v>1705</v>
      </c>
      <c r="F442" s="3066"/>
      <c r="G442" s="3066"/>
      <c r="H442" s="3066"/>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66"/>
      <c r="AD442" s="926"/>
      <c r="AE442" s="926"/>
      <c r="AF442" s="3166" t="s">
        <v>1706</v>
      </c>
      <c r="AG442" s="3166"/>
      <c r="AH442" s="3166"/>
      <c r="AI442" s="3166"/>
      <c r="AJ442" s="3166"/>
      <c r="AK442" s="3166"/>
      <c r="AL442" s="3166"/>
      <c r="AM442" s="1064"/>
      <c r="AN442" s="999"/>
      <c r="AO442" s="1117" t="s">
        <v>725</v>
      </c>
      <c r="AP442" s="942">
        <v>3</v>
      </c>
    </row>
    <row r="443" spans="1:42" s="942" customFormat="1" ht="12.75" customHeight="1">
      <c r="A443" s="1598"/>
      <c r="B443" s="1005"/>
      <c r="C443" s="1636"/>
      <c r="D443" s="1105"/>
      <c r="E443" s="3066"/>
      <c r="F443" s="3066"/>
      <c r="G443" s="3066"/>
      <c r="H443" s="3066"/>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66"/>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66"/>
      <c r="F444" s="3066"/>
      <c r="G444" s="3066"/>
      <c r="H444" s="3066"/>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66"/>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1679</v>
      </c>
      <c r="E446" s="1642"/>
      <c r="F446" s="1642"/>
      <c r="G446" s="1642"/>
      <c r="H446" s="3065" t="s">
        <v>725</v>
      </c>
      <c r="I446" s="3065"/>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1707</v>
      </c>
      <c r="AJ448" s="3048">
        <f>VLOOKUP($H$446,$AO$394:$AP$401,2,FALSE)</f>
        <v>5</v>
      </c>
      <c r="AK448" s="3050"/>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1708</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66" t="s">
        <v>2189</v>
      </c>
      <c r="F452" s="3066"/>
      <c r="G452" s="3066"/>
      <c r="H452" s="3066"/>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926"/>
      <c r="AD452" s="926"/>
      <c r="AE452" s="929"/>
      <c r="AF452" s="3166" t="s">
        <v>1623</v>
      </c>
      <c r="AG452" s="3166"/>
      <c r="AH452" s="3166"/>
      <c r="AI452" s="3166"/>
      <c r="AJ452" s="3166"/>
      <c r="AK452" s="3166"/>
      <c r="AL452" s="3166"/>
      <c r="AM452" s="1025"/>
      <c r="AN452" s="1000"/>
    </row>
    <row r="453" spans="1:42" s="1001" customFormat="1" ht="12.75" customHeight="1">
      <c r="A453" s="1059"/>
      <c r="B453" s="1022"/>
      <c r="C453" s="1648"/>
      <c r="D453" s="1105"/>
      <c r="E453" s="3066"/>
      <c r="F453" s="3066"/>
      <c r="G453" s="3066"/>
      <c r="H453" s="3066"/>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926"/>
      <c r="AD453" s="926"/>
      <c r="AE453" s="1034"/>
      <c r="AF453" s="929"/>
      <c r="AG453" s="929"/>
      <c r="AH453" s="929"/>
      <c r="AI453" s="929"/>
      <c r="AJ453" s="929"/>
      <c r="AK453" s="929"/>
      <c r="AL453" s="929"/>
      <c r="AM453" s="1025"/>
      <c r="AN453" s="1000"/>
      <c r="AO453" s="3170"/>
      <c r="AP453" s="3170"/>
    </row>
    <row r="454" spans="1:42" s="1001" customFormat="1" ht="12.75" customHeight="1">
      <c r="A454" s="1059"/>
      <c r="B454" s="1022"/>
      <c r="C454" s="1648"/>
      <c r="D454" s="1105"/>
      <c r="E454" s="3066"/>
      <c r="F454" s="3066"/>
      <c r="G454" s="3066"/>
      <c r="H454" s="3066"/>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66"/>
      <c r="F455" s="3066"/>
      <c r="G455" s="3066"/>
      <c r="H455" s="3066"/>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66" t="s">
        <v>2191</v>
      </c>
      <c r="F457" s="3066"/>
      <c r="G457" s="3066"/>
      <c r="H457" s="3066"/>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926"/>
      <c r="AD457" s="926"/>
      <c r="AE457" s="926"/>
      <c r="AF457" s="3166" t="s">
        <v>1687</v>
      </c>
      <c r="AG457" s="3166"/>
      <c r="AH457" s="3166"/>
      <c r="AI457" s="3166"/>
      <c r="AJ457" s="3166"/>
      <c r="AK457" s="3166"/>
      <c r="AL457" s="3166"/>
      <c r="AM457" s="1025"/>
      <c r="AN457" s="999"/>
      <c r="AO457" s="1117" t="s">
        <v>542</v>
      </c>
      <c r="AP457" s="942">
        <v>1</v>
      </c>
    </row>
    <row r="458" spans="1:42" s="942" customFormat="1" ht="12" customHeight="1">
      <c r="A458" s="1025"/>
      <c r="B458" s="926"/>
      <c r="C458" s="1656"/>
      <c r="D458" s="926"/>
      <c r="E458" s="3066"/>
      <c r="F458" s="3066"/>
      <c r="G458" s="3066"/>
      <c r="H458" s="3066"/>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66"/>
      <c r="F459" s="3066"/>
      <c r="G459" s="3066"/>
      <c r="H459" s="3066"/>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66"/>
      <c r="F460" s="3066"/>
      <c r="G460" s="3066"/>
      <c r="H460" s="3066"/>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66" t="s">
        <v>2190</v>
      </c>
      <c r="F462" s="3066"/>
      <c r="G462" s="3066"/>
      <c r="H462" s="3066"/>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66"/>
      <c r="F463" s="3066"/>
      <c r="G463" s="3066"/>
      <c r="H463" s="3066"/>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66"/>
      <c r="F464" s="3066"/>
      <c r="G464" s="3066"/>
      <c r="H464" s="3066"/>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1679</v>
      </c>
      <c r="E466" s="1642"/>
      <c r="F466" s="1642"/>
      <c r="G466" s="1642"/>
      <c r="H466" s="3065" t="s">
        <v>626</v>
      </c>
      <c r="I466" s="306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1709</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1684</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1710</v>
      </c>
      <c r="AJ468" s="3048">
        <f>VLOOKUP($H$466,$AO$413:$AP$415,2,FALSE)</f>
        <v>0</v>
      </c>
      <c r="AK468" s="3050"/>
      <c r="AL468" s="1004"/>
      <c r="AM468" s="1001"/>
      <c r="AN468" s="1132"/>
      <c r="AP468" s="1133" t="s">
        <v>1691</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1711</v>
      </c>
    </row>
    <row r="470" spans="1:43" s="1133" customFormat="1" ht="12.75" customHeight="1">
      <c r="A470" s="1025"/>
      <c r="B470" s="926"/>
      <c r="C470" s="985" t="s">
        <v>1712</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1713</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1714</v>
      </c>
    </row>
    <row r="472" spans="1:43" s="1133" customFormat="1" ht="12.75" customHeight="1">
      <c r="A472" s="1118"/>
      <c r="B472" s="926"/>
      <c r="C472" s="1636"/>
      <c r="D472" s="1105" t="s">
        <v>725</v>
      </c>
      <c r="E472" s="3168" t="s">
        <v>2194</v>
      </c>
      <c r="F472" s="3168"/>
      <c r="G472" s="3168"/>
      <c r="H472" s="3168"/>
      <c r="I472" s="3168"/>
      <c r="J472" s="3168"/>
      <c r="K472" s="3168"/>
      <c r="L472" s="3168"/>
      <c r="M472" s="3168"/>
      <c r="N472" s="3168"/>
      <c r="O472" s="3168"/>
      <c r="P472" s="3168"/>
      <c r="Q472" s="3168"/>
      <c r="R472" s="3168"/>
      <c r="S472" s="3168"/>
      <c r="T472" s="3168"/>
      <c r="U472" s="3168"/>
      <c r="V472" s="3168"/>
      <c r="W472" s="3168"/>
      <c r="X472" s="3168"/>
      <c r="Y472" s="3168"/>
      <c r="Z472" s="3168"/>
      <c r="AA472" s="3168"/>
      <c r="AB472" s="3168"/>
      <c r="AC472" s="926"/>
      <c r="AD472" s="926"/>
      <c r="AE472" s="926"/>
      <c r="AF472" s="3166" t="s">
        <v>1623</v>
      </c>
      <c r="AG472" s="3166"/>
      <c r="AH472" s="3166"/>
      <c r="AI472" s="3166"/>
      <c r="AJ472" s="3166"/>
      <c r="AK472" s="3166"/>
      <c r="AL472" s="3166"/>
      <c r="AM472" s="1025"/>
      <c r="AN472" s="1132"/>
      <c r="AP472" s="1134" t="s">
        <v>1715</v>
      </c>
    </row>
    <row r="473" spans="1:43" s="1133" customFormat="1" ht="11.85" customHeight="1">
      <c r="A473" s="1059"/>
      <c r="B473" s="1022"/>
      <c r="C473" s="1638"/>
      <c r="D473" s="1105"/>
      <c r="E473" s="3168"/>
      <c r="F473" s="3168"/>
      <c r="G473" s="3168"/>
      <c r="H473" s="3168"/>
      <c r="I473" s="3168"/>
      <c r="J473" s="3168"/>
      <c r="K473" s="3168"/>
      <c r="L473" s="3168"/>
      <c r="M473" s="3168"/>
      <c r="N473" s="3168"/>
      <c r="O473" s="3168"/>
      <c r="P473" s="3168"/>
      <c r="Q473" s="3168"/>
      <c r="R473" s="3168"/>
      <c r="S473" s="3168"/>
      <c r="T473" s="3168"/>
      <c r="U473" s="3168"/>
      <c r="V473" s="3168"/>
      <c r="W473" s="3168"/>
      <c r="X473" s="3168"/>
      <c r="Y473" s="3168"/>
      <c r="Z473" s="3168"/>
      <c r="AA473" s="3168"/>
      <c r="AB473" s="3168"/>
      <c r="AC473" s="926"/>
      <c r="AD473" s="926"/>
      <c r="AE473" s="1022"/>
      <c r="AF473" s="926"/>
      <c r="AG473" s="926"/>
      <c r="AH473" s="926"/>
      <c r="AI473" s="926"/>
      <c r="AJ473" s="926"/>
      <c r="AK473" s="926"/>
      <c r="AL473" s="926"/>
      <c r="AM473" s="1025"/>
      <c r="AN473" s="1132"/>
      <c r="AP473" s="1134" t="s">
        <v>1716</v>
      </c>
    </row>
    <row r="474" spans="1:43" s="1133" customFormat="1" ht="13.9" customHeight="1">
      <c r="A474" s="1059"/>
      <c r="B474" s="1023"/>
      <c r="C474" s="1639"/>
      <c r="D474" s="1105"/>
      <c r="E474" s="3168"/>
      <c r="F474" s="3168"/>
      <c r="G474" s="3168"/>
      <c r="H474" s="3168"/>
      <c r="I474" s="3168"/>
      <c r="J474" s="3168"/>
      <c r="K474" s="3168"/>
      <c r="L474" s="3168"/>
      <c r="M474" s="3168"/>
      <c r="N474" s="3168"/>
      <c r="O474" s="3168"/>
      <c r="P474" s="3168"/>
      <c r="Q474" s="3168"/>
      <c r="R474" s="3168"/>
      <c r="S474" s="3168"/>
      <c r="T474" s="3168"/>
      <c r="U474" s="3168"/>
      <c r="V474" s="3168"/>
      <c r="W474" s="3168"/>
      <c r="X474" s="3168"/>
      <c r="Y474" s="3168"/>
      <c r="Z474" s="3168"/>
      <c r="AA474" s="3168"/>
      <c r="AB474" s="3168"/>
      <c r="AC474" s="926"/>
      <c r="AD474" s="926"/>
      <c r="AE474" s="1034"/>
      <c r="AF474" s="926"/>
      <c r="AG474" s="926"/>
      <c r="AH474" s="926"/>
      <c r="AI474" s="926"/>
      <c r="AJ474" s="926"/>
      <c r="AK474" s="926"/>
      <c r="AL474" s="926"/>
      <c r="AM474" s="1025"/>
      <c r="AN474" s="1132"/>
      <c r="AP474" s="1134" t="s">
        <v>1717</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1719</v>
      </c>
    </row>
    <row r="476" spans="1:43" s="1133" customFormat="1" ht="13.9" customHeight="1">
      <c r="A476" s="1059"/>
      <c r="B476" s="1005"/>
      <c r="C476" s="1636"/>
      <c r="D476" s="1105" t="s">
        <v>542</v>
      </c>
      <c r="E476" s="3169" t="s">
        <v>1718</v>
      </c>
      <c r="F476" s="3169"/>
      <c r="G476" s="3169"/>
      <c r="H476" s="3169"/>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926"/>
      <c r="AD476" s="926"/>
      <c r="AE476" s="926"/>
      <c r="AF476" s="3166" t="s">
        <v>1687</v>
      </c>
      <c r="AG476" s="3166"/>
      <c r="AH476" s="3166"/>
      <c r="AI476" s="3166"/>
      <c r="AJ476" s="3166"/>
      <c r="AK476" s="3166"/>
      <c r="AL476" s="3166"/>
      <c r="AM476" s="1025"/>
      <c r="AN476" s="1135"/>
    </row>
    <row r="477" spans="1:43" s="1133" customFormat="1" ht="12.75" customHeight="1">
      <c r="A477" s="1059"/>
      <c r="B477" s="1022"/>
      <c r="C477" s="1638"/>
      <c r="D477" s="1022"/>
      <c r="E477" s="3169"/>
      <c r="F477" s="3169"/>
      <c r="G477" s="3169"/>
      <c r="H477" s="3169"/>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69"/>
      <c r="F478" s="3169"/>
      <c r="G478" s="3169"/>
      <c r="H478" s="3169"/>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1679</v>
      </c>
      <c r="E480" s="1642"/>
      <c r="F480" s="1642"/>
      <c r="G480" s="1642"/>
      <c r="H480" s="3065" t="s">
        <v>725</v>
      </c>
      <c r="I480" s="306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1720</v>
      </c>
      <c r="AJ482" s="3048">
        <f>VLOOKUP($H$480,$AO$413:$AP$415,2,FALSE)</f>
        <v>3</v>
      </c>
      <c r="AK482" s="3050"/>
      <c r="AL482" s="1004"/>
      <c r="AM482" s="1001"/>
      <c r="AN482" s="1137"/>
      <c r="AP482" s="3048"/>
      <c r="AQ482" s="3050"/>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1721</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066" t="s">
        <v>2195</v>
      </c>
      <c r="F486" s="3066"/>
      <c r="G486" s="3066"/>
      <c r="H486" s="3066"/>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926"/>
      <c r="AD486" s="926"/>
      <c r="AE486" s="926"/>
      <c r="AF486" s="3166" t="s">
        <v>1623</v>
      </c>
      <c r="AG486" s="3166"/>
      <c r="AH486" s="3166"/>
      <c r="AI486" s="3166"/>
      <c r="AJ486" s="3166"/>
      <c r="AK486" s="3166"/>
      <c r="AL486" s="3166"/>
      <c r="AM486" s="1025"/>
      <c r="AN486" s="1132"/>
      <c r="AT486" s="51"/>
      <c r="AU486" s="51"/>
      <c r="AV486" s="51"/>
      <c r="AW486" s="51"/>
      <c r="AX486" s="51"/>
      <c r="AY486" s="51"/>
      <c r="AZ486" s="51"/>
    </row>
    <row r="487" spans="1:81" s="1133" customFormat="1">
      <c r="A487" s="1059"/>
      <c r="B487" s="1022"/>
      <c r="C487" s="1638"/>
      <c r="D487" s="1105"/>
      <c r="E487" s="3066"/>
      <c r="F487" s="3066"/>
      <c r="G487" s="3066"/>
      <c r="H487" s="3066"/>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66" t="s">
        <v>1722</v>
      </c>
      <c r="F489" s="3066"/>
      <c r="G489" s="3066"/>
      <c r="H489" s="3066"/>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926"/>
      <c r="AD489" s="926"/>
      <c r="AE489" s="926"/>
      <c r="AF489" s="3166" t="s">
        <v>1687</v>
      </c>
      <c r="AG489" s="3166"/>
      <c r="AH489" s="3166"/>
      <c r="AI489" s="3166"/>
      <c r="AJ489" s="3166"/>
      <c r="AK489" s="3166"/>
      <c r="AL489" s="3166"/>
      <c r="AM489" s="1025"/>
      <c r="AN489" s="1132"/>
      <c r="AT489" s="51"/>
      <c r="AU489" s="51"/>
      <c r="AV489" s="51"/>
      <c r="AW489" s="51"/>
      <c r="AX489" s="51"/>
      <c r="AY489" s="51"/>
      <c r="AZ489" s="51"/>
    </row>
    <row r="490" spans="1:81" s="1133" customFormat="1">
      <c r="A490" s="1059"/>
      <c r="B490" s="1022"/>
      <c r="C490" s="1638"/>
      <c r="D490" s="1022"/>
      <c r="E490" s="3066"/>
      <c r="F490" s="3066"/>
      <c r="G490" s="3066"/>
      <c r="H490" s="3066"/>
      <c r="I490" s="3066"/>
      <c r="J490" s="3066"/>
      <c r="K490" s="3066"/>
      <c r="L490" s="3066"/>
      <c r="M490" s="3066"/>
      <c r="N490" s="3066"/>
      <c r="O490" s="3066"/>
      <c r="P490" s="3066"/>
      <c r="Q490" s="3066"/>
      <c r="R490" s="3066"/>
      <c r="S490" s="3066"/>
      <c r="T490" s="3066"/>
      <c r="U490" s="3066"/>
      <c r="V490" s="3066"/>
      <c r="W490" s="3066"/>
      <c r="X490" s="3066"/>
      <c r="Y490" s="3066"/>
      <c r="Z490" s="3066"/>
      <c r="AA490" s="3066"/>
      <c r="AB490" s="3066"/>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1679</v>
      </c>
      <c r="E492" s="1642"/>
      <c r="F492" s="1642"/>
      <c r="G492" s="1642"/>
      <c r="H492" s="3065" t="s">
        <v>626</v>
      </c>
      <c r="I492" s="306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1723</v>
      </c>
      <c r="AJ494" s="3048">
        <f>VLOOKUP($H$492,$AO$427:$AP$429,2,FALSE)</f>
        <v>0</v>
      </c>
      <c r="AK494" s="3050"/>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1724</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066" t="s">
        <v>1725</v>
      </c>
      <c r="F498" s="3066"/>
      <c r="G498" s="3066"/>
      <c r="H498" s="3066"/>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926"/>
      <c r="AD498" s="926"/>
      <c r="AE498" s="926"/>
      <c r="AF498" s="3166" t="s">
        <v>1623</v>
      </c>
      <c r="AG498" s="3166"/>
      <c r="AH498" s="3166"/>
      <c r="AI498" s="3166"/>
      <c r="AJ498" s="3166"/>
      <c r="AK498" s="3166"/>
      <c r="AL498" s="3166"/>
      <c r="AM498" s="1025"/>
      <c r="AN498" s="1132"/>
      <c r="AT498" s="51"/>
      <c r="AU498" s="51"/>
      <c r="AV498" s="51"/>
      <c r="AW498" s="51"/>
      <c r="AX498" s="51"/>
      <c r="AY498" s="51"/>
      <c r="AZ498" s="51"/>
    </row>
    <row r="499" spans="1:81" s="1133" customFormat="1">
      <c r="A499" s="1059"/>
      <c r="B499" s="926"/>
      <c r="C499" s="1636"/>
      <c r="D499" s="1105"/>
      <c r="E499" s="3066"/>
      <c r="F499" s="3066"/>
      <c r="G499" s="3066"/>
      <c r="H499" s="3066"/>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66"/>
      <c r="F500" s="3066"/>
      <c r="G500" s="3066"/>
      <c r="H500" s="3066"/>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66"/>
      <c r="F501" s="3066"/>
      <c r="G501" s="3066"/>
      <c r="H501" s="3066"/>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066" t="s">
        <v>1726</v>
      </c>
      <c r="F503" s="3066"/>
      <c r="G503" s="3066"/>
      <c r="H503" s="3066"/>
      <c r="I503" s="3066"/>
      <c r="J503" s="3066"/>
      <c r="K503" s="3066"/>
      <c r="L503" s="3066"/>
      <c r="M503" s="3066"/>
      <c r="N503" s="3066"/>
      <c r="O503" s="3066"/>
      <c r="P503" s="3066"/>
      <c r="Q503" s="3066"/>
      <c r="R503" s="3066"/>
      <c r="S503" s="3066"/>
      <c r="T503" s="3066"/>
      <c r="U503" s="3066"/>
      <c r="V503" s="3066"/>
      <c r="W503" s="3066"/>
      <c r="X503" s="3066"/>
      <c r="Y503" s="3066"/>
      <c r="Z503" s="3066"/>
      <c r="AA503" s="3066"/>
      <c r="AB503" s="968"/>
      <c r="AC503" s="926"/>
      <c r="AD503" s="926"/>
      <c r="AE503" s="926"/>
      <c r="AF503" s="3166" t="s">
        <v>1687</v>
      </c>
      <c r="AG503" s="3166"/>
      <c r="AH503" s="3166"/>
      <c r="AI503" s="3166"/>
      <c r="AJ503" s="3166"/>
      <c r="AK503" s="3166"/>
      <c r="AL503" s="3166"/>
      <c r="AM503" s="1025"/>
      <c r="AN503" s="1132"/>
      <c r="AO503" s="126"/>
      <c r="AP503" s="51"/>
    </row>
    <row r="504" spans="1:81" s="1133" customFormat="1">
      <c r="A504" s="1059"/>
      <c r="B504" s="1005"/>
      <c r="C504" s="1636"/>
      <c r="D504" s="1105"/>
      <c r="E504" s="3066"/>
      <c r="F504" s="3066"/>
      <c r="G504" s="3066"/>
      <c r="H504" s="3066"/>
      <c r="I504" s="3066"/>
      <c r="J504" s="3066"/>
      <c r="K504" s="3066"/>
      <c r="L504" s="3066"/>
      <c r="M504" s="3066"/>
      <c r="N504" s="3066"/>
      <c r="O504" s="3066"/>
      <c r="P504" s="3066"/>
      <c r="Q504" s="3066"/>
      <c r="R504" s="3066"/>
      <c r="S504" s="3066"/>
      <c r="T504" s="3066"/>
      <c r="U504" s="3066"/>
      <c r="V504" s="3066"/>
      <c r="W504" s="3066"/>
      <c r="X504" s="3066"/>
      <c r="Y504" s="3066"/>
      <c r="Z504" s="3066"/>
      <c r="AA504" s="3066"/>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66"/>
      <c r="F505" s="3066"/>
      <c r="G505" s="3066"/>
      <c r="H505" s="3066"/>
      <c r="I505" s="3066"/>
      <c r="J505" s="3066"/>
      <c r="K505" s="3066"/>
      <c r="L505" s="3066"/>
      <c r="M505" s="3066"/>
      <c r="N505" s="3066"/>
      <c r="O505" s="3066"/>
      <c r="P505" s="3066"/>
      <c r="Q505" s="3066"/>
      <c r="R505" s="3066"/>
      <c r="S505" s="3066"/>
      <c r="T505" s="3066"/>
      <c r="U505" s="3066"/>
      <c r="V505" s="3066"/>
      <c r="W505" s="3066"/>
      <c r="X505" s="3066"/>
      <c r="Y505" s="3066"/>
      <c r="Z505" s="3066"/>
      <c r="AA505" s="3066"/>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66"/>
      <c r="F506" s="3066"/>
      <c r="G506" s="3066"/>
      <c r="H506" s="3066"/>
      <c r="I506" s="3066"/>
      <c r="J506" s="3066"/>
      <c r="K506" s="3066"/>
      <c r="L506" s="3066"/>
      <c r="M506" s="3066"/>
      <c r="N506" s="3066"/>
      <c r="O506" s="3066"/>
      <c r="P506" s="3066"/>
      <c r="Q506" s="3066"/>
      <c r="R506" s="3066"/>
      <c r="S506" s="3066"/>
      <c r="T506" s="3066"/>
      <c r="U506" s="3066"/>
      <c r="V506" s="3066"/>
      <c r="W506" s="3066"/>
      <c r="X506" s="3066"/>
      <c r="Y506" s="3066"/>
      <c r="Z506" s="3066"/>
      <c r="AA506" s="3066"/>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1679</v>
      </c>
      <c r="E508" s="1642"/>
      <c r="F508" s="1642"/>
      <c r="G508" s="1642"/>
      <c r="H508" s="3065" t="s">
        <v>725</v>
      </c>
      <c r="I508" s="3065"/>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1727</v>
      </c>
      <c r="AJ510" s="3048">
        <f>VLOOKUP($H$508,$AO$441:$AP$443,2,FALSE)</f>
        <v>3</v>
      </c>
      <c r="AK510" s="3050"/>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1717</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066" t="s">
        <v>1728</v>
      </c>
      <c r="F514" s="3066"/>
      <c r="G514" s="3066"/>
      <c r="H514" s="3066"/>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926"/>
      <c r="AD514" s="926"/>
      <c r="AE514" s="926"/>
      <c r="AF514" s="3166" t="s">
        <v>1687</v>
      </c>
      <c r="AG514" s="3166"/>
      <c r="AH514" s="3166"/>
      <c r="AI514" s="3166"/>
      <c r="AJ514" s="3166"/>
      <c r="AK514" s="3166"/>
      <c r="AL514" s="3166"/>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66"/>
      <c r="F515" s="3066"/>
      <c r="G515" s="3066"/>
      <c r="H515" s="3066"/>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066" t="s">
        <v>1729</v>
      </c>
      <c r="F517" s="3066"/>
      <c r="G517" s="3066"/>
      <c r="H517" s="3066"/>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926"/>
      <c r="AD517" s="926"/>
      <c r="AE517" s="926"/>
      <c r="AF517" s="3166" t="s">
        <v>1706</v>
      </c>
      <c r="AG517" s="3166"/>
      <c r="AH517" s="3166"/>
      <c r="AI517" s="3166"/>
      <c r="AJ517" s="3166"/>
      <c r="AK517" s="3166"/>
      <c r="AL517" s="3166"/>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66"/>
      <c r="F518" s="3066"/>
      <c r="G518" s="3066"/>
      <c r="H518" s="3066"/>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1679</v>
      </c>
      <c r="E520" s="1642"/>
      <c r="F520" s="1642"/>
      <c r="G520" s="1642"/>
      <c r="H520" s="3065" t="s">
        <v>725</v>
      </c>
      <c r="I520" s="3065"/>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1730</v>
      </c>
      <c r="AJ522" s="3048">
        <f>VLOOKUP($H$520,$AO$455:$AP$457,2,FALSE)</f>
        <v>2</v>
      </c>
      <c r="AK522" s="3050"/>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1719</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066" t="s">
        <v>2188</v>
      </c>
      <c r="F526" s="3066"/>
      <c r="G526" s="3066"/>
      <c r="H526" s="3066"/>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66"/>
      <c r="AD526" s="3066"/>
      <c r="AE526" s="926"/>
      <c r="AF526" s="3166" t="s">
        <v>1687</v>
      </c>
      <c r="AG526" s="3166"/>
      <c r="AH526" s="3166"/>
      <c r="AI526" s="3166"/>
      <c r="AJ526" s="3166"/>
      <c r="AK526" s="3166"/>
      <c r="AL526" s="3166"/>
      <c r="AM526" s="1030"/>
      <c r="AN526" s="1132"/>
    </row>
    <row r="527" spans="1:74" s="1133" customFormat="1" ht="13.7" customHeight="1">
      <c r="A527" s="1059"/>
      <c r="B527" s="1034"/>
      <c r="C527" s="1648"/>
      <c r="D527" s="1105"/>
      <c r="E527" s="3066"/>
      <c r="F527" s="3066"/>
      <c r="G527" s="3066"/>
      <c r="H527" s="3066"/>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66"/>
      <c r="AD527" s="3066"/>
      <c r="AE527" s="926"/>
      <c r="AF527" s="1595"/>
      <c r="AG527" s="1595"/>
      <c r="AH527" s="1595"/>
      <c r="AI527" s="1595"/>
      <c r="AJ527" s="1595"/>
      <c r="AK527" s="1595"/>
      <c r="AL527" s="1595"/>
      <c r="AM527" s="1030"/>
      <c r="AN527" s="1132"/>
    </row>
    <row r="528" spans="1:74" s="1133" customFormat="1">
      <c r="A528" s="1059"/>
      <c r="B528" s="1034"/>
      <c r="C528" s="1648"/>
      <c r="D528" s="1105"/>
      <c r="E528" s="3066"/>
      <c r="F528" s="3066"/>
      <c r="G528" s="3066"/>
      <c r="H528" s="3066"/>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66"/>
      <c r="AD528" s="3066"/>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66"/>
      <c r="F529" s="3066"/>
      <c r="G529" s="3066"/>
      <c r="H529" s="3066"/>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66"/>
      <c r="AD529" s="3066"/>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67" t="s">
        <v>2196</v>
      </c>
      <c r="F531" s="3167"/>
      <c r="G531" s="3167"/>
      <c r="H531" s="3167"/>
      <c r="I531" s="3167"/>
      <c r="J531" s="3167"/>
      <c r="K531" s="3167"/>
      <c r="L531" s="3167"/>
      <c r="M531" s="3167"/>
      <c r="N531" s="3167"/>
      <c r="O531" s="3167"/>
      <c r="P531" s="3167"/>
      <c r="Q531" s="3167"/>
      <c r="R531" s="3167"/>
      <c r="S531" s="3167"/>
      <c r="T531" s="3167"/>
      <c r="U531" s="3167"/>
      <c r="V531" s="3167"/>
      <c r="W531" s="3167"/>
      <c r="X531" s="3167"/>
      <c r="Y531" s="3167"/>
      <c r="Z531" s="3167"/>
      <c r="AA531" s="3167"/>
      <c r="AB531" s="3167"/>
      <c r="AC531" s="3167"/>
      <c r="AD531" s="3167"/>
      <c r="AE531" s="926"/>
      <c r="AF531" s="3166" t="s">
        <v>1623</v>
      </c>
      <c r="AG531" s="3166"/>
      <c r="AH531" s="3166"/>
      <c r="AI531" s="3166"/>
      <c r="AJ531" s="3166"/>
      <c r="AK531" s="3166"/>
      <c r="AL531" s="3166"/>
      <c r="AM531" s="1030"/>
      <c r="AN531" s="999"/>
    </row>
    <row r="532" spans="1:81" s="942" customFormat="1" ht="12.75" customHeight="1">
      <c r="A532" s="1059"/>
      <c r="B532" s="1034"/>
      <c r="C532" s="1648"/>
      <c r="D532" s="1105"/>
      <c r="E532" s="3167"/>
      <c r="F532" s="3167"/>
      <c r="G532" s="3167"/>
      <c r="H532" s="3167"/>
      <c r="I532" s="3167"/>
      <c r="J532" s="3167"/>
      <c r="K532" s="3167"/>
      <c r="L532" s="3167"/>
      <c r="M532" s="3167"/>
      <c r="N532" s="3167"/>
      <c r="O532" s="3167"/>
      <c r="P532" s="3167"/>
      <c r="Q532" s="3167"/>
      <c r="R532" s="3167"/>
      <c r="S532" s="3167"/>
      <c r="T532" s="3167"/>
      <c r="U532" s="3167"/>
      <c r="V532" s="3167"/>
      <c r="W532" s="3167"/>
      <c r="X532" s="3167"/>
      <c r="Y532" s="3167"/>
      <c r="Z532" s="3167"/>
      <c r="AA532" s="3167"/>
      <c r="AB532" s="3167"/>
      <c r="AC532" s="3167"/>
      <c r="AD532" s="3167"/>
      <c r="AE532" s="1595"/>
      <c r="AF532" s="1595"/>
      <c r="AG532" s="1595"/>
      <c r="AH532" s="1595"/>
      <c r="AI532" s="1595"/>
      <c r="AJ532" s="1595"/>
      <c r="AK532" s="1595"/>
      <c r="AL532" s="1595"/>
      <c r="AM532" s="1030"/>
      <c r="AN532" s="999"/>
    </row>
    <row r="533" spans="1:81" s="942" customFormat="1" ht="12.75" customHeight="1">
      <c r="A533" s="1059"/>
      <c r="B533" s="1034"/>
      <c r="C533" s="1648"/>
      <c r="D533" s="1105"/>
      <c r="E533" s="3167"/>
      <c r="F533" s="3167"/>
      <c r="G533" s="3167"/>
      <c r="H533" s="3167"/>
      <c r="I533" s="3167"/>
      <c r="J533" s="3167"/>
      <c r="K533" s="3167"/>
      <c r="L533" s="3167"/>
      <c r="M533" s="3167"/>
      <c r="N533" s="3167"/>
      <c r="O533" s="3167"/>
      <c r="P533" s="3167"/>
      <c r="Q533" s="3167"/>
      <c r="R533" s="3167"/>
      <c r="S533" s="3167"/>
      <c r="T533" s="3167"/>
      <c r="U533" s="3167"/>
      <c r="V533" s="3167"/>
      <c r="W533" s="3167"/>
      <c r="X533" s="3167"/>
      <c r="Y533" s="3167"/>
      <c r="Z533" s="3167"/>
      <c r="AA533" s="3167"/>
      <c r="AB533" s="3167"/>
      <c r="AC533" s="3167"/>
      <c r="AD533" s="3167"/>
      <c r="AE533" s="1595"/>
      <c r="AF533" s="1595"/>
      <c r="AG533" s="1595"/>
      <c r="AH533" s="1595"/>
      <c r="AI533" s="1595"/>
      <c r="AJ533" s="1595"/>
      <c r="AK533" s="1595"/>
      <c r="AL533" s="1595"/>
      <c r="AM533" s="1030"/>
      <c r="AN533" s="999"/>
    </row>
    <row r="534" spans="1:81" s="942" customFormat="1" ht="12.75" customHeight="1">
      <c r="A534" s="1059"/>
      <c r="B534" s="1034"/>
      <c r="C534" s="1648"/>
      <c r="D534" s="1105"/>
      <c r="E534" s="3167"/>
      <c r="F534" s="3167"/>
      <c r="G534" s="3167"/>
      <c r="H534" s="3167"/>
      <c r="I534" s="3167"/>
      <c r="J534" s="3167"/>
      <c r="K534" s="3167"/>
      <c r="L534" s="3167"/>
      <c r="M534" s="3167"/>
      <c r="N534" s="3167"/>
      <c r="O534" s="3167"/>
      <c r="P534" s="3167"/>
      <c r="Q534" s="3167"/>
      <c r="R534" s="3167"/>
      <c r="S534" s="3167"/>
      <c r="T534" s="3167"/>
      <c r="U534" s="3167"/>
      <c r="V534" s="3167"/>
      <c r="W534" s="3167"/>
      <c r="X534" s="3167"/>
      <c r="Y534" s="3167"/>
      <c r="Z534" s="3167"/>
      <c r="AA534" s="3167"/>
      <c r="AB534" s="3167"/>
      <c r="AC534" s="3167"/>
      <c r="AD534" s="3167"/>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1679</v>
      </c>
      <c r="E536" s="1642"/>
      <c r="F536" s="1642"/>
      <c r="G536" s="1642"/>
      <c r="H536" s="3065" t="s">
        <v>626</v>
      </c>
      <c r="I536" s="306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1731</v>
      </c>
      <c r="AJ538" s="3048">
        <f>VLOOKUP($H$536,$AP$477:$AQ$479,2,FALSE)</f>
        <v>0</v>
      </c>
      <c r="AK538" s="3050"/>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1732</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066" t="s">
        <v>2187</v>
      </c>
      <c r="F542" s="3066"/>
      <c r="G542" s="3066"/>
      <c r="H542" s="3066"/>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66"/>
      <c r="AD542" s="3066"/>
      <c r="AE542" s="926"/>
      <c r="AF542" s="3166" t="s">
        <v>1733</v>
      </c>
      <c r="AG542" s="3166"/>
      <c r="AH542" s="3166"/>
      <c r="AI542" s="3166"/>
      <c r="AJ542" s="3166"/>
      <c r="AK542" s="3166"/>
      <c r="AL542" s="3166"/>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066"/>
      <c r="F543" s="3066"/>
      <c r="G543" s="3066"/>
      <c r="H543" s="3066"/>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66"/>
      <c r="AD543" s="3066"/>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66"/>
      <c r="F544" s="3066"/>
      <c r="G544" s="3066"/>
      <c r="H544" s="3066"/>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66"/>
      <c r="AD544" s="3066"/>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66"/>
      <c r="F545" s="3066"/>
      <c r="G545" s="3066"/>
      <c r="H545" s="3066"/>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66"/>
      <c r="AD545" s="3066"/>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1679</v>
      </c>
      <c r="E547" s="1642"/>
      <c r="F547" s="1642"/>
      <c r="G547" s="1642"/>
      <c r="H547" s="3065" t="s">
        <v>626</v>
      </c>
      <c r="I547" s="3065"/>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1734</v>
      </c>
      <c r="AJ549" s="3048">
        <f>VLOOKUP($H$547,$AO$541:$AP$542,2,FALSE)</f>
        <v>0</v>
      </c>
      <c r="AK549" s="3050"/>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1735</v>
      </c>
      <c r="AK551" s="3048">
        <f>IF(($AJ$382+$AJ$401+$AJ$413+$AJ$448+$AJ$468+$AJ$482+$AJ$494+$AJ$510+$AJ$522+$AJ$538+AJ549)&gt;10,10,($AJ$382+$AJ$401+$AJ$413+$AJ$448+$AJ$468+$AJ$482+$AJ$494+$AJ$510+$AJ$522+$AJ$538+AJ549))</f>
        <v>10</v>
      </c>
      <c r="AL551" s="3049"/>
      <c r="AM551" s="3050"/>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1736</v>
      </c>
      <c r="AK553" s="3048">
        <f>IF((AK320+AK551)&gt;20,20,(AK320+AK551))</f>
        <v>19</v>
      </c>
      <c r="AL553" s="3049"/>
      <c r="AM553" s="3050"/>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1737</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31" t="s">
        <v>1585</v>
      </c>
      <c r="AF556" s="3131"/>
      <c r="AG556" s="3131"/>
      <c r="AH556" s="3131"/>
      <c r="AI556" s="3131"/>
      <c r="AJ556" s="3131"/>
      <c r="AK556" s="3131"/>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57" t="s">
        <v>1738</v>
      </c>
      <c r="D558" s="3057"/>
      <c r="E558" s="3057"/>
      <c r="F558" s="3057"/>
      <c r="G558" s="3057"/>
      <c r="H558" s="3057"/>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57"/>
      <c r="AD558" s="3057"/>
      <c r="AE558" s="3057"/>
      <c r="AF558" s="3057"/>
      <c r="AG558" s="3057"/>
      <c r="AH558" s="3057"/>
      <c r="AI558" s="3057"/>
      <c r="AJ558" s="3057"/>
      <c r="AK558" s="1026"/>
      <c r="AL558" s="1026"/>
      <c r="AM558" s="1026"/>
      <c r="AN558" s="999"/>
    </row>
    <row r="559" spans="1:81" s="942" customFormat="1" ht="12.75" customHeight="1">
      <c r="A559" s="1026"/>
      <c r="B559" s="1027"/>
      <c r="C559" s="3057"/>
      <c r="D559" s="3057"/>
      <c r="E559" s="3057"/>
      <c r="F559" s="3057"/>
      <c r="G559" s="3057"/>
      <c r="H559" s="3057"/>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57"/>
      <c r="AD559" s="3057"/>
      <c r="AE559" s="3057"/>
      <c r="AF559" s="3057"/>
      <c r="AG559" s="3057"/>
      <c r="AH559" s="3057"/>
      <c r="AI559" s="3057"/>
      <c r="AJ559" s="3057"/>
      <c r="AK559" s="1026"/>
      <c r="AL559" s="1026"/>
      <c r="AM559" s="1026"/>
      <c r="AN559" s="999"/>
    </row>
    <row r="560" spans="1:81" s="942" customFormat="1" ht="12.75" customHeight="1">
      <c r="A560" s="1026"/>
      <c r="B560" s="1027"/>
      <c r="C560" s="3057"/>
      <c r="D560" s="3057"/>
      <c r="E560" s="3057"/>
      <c r="F560" s="3057"/>
      <c r="G560" s="3057"/>
      <c r="H560" s="3057"/>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57"/>
      <c r="AD560" s="3057"/>
      <c r="AE560" s="3057"/>
      <c r="AF560" s="3057"/>
      <c r="AG560" s="3057"/>
      <c r="AH560" s="3057"/>
      <c r="AI560" s="3057"/>
      <c r="AJ560" s="3057"/>
      <c r="AK560" s="1026"/>
      <c r="AL560" s="1026"/>
      <c r="AM560" s="1026"/>
      <c r="AN560" s="999"/>
      <c r="AQ560" s="1134"/>
      <c r="AR560" s="1001"/>
    </row>
    <row r="561" spans="1:46" s="942" customFormat="1" ht="12.75" customHeight="1">
      <c r="A561" s="1026"/>
      <c r="B561" s="1117"/>
      <c r="C561" s="3057"/>
      <c r="D561" s="3057"/>
      <c r="E561" s="3057"/>
      <c r="F561" s="3057"/>
      <c r="G561" s="3057"/>
      <c r="H561" s="3057"/>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57"/>
      <c r="AD561" s="3057"/>
      <c r="AE561" s="3057"/>
      <c r="AF561" s="3057"/>
      <c r="AG561" s="3057"/>
      <c r="AH561" s="3057"/>
      <c r="AI561" s="3057"/>
      <c r="AJ561" s="3057"/>
      <c r="AK561" s="1026"/>
      <c r="AL561" s="1026"/>
      <c r="AM561" s="1026"/>
      <c r="AN561" s="999"/>
      <c r="AQ561" s="1134"/>
      <c r="AR561" s="1001"/>
    </row>
    <row r="562" spans="1:46" s="942" customFormat="1" ht="12.4" customHeight="1">
      <c r="A562" s="1026"/>
      <c r="B562" s="1117"/>
      <c r="C562" s="3057"/>
      <c r="D562" s="3057"/>
      <c r="E562" s="3057"/>
      <c r="F562" s="3057"/>
      <c r="G562" s="3057"/>
      <c r="H562" s="3057"/>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57"/>
      <c r="AD562" s="3057"/>
      <c r="AE562" s="3057"/>
      <c r="AF562" s="3057"/>
      <c r="AG562" s="3057"/>
      <c r="AH562" s="3057"/>
      <c r="AI562" s="3057"/>
      <c r="AJ562" s="3057"/>
      <c r="AK562" s="1026"/>
      <c r="AL562" s="1026"/>
      <c r="AM562" s="1026"/>
      <c r="AN562" s="999"/>
      <c r="AQ562" s="1134"/>
      <c r="AR562" s="1134"/>
    </row>
    <row r="563" spans="1:46" s="942" customFormat="1" ht="24.95" customHeight="1">
      <c r="A563" s="1026"/>
      <c r="B563" s="1117"/>
      <c r="C563" s="3057" t="s">
        <v>1739</v>
      </c>
      <c r="D563" s="3057"/>
      <c r="E563" s="3057"/>
      <c r="F563" s="3057"/>
      <c r="G563" s="3057"/>
      <c r="H563" s="3057"/>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57"/>
      <c r="AD563" s="3057"/>
      <c r="AE563" s="3057"/>
      <c r="AF563" s="3057"/>
      <c r="AG563" s="3057"/>
      <c r="AH563" s="3057"/>
      <c r="AI563" s="3057"/>
      <c r="AJ563" s="3057"/>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57" t="s">
        <v>2393</v>
      </c>
      <c r="D565" s="3057"/>
      <c r="E565" s="3057"/>
      <c r="F565" s="3057"/>
      <c r="G565" s="3057"/>
      <c r="H565" s="3057"/>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57"/>
      <c r="AD565" s="3057"/>
      <c r="AE565" s="3057"/>
      <c r="AF565" s="3057"/>
      <c r="AG565" s="3057"/>
      <c r="AH565" s="3057"/>
      <c r="AI565" s="3057"/>
      <c r="AJ565" s="3057"/>
      <c r="AK565" s="1026"/>
      <c r="AL565" s="1026"/>
      <c r="AM565" s="1026"/>
      <c r="AN565" s="999"/>
      <c r="AQ565" s="1134"/>
      <c r="AR565" s="1134"/>
    </row>
    <row r="566" spans="1:46" s="942" customFormat="1" ht="30" customHeight="1">
      <c r="A566" s="1026"/>
      <c r="B566" s="1117"/>
      <c r="C566" s="3057"/>
      <c r="D566" s="3057"/>
      <c r="E566" s="3057"/>
      <c r="F566" s="3057"/>
      <c r="G566" s="3057"/>
      <c r="H566" s="3057"/>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57"/>
      <c r="AD566" s="3057"/>
      <c r="AE566" s="3057"/>
      <c r="AF566" s="3057"/>
      <c r="AG566" s="3057"/>
      <c r="AH566" s="3057"/>
      <c r="AI566" s="3057"/>
      <c r="AJ566" s="3057"/>
      <c r="AK566" s="1026"/>
      <c r="AL566" s="1026"/>
      <c r="AM566" s="1026"/>
      <c r="AN566" s="999"/>
      <c r="AQ566" s="1001"/>
      <c r="AR566" s="1134"/>
    </row>
    <row r="567" spans="1:46" s="942" customFormat="1" ht="12.75" customHeight="1">
      <c r="A567" s="1026"/>
      <c r="B567" s="1117"/>
      <c r="C567" s="3057"/>
      <c r="D567" s="3057"/>
      <c r="E567" s="3057"/>
      <c r="F567" s="3057"/>
      <c r="G567" s="3057"/>
      <c r="H567" s="3057"/>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57"/>
      <c r="AD567" s="3057"/>
      <c r="AE567" s="3057"/>
      <c r="AF567" s="3057"/>
      <c r="AG567" s="3057"/>
      <c r="AH567" s="3057"/>
      <c r="AI567" s="3057"/>
      <c r="AJ567" s="3057"/>
      <c r="AK567" s="1026"/>
      <c r="AL567" s="1026"/>
      <c r="AM567" s="1026"/>
      <c r="AN567" s="999"/>
      <c r="AQ567" s="1001"/>
      <c r="AR567" s="1134"/>
    </row>
    <row r="568" spans="1:46" s="942" customFormat="1" ht="12.75" customHeight="1">
      <c r="A568" s="1026"/>
      <c r="B568" s="1117"/>
      <c r="C568" s="3057" t="s">
        <v>1740</v>
      </c>
      <c r="D568" s="3057"/>
      <c r="E568" s="3057"/>
      <c r="F568" s="3057"/>
      <c r="G568" s="3057"/>
      <c r="H568" s="3057"/>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57"/>
      <c r="AD568" s="3057"/>
      <c r="AE568" s="3057"/>
      <c r="AF568" s="3057"/>
      <c r="AG568" s="3057"/>
      <c r="AH568" s="3057"/>
      <c r="AI568" s="3057"/>
      <c r="AJ568" s="3057"/>
      <c r="AK568" s="1026"/>
      <c r="AL568" s="1026"/>
      <c r="AM568" s="1026"/>
      <c r="AN568" s="999"/>
      <c r="AQ568" s="1134"/>
      <c r="AR568" s="1134"/>
    </row>
    <row r="569" spans="1:46" s="942" customFormat="1" ht="12.75" customHeight="1">
      <c r="A569" s="1026"/>
      <c r="B569" s="1117"/>
      <c r="C569" s="3057"/>
      <c r="D569" s="3057"/>
      <c r="E569" s="3057"/>
      <c r="F569" s="3057"/>
      <c r="G569" s="3057"/>
      <c r="H569" s="3057"/>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57"/>
      <c r="AD569" s="3057"/>
      <c r="AE569" s="3057"/>
      <c r="AF569" s="3057"/>
      <c r="AG569" s="3057"/>
      <c r="AH569" s="3057"/>
      <c r="AI569" s="3057"/>
      <c r="AJ569" s="3057"/>
      <c r="AK569" s="1026"/>
      <c r="AL569" s="1026"/>
      <c r="AM569" s="1026"/>
      <c r="AN569" s="999"/>
      <c r="AQ569" s="1134"/>
      <c r="AR569" s="1134"/>
    </row>
    <row r="570" spans="1:46" s="942" customFormat="1" ht="13.15" customHeight="1">
      <c r="A570" s="1026"/>
      <c r="B570" s="1117"/>
      <c r="C570" s="3057"/>
      <c r="D570" s="3057"/>
      <c r="E570" s="3057"/>
      <c r="F570" s="3057"/>
      <c r="G570" s="3057"/>
      <c r="H570" s="3057"/>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57"/>
      <c r="AD570" s="3057"/>
      <c r="AE570" s="3057"/>
      <c r="AF570" s="3057"/>
      <c r="AG570" s="3057"/>
      <c r="AH570" s="3057"/>
      <c r="AI570" s="3057"/>
      <c r="AJ570" s="3057"/>
      <c r="AK570" s="1026"/>
      <c r="AL570" s="1026"/>
      <c r="AM570" s="1026"/>
      <c r="AN570" s="999"/>
      <c r="AQ570" s="1134"/>
      <c r="AR570" s="1134"/>
    </row>
    <row r="571" spans="1:46" s="942" customFormat="1" ht="12.75" customHeight="1">
      <c r="A571" s="1026"/>
      <c r="B571" s="1117"/>
      <c r="C571" s="3057"/>
      <c r="D571" s="3057"/>
      <c r="E571" s="3057"/>
      <c r="F571" s="3057"/>
      <c r="G571" s="3057"/>
      <c r="H571" s="3057"/>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57"/>
      <c r="AD571" s="3057"/>
      <c r="AE571" s="3057"/>
      <c r="AF571" s="3057"/>
      <c r="AG571" s="3057"/>
      <c r="AH571" s="3057"/>
      <c r="AI571" s="3057"/>
      <c r="AJ571" s="3057"/>
      <c r="AK571" s="1026"/>
      <c r="AL571" s="1026"/>
      <c r="AM571" s="1026"/>
      <c r="AN571" s="999"/>
      <c r="AO571" s="1149"/>
      <c r="AP571" s="1149"/>
      <c r="AQ571" s="1134"/>
      <c r="AR571" s="1001"/>
    </row>
    <row r="572" spans="1:46" s="942" customFormat="1" ht="11.85" customHeight="1">
      <c r="A572" s="1026"/>
      <c r="B572" s="1117"/>
      <c r="C572" s="3057"/>
      <c r="D572" s="3057"/>
      <c r="E572" s="3057"/>
      <c r="F572" s="3057"/>
      <c r="G572" s="3057"/>
      <c r="H572" s="3057"/>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57"/>
      <c r="AD572" s="3057"/>
      <c r="AE572" s="3057"/>
      <c r="AF572" s="3057"/>
      <c r="AG572" s="3057"/>
      <c r="AH572" s="3057"/>
      <c r="AI572" s="3057"/>
      <c r="AJ572" s="3057"/>
      <c r="AK572" s="1026"/>
      <c r="AL572" s="1026"/>
      <c r="AM572" s="1026"/>
      <c r="AN572" s="999"/>
      <c r="AO572" s="1150" t="s">
        <v>117</v>
      </c>
      <c r="AP572" s="1151">
        <f>IF(C596="Yes",5,0)</f>
        <v>0</v>
      </c>
      <c r="AQ572" s="1001"/>
      <c r="AR572" s="1001"/>
      <c r="AS572" s="931" t="s">
        <v>1741</v>
      </c>
    </row>
    <row r="573" spans="1:46" s="942" customFormat="1" ht="12.75" customHeight="1">
      <c r="A573" s="1026"/>
      <c r="B573" s="1117"/>
      <c r="C573" s="3057"/>
      <c r="D573" s="3057"/>
      <c r="E573" s="3057"/>
      <c r="F573" s="3057"/>
      <c r="G573" s="3057"/>
      <c r="H573" s="3057"/>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57"/>
      <c r="AD573" s="3057"/>
      <c r="AE573" s="3057"/>
      <c r="AF573" s="3057"/>
      <c r="AG573" s="3057"/>
      <c r="AH573" s="3057"/>
      <c r="AI573" s="3057"/>
      <c r="AJ573" s="3057"/>
      <c r="AK573" s="1026"/>
      <c r="AL573" s="1026"/>
      <c r="AM573" s="1026"/>
      <c r="AN573" s="999"/>
      <c r="AO573" s="1150" t="s">
        <v>118</v>
      </c>
      <c r="AP573" s="1151">
        <f>IF(C604="Yes",5,0)</f>
        <v>5</v>
      </c>
      <c r="AQ573" s="1001"/>
      <c r="AR573" s="1001"/>
      <c r="AS573" s="3022">
        <f>IF(Application!D210="Non-Targeted",(SUM(AQ581+AQ590)),AS577)</f>
        <v>12</v>
      </c>
      <c r="AT573" s="3022"/>
    </row>
    <row r="574" spans="1:46" s="942" customFormat="1" ht="12.75" customHeight="1">
      <c r="A574" s="1026"/>
      <c r="B574" s="1117"/>
      <c r="C574" s="3057"/>
      <c r="D574" s="3057"/>
      <c r="E574" s="3057"/>
      <c r="F574" s="3057"/>
      <c r="G574" s="3057"/>
      <c r="H574" s="3057"/>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57"/>
      <c r="AD574" s="3057"/>
      <c r="AE574" s="3057"/>
      <c r="AF574" s="3057"/>
      <c r="AG574" s="3057"/>
      <c r="AH574" s="3057"/>
      <c r="AI574" s="3057"/>
      <c r="AJ574" s="3057"/>
      <c r="AK574" s="1026"/>
      <c r="AL574" s="1026"/>
      <c r="AM574" s="1026"/>
      <c r="AN574" s="999"/>
      <c r="AO574" s="1150" t="s">
        <v>124</v>
      </c>
      <c r="AP574" s="1151">
        <f>IF(C612="Yes",7,0)</f>
        <v>7</v>
      </c>
      <c r="AS574" s="931" t="s">
        <v>1742</v>
      </c>
    </row>
    <row r="575" spans="1:46" s="942" customFormat="1" ht="12.75" customHeight="1">
      <c r="A575" s="1026"/>
      <c r="B575" s="1117"/>
      <c r="C575" s="3057"/>
      <c r="D575" s="3057"/>
      <c r="E575" s="3057"/>
      <c r="F575" s="3057"/>
      <c r="G575" s="3057"/>
      <c r="H575" s="3057"/>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57"/>
      <c r="AD575" s="3057"/>
      <c r="AE575" s="3057"/>
      <c r="AF575" s="3057"/>
      <c r="AG575" s="3057"/>
      <c r="AH575" s="3057"/>
      <c r="AI575" s="3057"/>
      <c r="AJ575" s="3057"/>
      <c r="AK575" s="1026"/>
      <c r="AL575" s="1026"/>
      <c r="AM575" s="1026"/>
      <c r="AN575" s="999"/>
      <c r="AO575" s="999"/>
      <c r="AP575" s="1151">
        <f>IF(C614="Yes",5,0)</f>
        <v>0</v>
      </c>
      <c r="AS575" s="3022">
        <f>IF(AND(AQ581&gt;0,AQ590&gt;0),(AQ581+AQ590)/2,0)</f>
        <v>0</v>
      </c>
      <c r="AT575" s="3022"/>
    </row>
    <row r="576" spans="1:46" s="942" customFormat="1" ht="12.75" customHeight="1">
      <c r="A576" s="1026"/>
      <c r="B576" s="1117"/>
      <c r="C576" s="3057"/>
      <c r="D576" s="3057"/>
      <c r="E576" s="3057"/>
      <c r="F576" s="3057"/>
      <c r="G576" s="3057"/>
      <c r="H576" s="3057"/>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57"/>
      <c r="AD576" s="3057"/>
      <c r="AE576" s="3057"/>
      <c r="AF576" s="3057"/>
      <c r="AG576" s="3057"/>
      <c r="AH576" s="3057"/>
      <c r="AI576" s="3057"/>
      <c r="AJ576" s="3057"/>
      <c r="AK576" s="1026"/>
      <c r="AL576" s="1026"/>
      <c r="AM576" s="1026"/>
      <c r="AN576" s="999"/>
      <c r="AO576" s="1150" t="s">
        <v>616</v>
      </c>
      <c r="AP576" s="1151">
        <f>IF(C622="Yes",5,0)</f>
        <v>0</v>
      </c>
      <c r="AQ576" s="1001"/>
      <c r="AR576" s="1001"/>
      <c r="AS576" s="931" t="s">
        <v>2416</v>
      </c>
    </row>
    <row r="577" spans="1:81" s="942" customFormat="1" ht="12.75" customHeight="1">
      <c r="A577" s="1026"/>
      <c r="B577" s="1117"/>
      <c r="C577" s="3165" t="s">
        <v>1743</v>
      </c>
      <c r="D577" s="3165"/>
      <c r="E577" s="3165"/>
      <c r="F577" s="3165"/>
      <c r="G577" s="3165"/>
      <c r="H577" s="3165"/>
      <c r="I577" s="3165"/>
      <c r="J577" s="3165"/>
      <c r="K577" s="3165"/>
      <c r="L577" s="3165"/>
      <c r="M577" s="3165"/>
      <c r="N577" s="3165"/>
      <c r="O577" s="3165"/>
      <c r="P577" s="3165"/>
      <c r="Q577" s="3165"/>
      <c r="R577" s="3165"/>
      <c r="S577" s="3165"/>
      <c r="T577" s="3165"/>
      <c r="U577" s="3165"/>
      <c r="V577" s="3165"/>
      <c r="W577" s="3165"/>
      <c r="X577" s="3165"/>
      <c r="Y577" s="3165"/>
      <c r="Z577" s="3165"/>
      <c r="AA577" s="3165"/>
      <c r="AB577" s="3165"/>
      <c r="AC577" s="3165"/>
      <c r="AD577" s="3165"/>
      <c r="AE577" s="3165"/>
      <c r="AF577" s="3165"/>
      <c r="AG577" s="3165"/>
      <c r="AH577" s="3165"/>
      <c r="AI577" s="3165"/>
      <c r="AJ577" s="3165"/>
      <c r="AK577" s="1026"/>
      <c r="AL577" s="1026"/>
      <c r="AM577" s="1026"/>
      <c r="AN577" s="999"/>
      <c r="AO577" s="999"/>
      <c r="AP577" s="1151">
        <f>IF(C624="Yes",3,0)</f>
        <v>0</v>
      </c>
      <c r="AS577" s="3022">
        <f>IF(AQ581=0,AQ590,AQ581)</f>
        <v>12</v>
      </c>
      <c r="AT577" s="3022"/>
    </row>
    <row r="578" spans="1:81" s="942" customFormat="1" ht="12.75" customHeight="1">
      <c r="A578" s="1026"/>
      <c r="B578" s="1117"/>
      <c r="C578" s="3165"/>
      <c r="D578" s="3165"/>
      <c r="E578" s="3165"/>
      <c r="F578" s="3165"/>
      <c r="G578" s="3165"/>
      <c r="H578" s="3165"/>
      <c r="I578" s="3165"/>
      <c r="J578" s="3165"/>
      <c r="K578" s="3165"/>
      <c r="L578" s="3165"/>
      <c r="M578" s="3165"/>
      <c r="N578" s="3165"/>
      <c r="O578" s="3165"/>
      <c r="P578" s="3165"/>
      <c r="Q578" s="3165"/>
      <c r="R578" s="3165"/>
      <c r="S578" s="3165"/>
      <c r="T578" s="3165"/>
      <c r="U578" s="3165"/>
      <c r="V578" s="3165"/>
      <c r="W578" s="3165"/>
      <c r="X578" s="3165"/>
      <c r="Y578" s="3165"/>
      <c r="Z578" s="3165"/>
      <c r="AA578" s="3165"/>
      <c r="AB578" s="3165"/>
      <c r="AC578" s="3165"/>
      <c r="AD578" s="3165"/>
      <c r="AE578" s="3165"/>
      <c r="AF578" s="3165"/>
      <c r="AG578" s="3165"/>
      <c r="AH578" s="3165"/>
      <c r="AI578" s="3165"/>
      <c r="AJ578" s="3165"/>
      <c r="AK578" s="1026"/>
      <c r="AL578" s="1026"/>
      <c r="AM578" s="1026"/>
      <c r="AN578" s="999"/>
      <c r="AO578" s="1150" t="s">
        <v>821</v>
      </c>
      <c r="AP578" s="1151">
        <f>IF(C627="Yes",5,0)</f>
        <v>0</v>
      </c>
    </row>
    <row r="579" spans="1:81" s="942" customFormat="1" ht="12.75" customHeight="1">
      <c r="A579" s="1026"/>
      <c r="B579" s="1117"/>
      <c r="C579" s="3165"/>
      <c r="D579" s="3165"/>
      <c r="E579" s="3165"/>
      <c r="F579" s="3165"/>
      <c r="G579" s="3165"/>
      <c r="H579" s="3165"/>
      <c r="I579" s="3165"/>
      <c r="J579" s="3165"/>
      <c r="K579" s="3165"/>
      <c r="L579" s="3165"/>
      <c r="M579" s="3165"/>
      <c r="N579" s="3165"/>
      <c r="O579" s="3165"/>
      <c r="P579" s="3165"/>
      <c r="Q579" s="3165"/>
      <c r="R579" s="3165"/>
      <c r="S579" s="3165"/>
      <c r="T579" s="3165"/>
      <c r="U579" s="3165"/>
      <c r="V579" s="3165"/>
      <c r="W579" s="3165"/>
      <c r="X579" s="3165"/>
      <c r="Y579" s="3165"/>
      <c r="Z579" s="3165"/>
      <c r="AA579" s="3165"/>
      <c r="AB579" s="3165"/>
      <c r="AC579" s="3165"/>
      <c r="AD579" s="3165"/>
      <c r="AE579" s="3165"/>
      <c r="AF579" s="3165"/>
      <c r="AG579" s="3165"/>
      <c r="AH579" s="3165"/>
      <c r="AI579" s="3165"/>
      <c r="AJ579" s="3165"/>
      <c r="AK579" s="1026"/>
      <c r="AL579" s="1026"/>
      <c r="AM579" s="1026"/>
      <c r="AN579" s="999"/>
      <c r="AO579" s="1150" t="s">
        <v>619</v>
      </c>
      <c r="AP579" s="1151">
        <f>IF(C636="Yes",5,0)</f>
        <v>0</v>
      </c>
    </row>
    <row r="580" spans="1:81" s="942" customFormat="1" ht="11.85" customHeight="1">
      <c r="A580" s="1026"/>
      <c r="B580" s="1117"/>
      <c r="C580" s="3165"/>
      <c r="D580" s="3165"/>
      <c r="E580" s="3165"/>
      <c r="F580" s="3165"/>
      <c r="G580" s="3165"/>
      <c r="H580" s="3165"/>
      <c r="I580" s="3165"/>
      <c r="J580" s="3165"/>
      <c r="K580" s="3165"/>
      <c r="L580" s="3165"/>
      <c r="M580" s="3165"/>
      <c r="N580" s="3165"/>
      <c r="O580" s="3165"/>
      <c r="P580" s="3165"/>
      <c r="Q580" s="3165"/>
      <c r="R580" s="3165"/>
      <c r="S580" s="3165"/>
      <c r="T580" s="3165"/>
      <c r="U580" s="3165"/>
      <c r="V580" s="3165"/>
      <c r="W580" s="3165"/>
      <c r="X580" s="3165"/>
      <c r="Y580" s="3165"/>
      <c r="Z580" s="3165"/>
      <c r="AA580" s="3165"/>
      <c r="AB580" s="3165"/>
      <c r="AC580" s="3165"/>
      <c r="AD580" s="3165"/>
      <c r="AE580" s="3165"/>
      <c r="AF580" s="3165"/>
      <c r="AG580" s="3165"/>
      <c r="AH580" s="3165"/>
      <c r="AI580" s="3165"/>
      <c r="AJ580" s="3165"/>
      <c r="AK580" s="1026"/>
      <c r="AL580" s="1026"/>
      <c r="AM580" s="1026"/>
      <c r="AN580" s="999"/>
      <c r="AO580" s="1152"/>
      <c r="AP580" s="1153">
        <f>IF(C638="Yes",3,0)</f>
        <v>0</v>
      </c>
    </row>
    <row r="581" spans="1:81" s="942" customFormat="1" ht="12.4" customHeight="1">
      <c r="A581" s="1026"/>
      <c r="B581" s="1117"/>
      <c r="C581" s="3165"/>
      <c r="D581" s="3165"/>
      <c r="E581" s="3165"/>
      <c r="F581" s="3165"/>
      <c r="G581" s="3165"/>
      <c r="H581" s="3165"/>
      <c r="I581" s="3165"/>
      <c r="J581" s="3165"/>
      <c r="K581" s="3165"/>
      <c r="L581" s="3165"/>
      <c r="M581" s="3165"/>
      <c r="N581" s="3165"/>
      <c r="O581" s="3165"/>
      <c r="P581" s="3165"/>
      <c r="Q581" s="3165"/>
      <c r="R581" s="3165"/>
      <c r="S581" s="3165"/>
      <c r="T581" s="3165"/>
      <c r="U581" s="3165"/>
      <c r="V581" s="3165"/>
      <c r="W581" s="3165"/>
      <c r="X581" s="3165"/>
      <c r="Y581" s="3165"/>
      <c r="Z581" s="3165"/>
      <c r="AA581" s="3165"/>
      <c r="AB581" s="3165"/>
      <c r="AC581" s="3165"/>
      <c r="AD581" s="3165"/>
      <c r="AE581" s="3165"/>
      <c r="AF581" s="3165"/>
      <c r="AG581" s="3165"/>
      <c r="AH581" s="3165"/>
      <c r="AI581" s="3165"/>
      <c r="AJ581" s="3165"/>
      <c r="AK581" s="1026"/>
      <c r="AL581" s="1026"/>
      <c r="AM581" s="1026"/>
      <c r="AN581" s="999"/>
      <c r="AO581" s="1154" t="s">
        <v>233</v>
      </c>
      <c r="AP581" s="1155">
        <f>SUM(AP572:AP580)</f>
        <v>12</v>
      </c>
      <c r="AQ581" s="3060">
        <f>IF(AP581&gt;0,AP581,0)</f>
        <v>12</v>
      </c>
      <c r="AR581" s="3060"/>
    </row>
    <row r="582" spans="1:81" s="942" customFormat="1" ht="12.75" customHeight="1">
      <c r="A582" s="1026"/>
      <c r="B582" s="1117"/>
      <c r="C582" s="3165"/>
      <c r="D582" s="3165"/>
      <c r="E582" s="3165"/>
      <c r="F582" s="3165"/>
      <c r="G582" s="3165"/>
      <c r="H582" s="3165"/>
      <c r="I582" s="3165"/>
      <c r="J582" s="3165"/>
      <c r="K582" s="3165"/>
      <c r="L582" s="3165"/>
      <c r="M582" s="3165"/>
      <c r="N582" s="3165"/>
      <c r="O582" s="3165"/>
      <c r="P582" s="3165"/>
      <c r="Q582" s="3165"/>
      <c r="R582" s="3165"/>
      <c r="S582" s="3165"/>
      <c r="T582" s="3165"/>
      <c r="U582" s="3165"/>
      <c r="V582" s="3165"/>
      <c r="W582" s="3165"/>
      <c r="X582" s="3165"/>
      <c r="Y582" s="3165"/>
      <c r="Z582" s="3165"/>
      <c r="AA582" s="3165"/>
      <c r="AB582" s="3165"/>
      <c r="AC582" s="3165"/>
      <c r="AD582" s="3165"/>
      <c r="AE582" s="3165"/>
      <c r="AF582" s="3165"/>
      <c r="AG582" s="3165"/>
      <c r="AH582" s="3165"/>
      <c r="AI582" s="3165"/>
      <c r="AJ582" s="3165"/>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057" t="s">
        <v>1744</v>
      </c>
      <c r="D584" s="3057"/>
      <c r="E584" s="3057"/>
      <c r="F584" s="3057"/>
      <c r="G584" s="3057"/>
      <c r="H584" s="3057"/>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57"/>
      <c r="AD584" s="3057"/>
      <c r="AE584" s="3057"/>
      <c r="AF584" s="3057"/>
      <c r="AG584" s="3057"/>
      <c r="AH584" s="3057"/>
      <c r="AI584" s="3057"/>
      <c r="AJ584" s="3057"/>
      <c r="AK584" s="1026"/>
      <c r="AL584" s="1026"/>
      <c r="AM584" s="1026"/>
      <c r="AN584" s="999"/>
      <c r="AO584" s="1150" t="s">
        <v>488</v>
      </c>
      <c r="AP584" s="1151">
        <f>IF(C657="Yes",5,0)</f>
        <v>0</v>
      </c>
    </row>
    <row r="585" spans="1:81" s="942" customFormat="1" ht="12.75" customHeight="1">
      <c r="A585" s="1026"/>
      <c r="B585" s="1117"/>
      <c r="C585" s="3057"/>
      <c r="D585" s="3057"/>
      <c r="E585" s="3057"/>
      <c r="F585" s="3057"/>
      <c r="G585" s="3057"/>
      <c r="H585" s="3057"/>
      <c r="I585" s="3057"/>
      <c r="J585" s="3057"/>
      <c r="K585" s="3057"/>
      <c r="L585" s="3057"/>
      <c r="M585" s="3057"/>
      <c r="N585" s="3057"/>
      <c r="O585" s="3057"/>
      <c r="P585" s="3057"/>
      <c r="Q585" s="3057"/>
      <c r="R585" s="3057"/>
      <c r="S585" s="3057"/>
      <c r="T585" s="3057"/>
      <c r="U585" s="3057"/>
      <c r="V585" s="3057"/>
      <c r="W585" s="3057"/>
      <c r="X585" s="3057"/>
      <c r="Y585" s="3057"/>
      <c r="Z585" s="3057"/>
      <c r="AA585" s="3057"/>
      <c r="AB585" s="3057"/>
      <c r="AC585" s="3057"/>
      <c r="AD585" s="3057"/>
      <c r="AE585" s="3057"/>
      <c r="AF585" s="3057"/>
      <c r="AG585" s="3057"/>
      <c r="AH585" s="3057"/>
      <c r="AI585" s="3057"/>
      <c r="AJ585" s="3057"/>
      <c r="AK585" s="1026"/>
      <c r="AL585" s="1026"/>
      <c r="AM585" s="1026"/>
      <c r="AN585" s="999"/>
      <c r="AO585" s="1150" t="s">
        <v>494</v>
      </c>
      <c r="AP585" s="1151">
        <f>IF(C664="Yes",5,0)</f>
        <v>0</v>
      </c>
    </row>
    <row r="586" spans="1:81" s="942" customFormat="1" ht="68.099999999999994" customHeight="1">
      <c r="A586" s="1026"/>
      <c r="B586" s="1117"/>
      <c r="C586" s="3057"/>
      <c r="D586" s="3057"/>
      <c r="E586" s="3057"/>
      <c r="F586" s="3057"/>
      <c r="G586" s="3057"/>
      <c r="H586" s="3057"/>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57"/>
      <c r="AD586" s="3057"/>
      <c r="AE586" s="3057"/>
      <c r="AF586" s="3057"/>
      <c r="AG586" s="3057"/>
      <c r="AH586" s="3057"/>
      <c r="AI586" s="3057"/>
      <c r="AJ586" s="3057"/>
      <c r="AK586" s="1026"/>
      <c r="AL586" s="1026"/>
      <c r="AM586" s="1026"/>
      <c r="AN586" s="999"/>
      <c r="AO586" s="1150" t="s">
        <v>681</v>
      </c>
      <c r="AP586" s="1157">
        <f>IF(C668="Yes",5,0)</f>
        <v>0</v>
      </c>
      <c r="AQ586" s="1001"/>
      <c r="AR586" s="1001"/>
    </row>
    <row r="587" spans="1:81" s="942" customFormat="1" ht="12.4" customHeight="1">
      <c r="A587" s="1026"/>
      <c r="B587" s="1117"/>
      <c r="C587" s="1158" t="s">
        <v>1745</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1746</v>
      </c>
      <c r="D588" s="1160"/>
      <c r="E588" s="1160"/>
      <c r="F588" s="1160"/>
      <c r="G588" s="1160"/>
      <c r="H588" s="1160"/>
      <c r="I588" s="1160"/>
      <c r="J588" s="1160"/>
      <c r="K588" s="1160"/>
      <c r="L588" s="1160"/>
      <c r="M588" s="1109"/>
      <c r="N588" s="1109"/>
      <c r="O588" s="1161"/>
      <c r="P588" s="1160"/>
      <c r="Q588" s="1160"/>
      <c r="R588" s="1109"/>
      <c r="S588" s="1109"/>
      <c r="T588" s="1160"/>
      <c r="U588" s="3058">
        <f>'Service Amenities Budget'!J10</f>
        <v>90</v>
      </c>
      <c r="V588" s="3058"/>
      <c r="W588" s="3058"/>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1747</v>
      </c>
      <c r="D589" s="1165"/>
      <c r="E589" s="1165"/>
      <c r="F589" s="1165"/>
      <c r="G589" s="1165"/>
      <c r="H589" s="1165"/>
      <c r="I589" s="1165"/>
      <c r="J589" s="1165"/>
      <c r="K589" s="1165"/>
      <c r="L589" s="1165"/>
      <c r="M589" s="1149"/>
      <c r="N589" s="1149"/>
      <c r="O589" s="1165"/>
      <c r="P589" s="1165"/>
      <c r="Q589" s="1165"/>
      <c r="R589" s="1165"/>
      <c r="S589" s="1165"/>
      <c r="T589" s="1165"/>
      <c r="U589" s="3059">
        <f>'Service Amenities Budget'!J9</f>
        <v>30</v>
      </c>
      <c r="V589" s="3059"/>
      <c r="W589" s="3059"/>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060">
        <f>IF(AP590&gt;0,AP590,0)</f>
        <v>0</v>
      </c>
      <c r="AR590" s="3060"/>
    </row>
    <row r="591" spans="1:81" s="942" customFormat="1" ht="12.75" customHeight="1">
      <c r="A591" s="1026"/>
      <c r="B591" s="51"/>
      <c r="C591" s="1170" t="s">
        <v>1748</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1586</v>
      </c>
      <c r="F592" s="3052" t="s">
        <v>1749</v>
      </c>
      <c r="G592" s="3052"/>
      <c r="H592" s="3052"/>
      <c r="I592" s="3052"/>
      <c r="J592" s="3052"/>
      <c r="K592" s="3052"/>
      <c r="L592" s="3052"/>
      <c r="M592" s="3052"/>
      <c r="N592" s="3052"/>
      <c r="O592" s="3052"/>
      <c r="P592" s="3052"/>
      <c r="Q592" s="3052"/>
      <c r="R592" s="3052"/>
      <c r="S592" s="3052"/>
      <c r="T592" s="3052"/>
      <c r="U592" s="3052"/>
      <c r="V592" s="3052"/>
      <c r="W592" s="3052"/>
      <c r="X592" s="3052"/>
      <c r="Y592" s="3052"/>
      <c r="Z592" s="3052"/>
      <c r="AA592" s="3052"/>
      <c r="AB592" s="3052"/>
      <c r="AC592" s="3052"/>
      <c r="AD592" s="3052"/>
      <c r="AE592" s="3052"/>
      <c r="AF592" s="305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53"/>
      <c r="G593" s="3053"/>
      <c r="H593" s="3053"/>
      <c r="I593" s="3053"/>
      <c r="J593" s="3053"/>
      <c r="K593" s="3053"/>
      <c r="L593" s="3053"/>
      <c r="M593" s="3053"/>
      <c r="N593" s="3053"/>
      <c r="O593" s="3053"/>
      <c r="P593" s="3053"/>
      <c r="Q593" s="3053"/>
      <c r="R593" s="3053"/>
      <c r="S593" s="3053"/>
      <c r="T593" s="3053"/>
      <c r="U593" s="3053"/>
      <c r="V593" s="3053"/>
      <c r="W593" s="3053"/>
      <c r="X593" s="3053"/>
      <c r="Y593" s="3053"/>
      <c r="Z593" s="3053"/>
      <c r="AA593" s="3053"/>
      <c r="AB593" s="3053"/>
      <c r="AC593" s="3053"/>
      <c r="AD593" s="3053"/>
      <c r="AE593" s="3053"/>
      <c r="AF593" s="3053"/>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53"/>
      <c r="G594" s="3053"/>
      <c r="H594" s="3053"/>
      <c r="I594" s="3053"/>
      <c r="J594" s="3053"/>
      <c r="K594" s="3053"/>
      <c r="L594" s="3053"/>
      <c r="M594" s="3053"/>
      <c r="N594" s="3053"/>
      <c r="O594" s="3053"/>
      <c r="P594" s="3053"/>
      <c r="Q594" s="3053"/>
      <c r="R594" s="3053"/>
      <c r="S594" s="3053"/>
      <c r="T594" s="3053"/>
      <c r="U594" s="3053"/>
      <c r="V594" s="3053"/>
      <c r="W594" s="3053"/>
      <c r="X594" s="3053"/>
      <c r="Y594" s="3053"/>
      <c r="Z594" s="3053"/>
      <c r="AA594" s="3053"/>
      <c r="AB594" s="3053"/>
      <c r="AC594" s="3053"/>
      <c r="AD594" s="3053"/>
      <c r="AE594" s="3053"/>
      <c r="AF594" s="3053"/>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53"/>
      <c r="G595" s="3053"/>
      <c r="H595" s="3053"/>
      <c r="I595" s="3053"/>
      <c r="J595" s="3053"/>
      <c r="K595" s="3053"/>
      <c r="L595" s="3053"/>
      <c r="M595" s="3053"/>
      <c r="N595" s="3053"/>
      <c r="O595" s="3053"/>
      <c r="P595" s="3053"/>
      <c r="Q595" s="3053"/>
      <c r="R595" s="3053"/>
      <c r="S595" s="3053"/>
      <c r="T595" s="3053"/>
      <c r="U595" s="3053"/>
      <c r="V595" s="3053"/>
      <c r="W595" s="3053"/>
      <c r="X595" s="3053"/>
      <c r="Y595" s="3053"/>
      <c r="Z595" s="3053"/>
      <c r="AA595" s="3053"/>
      <c r="AB595" s="3053"/>
      <c r="AC595" s="3053"/>
      <c r="AD595" s="3053"/>
      <c r="AE595" s="3053"/>
      <c r="AF595" s="3053"/>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61" t="s">
        <v>626</v>
      </c>
      <c r="D596" s="3062"/>
      <c r="E596" s="1177"/>
      <c r="F596" s="1180" t="s">
        <v>1750</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63" t="s">
        <v>1751</v>
      </c>
      <c r="AG596" s="3063"/>
      <c r="AH596" s="3063"/>
      <c r="AI596" s="3063"/>
      <c r="AJ596" s="3063"/>
      <c r="AK596" s="3063"/>
      <c r="AL596" s="3064"/>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1588</v>
      </c>
      <c r="F599" s="3052" t="s">
        <v>1752</v>
      </c>
      <c r="G599" s="3052"/>
      <c r="H599" s="3052"/>
      <c r="I599" s="3052"/>
      <c r="J599" s="3052"/>
      <c r="K599" s="3052"/>
      <c r="L599" s="3052"/>
      <c r="M599" s="3052"/>
      <c r="N599" s="3052"/>
      <c r="O599" s="3052"/>
      <c r="P599" s="3052"/>
      <c r="Q599" s="3052"/>
      <c r="R599" s="3052"/>
      <c r="S599" s="3052"/>
      <c r="T599" s="3052"/>
      <c r="U599" s="3052"/>
      <c r="V599" s="3052"/>
      <c r="W599" s="3052"/>
      <c r="X599" s="3052"/>
      <c r="Y599" s="3052"/>
      <c r="Z599" s="3052"/>
      <c r="AA599" s="3052"/>
      <c r="AB599" s="3052"/>
      <c r="AC599" s="3052"/>
      <c r="AD599" s="3052"/>
      <c r="AE599" s="3052"/>
      <c r="AF599" s="305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53"/>
      <c r="G600" s="3053"/>
      <c r="H600" s="3053"/>
      <c r="I600" s="3053"/>
      <c r="J600" s="3053"/>
      <c r="K600" s="3053"/>
      <c r="L600" s="3053"/>
      <c r="M600" s="3053"/>
      <c r="N600" s="3053"/>
      <c r="O600" s="3053"/>
      <c r="P600" s="3053"/>
      <c r="Q600" s="3053"/>
      <c r="R600" s="3053"/>
      <c r="S600" s="3053"/>
      <c r="T600" s="3053"/>
      <c r="U600" s="3053"/>
      <c r="V600" s="3053"/>
      <c r="W600" s="3053"/>
      <c r="X600" s="3053"/>
      <c r="Y600" s="3053"/>
      <c r="Z600" s="3053"/>
      <c r="AA600" s="3053"/>
      <c r="AB600" s="3053"/>
      <c r="AC600" s="3053"/>
      <c r="AD600" s="3053"/>
      <c r="AE600" s="3053"/>
      <c r="AF600" s="3053"/>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53"/>
      <c r="G601" s="3053"/>
      <c r="H601" s="3053"/>
      <c r="I601" s="3053"/>
      <c r="J601" s="3053"/>
      <c r="K601" s="3053"/>
      <c r="L601" s="3053"/>
      <c r="M601" s="3053"/>
      <c r="N601" s="3053"/>
      <c r="O601" s="3053"/>
      <c r="P601" s="3053"/>
      <c r="Q601" s="3053"/>
      <c r="R601" s="3053"/>
      <c r="S601" s="3053"/>
      <c r="T601" s="3053"/>
      <c r="U601" s="3053"/>
      <c r="V601" s="3053"/>
      <c r="W601" s="3053"/>
      <c r="X601" s="3053"/>
      <c r="Y601" s="3053"/>
      <c r="Z601" s="3053"/>
      <c r="AA601" s="3053"/>
      <c r="AB601" s="3053"/>
      <c r="AC601" s="3053"/>
      <c r="AD601" s="3053"/>
      <c r="AE601" s="3053"/>
      <c r="AF601" s="3053"/>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53"/>
      <c r="G602" s="3053"/>
      <c r="H602" s="3053"/>
      <c r="I602" s="3053"/>
      <c r="J602" s="3053"/>
      <c r="K602" s="3053"/>
      <c r="L602" s="3053"/>
      <c r="M602" s="3053"/>
      <c r="N602" s="3053"/>
      <c r="O602" s="3053"/>
      <c r="P602" s="3053"/>
      <c r="Q602" s="3053"/>
      <c r="R602" s="3053"/>
      <c r="S602" s="3053"/>
      <c r="T602" s="3053"/>
      <c r="U602" s="3053"/>
      <c r="V602" s="3053"/>
      <c r="W602" s="3053"/>
      <c r="X602" s="3053"/>
      <c r="Y602" s="3053"/>
      <c r="Z602" s="3053"/>
      <c r="AA602" s="3053"/>
      <c r="AB602" s="3053"/>
      <c r="AC602" s="3053"/>
      <c r="AD602" s="3053"/>
      <c r="AE602" s="3053"/>
      <c r="AF602" s="3053"/>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53"/>
      <c r="G603" s="3053"/>
      <c r="H603" s="3053"/>
      <c r="I603" s="3053"/>
      <c r="J603" s="3053"/>
      <c r="K603" s="3053"/>
      <c r="L603" s="3053"/>
      <c r="M603" s="3053"/>
      <c r="N603" s="3053"/>
      <c r="O603" s="3053"/>
      <c r="P603" s="3053"/>
      <c r="Q603" s="3053"/>
      <c r="R603" s="3053"/>
      <c r="S603" s="3053"/>
      <c r="T603" s="3053"/>
      <c r="U603" s="3053"/>
      <c r="V603" s="3053"/>
      <c r="W603" s="3053"/>
      <c r="X603" s="3053"/>
      <c r="Y603" s="3053"/>
      <c r="Z603" s="3053"/>
      <c r="AA603" s="3053"/>
      <c r="AB603" s="3053"/>
      <c r="AC603" s="3053"/>
      <c r="AD603" s="3053"/>
      <c r="AE603" s="3053"/>
      <c r="AF603" s="305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61" t="s">
        <v>578</v>
      </c>
      <c r="D604" s="3062"/>
      <c r="E604" s="1145"/>
      <c r="F604" s="1180" t="s">
        <v>1753</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63" t="s">
        <v>1751</v>
      </c>
      <c r="AG604" s="3063"/>
      <c r="AH604" s="3063"/>
      <c r="AI604" s="3063"/>
      <c r="AJ604" s="3063"/>
      <c r="AK604" s="3063"/>
      <c r="AL604" s="3064"/>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1591</v>
      </c>
      <c r="F607" s="3052" t="s">
        <v>1754</v>
      </c>
      <c r="G607" s="3052"/>
      <c r="H607" s="3052"/>
      <c r="I607" s="3052"/>
      <c r="J607" s="3052"/>
      <c r="K607" s="3052"/>
      <c r="L607" s="3052"/>
      <c r="M607" s="3052"/>
      <c r="N607" s="3052"/>
      <c r="O607" s="3052"/>
      <c r="P607" s="3052"/>
      <c r="Q607" s="3052"/>
      <c r="R607" s="3052"/>
      <c r="S607" s="3052"/>
      <c r="T607" s="3052"/>
      <c r="U607" s="3052"/>
      <c r="V607" s="3052"/>
      <c r="W607" s="3052"/>
      <c r="X607" s="3052"/>
      <c r="Y607" s="3052"/>
      <c r="Z607" s="3052"/>
      <c r="AA607" s="3052"/>
      <c r="AB607" s="3052"/>
      <c r="AC607" s="3052"/>
      <c r="AD607" s="3052"/>
      <c r="AE607" s="3052"/>
      <c r="AF607" s="305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53"/>
      <c r="G608" s="3053"/>
      <c r="H608" s="3053"/>
      <c r="I608" s="3053"/>
      <c r="J608" s="3053"/>
      <c r="K608" s="3053"/>
      <c r="L608" s="3053"/>
      <c r="M608" s="3053"/>
      <c r="N608" s="3053"/>
      <c r="O608" s="3053"/>
      <c r="P608" s="3053"/>
      <c r="Q608" s="3053"/>
      <c r="R608" s="3053"/>
      <c r="S608" s="3053"/>
      <c r="T608" s="3053"/>
      <c r="U608" s="3053"/>
      <c r="V608" s="3053"/>
      <c r="W608" s="3053"/>
      <c r="X608" s="3053"/>
      <c r="Y608" s="3053"/>
      <c r="Z608" s="3053"/>
      <c r="AA608" s="3053"/>
      <c r="AB608" s="3053"/>
      <c r="AC608" s="3053"/>
      <c r="AD608" s="3053"/>
      <c r="AE608" s="3053"/>
      <c r="AF608" s="305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53"/>
      <c r="G609" s="3053"/>
      <c r="H609" s="3053"/>
      <c r="I609" s="3053"/>
      <c r="J609" s="3053"/>
      <c r="K609" s="3053"/>
      <c r="L609" s="3053"/>
      <c r="M609" s="3053"/>
      <c r="N609" s="3053"/>
      <c r="O609" s="3053"/>
      <c r="P609" s="3053"/>
      <c r="Q609" s="3053"/>
      <c r="R609" s="3053"/>
      <c r="S609" s="3053"/>
      <c r="T609" s="3053"/>
      <c r="U609" s="3053"/>
      <c r="V609" s="3053"/>
      <c r="W609" s="3053"/>
      <c r="X609" s="3053"/>
      <c r="Y609" s="3053"/>
      <c r="Z609" s="3053"/>
      <c r="AA609" s="3053"/>
      <c r="AB609" s="3053"/>
      <c r="AC609" s="3053"/>
      <c r="AD609" s="3053"/>
      <c r="AE609" s="3053"/>
      <c r="AF609" s="305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53"/>
      <c r="G610" s="3053"/>
      <c r="H610" s="3053"/>
      <c r="I610" s="3053"/>
      <c r="J610" s="3053"/>
      <c r="K610" s="3053"/>
      <c r="L610" s="3053"/>
      <c r="M610" s="3053"/>
      <c r="N610" s="3053"/>
      <c r="O610" s="3053"/>
      <c r="P610" s="3053"/>
      <c r="Q610" s="3053"/>
      <c r="R610" s="3053"/>
      <c r="S610" s="3053"/>
      <c r="T610" s="3053"/>
      <c r="U610" s="3053"/>
      <c r="V610" s="3053"/>
      <c r="W610" s="3053"/>
      <c r="X610" s="3053"/>
      <c r="Y610" s="3053"/>
      <c r="Z610" s="3053"/>
      <c r="AA610" s="3053"/>
      <c r="AB610" s="3053"/>
      <c r="AC610" s="3053"/>
      <c r="AD610" s="3053"/>
      <c r="AE610" s="3053"/>
      <c r="AF610" s="305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53"/>
      <c r="G611" s="3053"/>
      <c r="H611" s="3053"/>
      <c r="I611" s="3053"/>
      <c r="J611" s="3053"/>
      <c r="K611" s="3053"/>
      <c r="L611" s="3053"/>
      <c r="M611" s="3053"/>
      <c r="N611" s="3053"/>
      <c r="O611" s="3053"/>
      <c r="P611" s="3053"/>
      <c r="Q611" s="3053"/>
      <c r="R611" s="3053"/>
      <c r="S611" s="3053"/>
      <c r="T611" s="3053"/>
      <c r="U611" s="3053"/>
      <c r="V611" s="3053"/>
      <c r="W611" s="3053"/>
      <c r="X611" s="3053"/>
      <c r="Y611" s="3053"/>
      <c r="Z611" s="3053"/>
      <c r="AA611" s="3053"/>
      <c r="AB611" s="3053"/>
      <c r="AC611" s="3053"/>
      <c r="AD611" s="3053"/>
      <c r="AE611" s="3053"/>
      <c r="AF611" s="305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61" t="s">
        <v>578</v>
      </c>
      <c r="D612" s="3062"/>
      <c r="E612" s="1145"/>
      <c r="F612" s="1180" t="s">
        <v>1755</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63" t="s">
        <v>1756</v>
      </c>
      <c r="AG612" s="3063"/>
      <c r="AH612" s="3063"/>
      <c r="AI612" s="3063"/>
      <c r="AJ612" s="3063"/>
      <c r="AK612" s="3063"/>
      <c r="AL612" s="3064"/>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61" t="s">
        <v>626</v>
      </c>
      <c r="D614" s="3062"/>
      <c r="E614" s="1145"/>
      <c r="F614" s="1199" t="s">
        <v>1757</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63" t="s">
        <v>1751</v>
      </c>
      <c r="AG614" s="3063"/>
      <c r="AH614" s="3063"/>
      <c r="AI614" s="3063"/>
      <c r="AJ614" s="3063"/>
      <c r="AK614" s="3063"/>
      <c r="AL614" s="3064"/>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1758</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1759</v>
      </c>
      <c r="F618" s="3052" t="s">
        <v>1760</v>
      </c>
      <c r="G618" s="3052"/>
      <c r="H618" s="3052"/>
      <c r="I618" s="3052"/>
      <c r="J618" s="3052"/>
      <c r="K618" s="3052"/>
      <c r="L618" s="3052"/>
      <c r="M618" s="3052"/>
      <c r="N618" s="3052"/>
      <c r="O618" s="3052"/>
      <c r="P618" s="3052"/>
      <c r="Q618" s="3052"/>
      <c r="R618" s="3052"/>
      <c r="S618" s="3052"/>
      <c r="T618" s="3052"/>
      <c r="U618" s="3052"/>
      <c r="V618" s="3052"/>
      <c r="W618" s="3052"/>
      <c r="X618" s="3052"/>
      <c r="Y618" s="3052"/>
      <c r="Z618" s="3052"/>
      <c r="AA618" s="3052"/>
      <c r="AB618" s="3052"/>
      <c r="AC618" s="3052"/>
      <c r="AD618" s="3052"/>
      <c r="AE618" s="3052"/>
      <c r="AF618" s="305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53"/>
      <c r="G619" s="3053"/>
      <c r="H619" s="3053"/>
      <c r="I619" s="3053"/>
      <c r="J619" s="3053"/>
      <c r="K619" s="3053"/>
      <c r="L619" s="3053"/>
      <c r="M619" s="3053"/>
      <c r="N619" s="3053"/>
      <c r="O619" s="3053"/>
      <c r="P619" s="3053"/>
      <c r="Q619" s="3053"/>
      <c r="R619" s="3053"/>
      <c r="S619" s="3053"/>
      <c r="T619" s="3053"/>
      <c r="U619" s="3053"/>
      <c r="V619" s="3053"/>
      <c r="W619" s="3053"/>
      <c r="X619" s="3053"/>
      <c r="Y619" s="3053"/>
      <c r="Z619" s="3053"/>
      <c r="AA619" s="3053"/>
      <c r="AB619" s="3053"/>
      <c r="AC619" s="3053"/>
      <c r="AD619" s="3053"/>
      <c r="AE619" s="3053"/>
      <c r="AF619" s="305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53"/>
      <c r="G620" s="3053"/>
      <c r="H620" s="3053"/>
      <c r="I620" s="3053"/>
      <c r="J620" s="3053"/>
      <c r="K620" s="3053"/>
      <c r="L620" s="3053"/>
      <c r="M620" s="3053"/>
      <c r="N620" s="3053"/>
      <c r="O620" s="3053"/>
      <c r="P620" s="3053"/>
      <c r="Q620" s="3053"/>
      <c r="R620" s="3053"/>
      <c r="S620" s="3053"/>
      <c r="T620" s="3053"/>
      <c r="U620" s="3053"/>
      <c r="V620" s="3053"/>
      <c r="W620" s="3053"/>
      <c r="X620" s="3053"/>
      <c r="Y620" s="3053"/>
      <c r="Z620" s="3053"/>
      <c r="AA620" s="3053"/>
      <c r="AB620" s="3053"/>
      <c r="AC620" s="3053"/>
      <c r="AD620" s="3053"/>
      <c r="AE620" s="3053"/>
      <c r="AF620" s="305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53"/>
      <c r="G621" s="3053"/>
      <c r="H621" s="3053"/>
      <c r="I621" s="3053"/>
      <c r="J621" s="3053"/>
      <c r="K621" s="3053"/>
      <c r="L621" s="3053"/>
      <c r="M621" s="3053"/>
      <c r="N621" s="3053"/>
      <c r="O621" s="3053"/>
      <c r="P621" s="3053"/>
      <c r="Q621" s="3053"/>
      <c r="R621" s="3053"/>
      <c r="S621" s="3053"/>
      <c r="T621" s="3053"/>
      <c r="U621" s="3053"/>
      <c r="V621" s="3053"/>
      <c r="W621" s="3053"/>
      <c r="X621" s="3053"/>
      <c r="Y621" s="3053"/>
      <c r="Z621" s="3053"/>
      <c r="AA621" s="3053"/>
      <c r="AB621" s="3053"/>
      <c r="AC621" s="3053"/>
      <c r="AD621" s="3053"/>
      <c r="AE621" s="3053"/>
      <c r="AF621" s="305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61" t="s">
        <v>626</v>
      </c>
      <c r="D622" s="3062"/>
      <c r="E622" s="1145"/>
      <c r="F622" s="1180" t="s">
        <v>1761</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63" t="s">
        <v>1751</v>
      </c>
      <c r="AG622" s="3063"/>
      <c r="AH622" s="3063"/>
      <c r="AI622" s="3063"/>
      <c r="AJ622" s="3063"/>
      <c r="AK622" s="3063"/>
      <c r="AL622" s="3064"/>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61" t="s">
        <v>626</v>
      </c>
      <c r="D624" s="3062"/>
      <c r="E624" s="1177"/>
      <c r="F624" s="1180" t="s">
        <v>1762</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63" t="s">
        <v>1763</v>
      </c>
      <c r="AG624" s="3063"/>
      <c r="AH624" s="3063"/>
      <c r="AI624" s="3063"/>
      <c r="AJ624" s="3063"/>
      <c r="AK624" s="3063"/>
      <c r="AL624" s="3064"/>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61" t="s">
        <v>626</v>
      </c>
      <c r="D627" s="3062"/>
      <c r="E627" s="1173" t="s">
        <v>1764</v>
      </c>
      <c r="F627" s="3052" t="s">
        <v>1765</v>
      </c>
      <c r="G627" s="3052"/>
      <c r="H627" s="3052"/>
      <c r="I627" s="3052"/>
      <c r="J627" s="3052"/>
      <c r="K627" s="3052"/>
      <c r="L627" s="3052"/>
      <c r="M627" s="3052"/>
      <c r="N627" s="3052"/>
      <c r="O627" s="3052"/>
      <c r="P627" s="3052"/>
      <c r="Q627" s="3052"/>
      <c r="R627" s="3052"/>
      <c r="S627" s="3052"/>
      <c r="T627" s="3052"/>
      <c r="U627" s="3052"/>
      <c r="V627" s="3052"/>
      <c r="W627" s="3052"/>
      <c r="X627" s="3052"/>
      <c r="Y627" s="3052"/>
      <c r="Z627" s="3052"/>
      <c r="AA627" s="3052"/>
      <c r="AB627" s="3052"/>
      <c r="AC627" s="3052"/>
      <c r="AD627" s="3052"/>
      <c r="AE627" s="305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53"/>
      <c r="G628" s="3053"/>
      <c r="H628" s="3053"/>
      <c r="I628" s="3053"/>
      <c r="J628" s="3053"/>
      <c r="K628" s="3053"/>
      <c r="L628" s="3053"/>
      <c r="M628" s="3053"/>
      <c r="N628" s="3053"/>
      <c r="O628" s="3053"/>
      <c r="P628" s="3053"/>
      <c r="Q628" s="3053"/>
      <c r="R628" s="3053"/>
      <c r="S628" s="3053"/>
      <c r="T628" s="3053"/>
      <c r="U628" s="3053"/>
      <c r="V628" s="3053"/>
      <c r="W628" s="3053"/>
      <c r="X628" s="3053"/>
      <c r="Y628" s="3053"/>
      <c r="Z628" s="3053"/>
      <c r="AA628" s="3053"/>
      <c r="AB628" s="3053"/>
      <c r="AC628" s="3053"/>
      <c r="AD628" s="3053"/>
      <c r="AE628" s="3053"/>
      <c r="AF628" s="3161" t="s">
        <v>1751</v>
      </c>
      <c r="AG628" s="3161"/>
      <c r="AH628" s="3161"/>
      <c r="AI628" s="3161"/>
      <c r="AJ628" s="3161"/>
      <c r="AK628" s="3161"/>
      <c r="AL628" s="3162"/>
      <c r="AM628" s="1133"/>
      <c r="AN628" s="999"/>
      <c r="BS628" s="1133"/>
      <c r="BT628" s="1133"/>
      <c r="BY628" s="1133"/>
      <c r="BZ628" s="1133"/>
      <c r="CA628" s="1133"/>
      <c r="CB628" s="1133"/>
      <c r="CC628" s="1133"/>
    </row>
    <row r="629" spans="1:81" s="942" customFormat="1" ht="12.75" customHeight="1">
      <c r="A629" s="926"/>
      <c r="B629" s="51"/>
      <c r="C629" s="1191"/>
      <c r="D629" s="112"/>
      <c r="E629" s="1145"/>
      <c r="F629" s="3053"/>
      <c r="G629" s="3053"/>
      <c r="H629" s="3053"/>
      <c r="I629" s="3053"/>
      <c r="J629" s="3053"/>
      <c r="K629" s="3053"/>
      <c r="L629" s="3053"/>
      <c r="M629" s="3053"/>
      <c r="N629" s="3053"/>
      <c r="O629" s="3053"/>
      <c r="P629" s="3053"/>
      <c r="Q629" s="3053"/>
      <c r="R629" s="3053"/>
      <c r="S629" s="3053"/>
      <c r="T629" s="3053"/>
      <c r="U629" s="3053"/>
      <c r="V629" s="3053"/>
      <c r="W629" s="3053"/>
      <c r="X629" s="3053"/>
      <c r="Y629" s="3053"/>
      <c r="Z629" s="3053"/>
      <c r="AA629" s="3053"/>
      <c r="AB629" s="3053"/>
      <c r="AC629" s="3053"/>
      <c r="AD629" s="3053"/>
      <c r="AE629" s="305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56"/>
      <c r="G630" s="3156"/>
      <c r="H630" s="3156"/>
      <c r="I630" s="3156"/>
      <c r="J630" s="3156"/>
      <c r="K630" s="3156"/>
      <c r="L630" s="3156"/>
      <c r="M630" s="3156"/>
      <c r="N630" s="3156"/>
      <c r="O630" s="3156"/>
      <c r="P630" s="3156"/>
      <c r="Q630" s="3156"/>
      <c r="R630" s="3156"/>
      <c r="S630" s="3156"/>
      <c r="T630" s="3156"/>
      <c r="U630" s="3156"/>
      <c r="V630" s="3156"/>
      <c r="W630" s="3156"/>
      <c r="X630" s="3156"/>
      <c r="Y630" s="3156"/>
      <c r="Z630" s="3156"/>
      <c r="AA630" s="3156"/>
      <c r="AB630" s="3156"/>
      <c r="AC630" s="3156"/>
      <c r="AD630" s="3156"/>
      <c r="AE630" s="3156"/>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1766</v>
      </c>
      <c r="F632" s="3159" t="s">
        <v>1767</v>
      </c>
      <c r="G632" s="3159"/>
      <c r="H632" s="3159"/>
      <c r="I632" s="3159"/>
      <c r="J632" s="3159"/>
      <c r="K632" s="3159"/>
      <c r="L632" s="3159"/>
      <c r="M632" s="3159"/>
      <c r="N632" s="3159"/>
      <c r="O632" s="3159"/>
      <c r="P632" s="3159"/>
      <c r="Q632" s="3159"/>
      <c r="R632" s="3159"/>
      <c r="S632" s="3159"/>
      <c r="T632" s="3159"/>
      <c r="U632" s="3159"/>
      <c r="V632" s="3159"/>
      <c r="W632" s="3159"/>
      <c r="X632" s="3159"/>
      <c r="Y632" s="3159"/>
      <c r="Z632" s="3159"/>
      <c r="AA632" s="3159"/>
      <c r="AB632" s="3159"/>
      <c r="AC632" s="3159"/>
      <c r="AD632" s="3159"/>
      <c r="AE632" s="3159"/>
      <c r="AF632" s="1210"/>
      <c r="AG632" s="1210"/>
      <c r="AH632" s="1210"/>
      <c r="AI632" s="1210"/>
      <c r="AJ632" s="1210"/>
      <c r="AK632" s="1210"/>
      <c r="AL632" s="1211"/>
      <c r="AM632" s="1133"/>
    </row>
    <row r="633" spans="1:81">
      <c r="A633" s="926"/>
      <c r="C633" s="1191"/>
      <c r="D633" s="112"/>
      <c r="E633" s="1145"/>
      <c r="F633" s="3160"/>
      <c r="G633" s="3160"/>
      <c r="H633" s="3160"/>
      <c r="I633" s="3160"/>
      <c r="J633" s="3160"/>
      <c r="K633" s="3160"/>
      <c r="L633" s="3160"/>
      <c r="M633" s="3160"/>
      <c r="N633" s="3160"/>
      <c r="O633" s="3160"/>
      <c r="P633" s="3160"/>
      <c r="Q633" s="3160"/>
      <c r="R633" s="3160"/>
      <c r="S633" s="3160"/>
      <c r="T633" s="3160"/>
      <c r="U633" s="3160"/>
      <c r="V633" s="3160"/>
      <c r="W633" s="3160"/>
      <c r="X633" s="3160"/>
      <c r="Y633" s="3160"/>
      <c r="Z633" s="3160"/>
      <c r="AA633" s="3160"/>
      <c r="AB633" s="3160"/>
      <c r="AC633" s="3160"/>
      <c r="AD633" s="3160"/>
      <c r="AE633" s="3160"/>
      <c r="AF633" s="1212"/>
      <c r="AG633" s="990"/>
      <c r="AH633" s="1024"/>
      <c r="AI633" s="1024"/>
      <c r="AJ633" s="1024"/>
      <c r="AK633" s="1024"/>
      <c r="AL633" s="1192"/>
      <c r="AM633" s="1133"/>
    </row>
    <row r="634" spans="1:81" s="942" customFormat="1" ht="12.75" customHeight="1">
      <c r="A634" s="926"/>
      <c r="B634" s="51"/>
      <c r="C634" s="1191"/>
      <c r="D634" s="112"/>
      <c r="E634" s="1145"/>
      <c r="F634" s="3160"/>
      <c r="G634" s="3160"/>
      <c r="H634" s="3160"/>
      <c r="I634" s="3160"/>
      <c r="J634" s="3160"/>
      <c r="K634" s="3160"/>
      <c r="L634" s="3160"/>
      <c r="M634" s="3160"/>
      <c r="N634" s="3160"/>
      <c r="O634" s="3160"/>
      <c r="P634" s="3160"/>
      <c r="Q634" s="3160"/>
      <c r="R634" s="3160"/>
      <c r="S634" s="3160"/>
      <c r="T634" s="3160"/>
      <c r="U634" s="3160"/>
      <c r="V634" s="3160"/>
      <c r="W634" s="3160"/>
      <c r="X634" s="3160"/>
      <c r="Y634" s="3160"/>
      <c r="Z634" s="3160"/>
      <c r="AA634" s="3160"/>
      <c r="AB634" s="3160"/>
      <c r="AC634" s="3160"/>
      <c r="AD634" s="3160"/>
      <c r="AE634" s="3160"/>
      <c r="AF634" s="1024"/>
      <c r="AG634" s="1024"/>
      <c r="AH634" s="1024"/>
      <c r="AI634" s="1024"/>
      <c r="AJ634" s="1024"/>
      <c r="AK634" s="1024"/>
      <c r="AL634" s="1192"/>
      <c r="AM634" s="1133"/>
      <c r="AN634" s="999"/>
    </row>
    <row r="635" spans="1:81" s="942" customFormat="1" ht="12.75" customHeight="1">
      <c r="A635" s="926"/>
      <c r="B635" s="51"/>
      <c r="C635" s="1200"/>
      <c r="D635" s="1024"/>
      <c r="E635" s="1024"/>
      <c r="F635" s="3160"/>
      <c r="G635" s="3160"/>
      <c r="H635" s="3160"/>
      <c r="I635" s="3160"/>
      <c r="J635" s="3160"/>
      <c r="K635" s="3160"/>
      <c r="L635" s="3160"/>
      <c r="M635" s="3160"/>
      <c r="N635" s="3160"/>
      <c r="O635" s="3160"/>
      <c r="P635" s="3160"/>
      <c r="Q635" s="3160"/>
      <c r="R635" s="3160"/>
      <c r="S635" s="3160"/>
      <c r="T635" s="3160"/>
      <c r="U635" s="3160"/>
      <c r="V635" s="3160"/>
      <c r="W635" s="3160"/>
      <c r="X635" s="3160"/>
      <c r="Y635" s="3160"/>
      <c r="Z635" s="3160"/>
      <c r="AA635" s="3160"/>
      <c r="AB635" s="3160"/>
      <c r="AC635" s="3160"/>
      <c r="AD635" s="3160"/>
      <c r="AE635" s="3160"/>
      <c r="AF635" s="1024"/>
      <c r="AG635" s="1024"/>
      <c r="AH635" s="1024"/>
      <c r="AI635" s="1024"/>
      <c r="AJ635" s="1024"/>
      <c r="AK635" s="1024"/>
      <c r="AL635" s="1192"/>
      <c r="AM635" s="1133"/>
      <c r="AN635" s="999"/>
    </row>
    <row r="636" spans="1:81" s="942" customFormat="1" ht="12.75" customHeight="1">
      <c r="A636" s="926"/>
      <c r="B636" s="51"/>
      <c r="C636" s="3061" t="s">
        <v>626</v>
      </c>
      <c r="D636" s="3062"/>
      <c r="E636" s="1145"/>
      <c r="F636" s="1213" t="s">
        <v>1768</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61" t="s">
        <v>1751</v>
      </c>
      <c r="AG636" s="3161"/>
      <c r="AH636" s="3161"/>
      <c r="AI636" s="3161"/>
      <c r="AJ636" s="3161"/>
      <c r="AK636" s="3161"/>
      <c r="AL636" s="3162"/>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61" t="s">
        <v>626</v>
      </c>
      <c r="D638" s="3062"/>
      <c r="E638" s="1177"/>
      <c r="F638" s="1213" t="s">
        <v>1769</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61" t="s">
        <v>1763</v>
      </c>
      <c r="AG638" s="3161"/>
      <c r="AH638" s="3161"/>
      <c r="AI638" s="3161"/>
      <c r="AJ638" s="3161"/>
      <c r="AK638" s="3161"/>
      <c r="AL638" s="3162"/>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1770</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1771</v>
      </c>
      <c r="F642" s="3052" t="s">
        <v>1772</v>
      </c>
      <c r="G642" s="3052"/>
      <c r="H642" s="3052"/>
      <c r="I642" s="3052"/>
      <c r="J642" s="3052"/>
      <c r="K642" s="3052"/>
      <c r="L642" s="3052"/>
      <c r="M642" s="3052"/>
      <c r="N642" s="3052"/>
      <c r="O642" s="3052"/>
      <c r="P642" s="3052"/>
      <c r="Q642" s="3052"/>
      <c r="R642" s="3052"/>
      <c r="S642" s="3052"/>
      <c r="T642" s="3052"/>
      <c r="U642" s="3052"/>
      <c r="V642" s="3052"/>
      <c r="W642" s="3052"/>
      <c r="X642" s="3052"/>
      <c r="Y642" s="3052"/>
      <c r="Z642" s="3052"/>
      <c r="AA642" s="3052"/>
      <c r="AB642" s="3052"/>
      <c r="AC642" s="3052"/>
      <c r="AD642" s="3052"/>
      <c r="AE642" s="305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53"/>
      <c r="G643" s="3053"/>
      <c r="H643" s="3053"/>
      <c r="I643" s="3053"/>
      <c r="J643" s="3053"/>
      <c r="K643" s="3053"/>
      <c r="L643" s="3053"/>
      <c r="M643" s="3053"/>
      <c r="N643" s="3053"/>
      <c r="O643" s="3053"/>
      <c r="P643" s="3053"/>
      <c r="Q643" s="3053"/>
      <c r="R643" s="3053"/>
      <c r="S643" s="3053"/>
      <c r="T643" s="3053"/>
      <c r="U643" s="3053"/>
      <c r="V643" s="3053"/>
      <c r="W643" s="3053"/>
      <c r="X643" s="3053"/>
      <c r="Y643" s="3053"/>
      <c r="Z643" s="3053"/>
      <c r="AA643" s="3053"/>
      <c r="AB643" s="3053"/>
      <c r="AC643" s="3053"/>
      <c r="AD643" s="3053"/>
      <c r="AE643" s="3053"/>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53"/>
      <c r="G644" s="3053"/>
      <c r="H644" s="3053"/>
      <c r="I644" s="3053"/>
      <c r="J644" s="3053"/>
      <c r="K644" s="3053"/>
      <c r="L644" s="3053"/>
      <c r="M644" s="3053"/>
      <c r="N644" s="3053"/>
      <c r="O644" s="3053"/>
      <c r="P644" s="3053"/>
      <c r="Q644" s="3053"/>
      <c r="R644" s="3053"/>
      <c r="S644" s="3053"/>
      <c r="T644" s="3053"/>
      <c r="U644" s="3053"/>
      <c r="V644" s="3053"/>
      <c r="W644" s="3053"/>
      <c r="X644" s="3053"/>
      <c r="Y644" s="3053"/>
      <c r="Z644" s="3053"/>
      <c r="AA644" s="3053"/>
      <c r="AB644" s="3053"/>
      <c r="AC644" s="3053"/>
      <c r="AD644" s="3053"/>
      <c r="AE644" s="3053"/>
      <c r="AF644" s="1024"/>
      <c r="AG644" s="1024"/>
      <c r="AH644" s="1024"/>
      <c r="AI644" s="1024"/>
      <c r="AJ644" s="1024"/>
      <c r="AK644" s="1024"/>
      <c r="AL644" s="1192"/>
      <c r="AM644" s="1133"/>
      <c r="AN644" s="999"/>
      <c r="AO644" s="1024"/>
      <c r="AP644" s="1024"/>
    </row>
    <row r="645" spans="1:60" s="942" customFormat="1" ht="12.75" customHeight="1">
      <c r="A645" s="926"/>
      <c r="B645" s="51"/>
      <c r="C645" s="3061" t="s">
        <v>626</v>
      </c>
      <c r="D645" s="3062"/>
      <c r="E645" s="1145"/>
      <c r="F645" s="1180" t="s">
        <v>1773</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61" t="s">
        <v>1751</v>
      </c>
      <c r="AG645" s="3161"/>
      <c r="AH645" s="3161"/>
      <c r="AI645" s="3161"/>
      <c r="AJ645" s="3161"/>
      <c r="AK645" s="3161"/>
      <c r="AL645" s="3162"/>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1774</v>
      </c>
      <c r="F648" s="3052" t="s">
        <v>1775</v>
      </c>
      <c r="G648" s="3052"/>
      <c r="H648" s="3052"/>
      <c r="I648" s="3052"/>
      <c r="J648" s="3052"/>
      <c r="K648" s="3052"/>
      <c r="L648" s="3052"/>
      <c r="M648" s="3052"/>
      <c r="N648" s="3052"/>
      <c r="O648" s="3052"/>
      <c r="P648" s="3052"/>
      <c r="Q648" s="3052"/>
      <c r="R648" s="3052"/>
      <c r="S648" s="3052"/>
      <c r="T648" s="3052"/>
      <c r="U648" s="3052"/>
      <c r="V648" s="3052"/>
      <c r="W648" s="3052"/>
      <c r="X648" s="3052"/>
      <c r="Y648" s="3052"/>
      <c r="Z648" s="3052"/>
      <c r="AA648" s="3052"/>
      <c r="AB648" s="3052"/>
      <c r="AC648" s="3052"/>
      <c r="AD648" s="3052"/>
      <c r="AE648" s="305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53"/>
      <c r="G649" s="3053"/>
      <c r="H649" s="3053"/>
      <c r="I649" s="3053"/>
      <c r="J649" s="3053"/>
      <c r="K649" s="3053"/>
      <c r="L649" s="3053"/>
      <c r="M649" s="3053"/>
      <c r="N649" s="3053"/>
      <c r="O649" s="3053"/>
      <c r="P649" s="3053"/>
      <c r="Q649" s="3053"/>
      <c r="R649" s="3053"/>
      <c r="S649" s="3053"/>
      <c r="T649" s="3053"/>
      <c r="U649" s="3053"/>
      <c r="V649" s="3053"/>
      <c r="W649" s="3053"/>
      <c r="X649" s="3053"/>
      <c r="Y649" s="3053"/>
      <c r="Z649" s="3053"/>
      <c r="AA649" s="3053"/>
      <c r="AB649" s="3053"/>
      <c r="AC649" s="3053"/>
      <c r="AD649" s="3053"/>
      <c r="AE649" s="305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53"/>
      <c r="G650" s="3053"/>
      <c r="H650" s="3053"/>
      <c r="I650" s="3053"/>
      <c r="J650" s="3053"/>
      <c r="K650" s="3053"/>
      <c r="L650" s="3053"/>
      <c r="M650" s="3053"/>
      <c r="N650" s="3053"/>
      <c r="O650" s="3053"/>
      <c r="P650" s="3053"/>
      <c r="Q650" s="3053"/>
      <c r="R650" s="3053"/>
      <c r="S650" s="3053"/>
      <c r="T650" s="3053"/>
      <c r="U650" s="3053"/>
      <c r="V650" s="3053"/>
      <c r="W650" s="3053"/>
      <c r="X650" s="3053"/>
      <c r="Y650" s="3053"/>
      <c r="Z650" s="3053"/>
      <c r="AA650" s="3053"/>
      <c r="AB650" s="3053"/>
      <c r="AC650" s="3053"/>
      <c r="AD650" s="3053"/>
      <c r="AE650" s="305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53"/>
      <c r="G651" s="3053"/>
      <c r="H651" s="3053"/>
      <c r="I651" s="3053"/>
      <c r="J651" s="3053"/>
      <c r="K651" s="3053"/>
      <c r="L651" s="3053"/>
      <c r="M651" s="3053"/>
      <c r="N651" s="3053"/>
      <c r="O651" s="3053"/>
      <c r="P651" s="3053"/>
      <c r="Q651" s="3053"/>
      <c r="R651" s="3053"/>
      <c r="S651" s="3053"/>
      <c r="T651" s="3053"/>
      <c r="U651" s="3053"/>
      <c r="V651" s="3053"/>
      <c r="W651" s="3053"/>
      <c r="X651" s="3053"/>
      <c r="Y651" s="3053"/>
      <c r="Z651" s="3053"/>
      <c r="AA651" s="3053"/>
      <c r="AB651" s="3053"/>
      <c r="AC651" s="3053"/>
      <c r="AD651" s="3053"/>
      <c r="AE651" s="305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53"/>
      <c r="G652" s="3053"/>
      <c r="H652" s="3053"/>
      <c r="I652" s="3053"/>
      <c r="J652" s="3053"/>
      <c r="K652" s="3053"/>
      <c r="L652" s="3053"/>
      <c r="M652" s="3053"/>
      <c r="N652" s="3053"/>
      <c r="O652" s="3053"/>
      <c r="P652" s="3053"/>
      <c r="Q652" s="3053"/>
      <c r="R652" s="3053"/>
      <c r="S652" s="3053"/>
      <c r="T652" s="3053"/>
      <c r="U652" s="3053"/>
      <c r="V652" s="3053"/>
      <c r="W652" s="3053"/>
      <c r="X652" s="3053"/>
      <c r="Y652" s="3053"/>
      <c r="Z652" s="3053"/>
      <c r="AA652" s="3053"/>
      <c r="AB652" s="3053"/>
      <c r="AC652" s="3053"/>
      <c r="AD652" s="3053"/>
      <c r="AE652" s="305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53"/>
      <c r="G653" s="3053"/>
      <c r="H653" s="3053"/>
      <c r="I653" s="3053"/>
      <c r="J653" s="3053"/>
      <c r="K653" s="3053"/>
      <c r="L653" s="3053"/>
      <c r="M653" s="3053"/>
      <c r="N653" s="3053"/>
      <c r="O653" s="3053"/>
      <c r="P653" s="3053"/>
      <c r="Q653" s="3053"/>
      <c r="R653" s="3053"/>
      <c r="S653" s="3053"/>
      <c r="T653" s="3053"/>
      <c r="U653" s="3053"/>
      <c r="V653" s="3053"/>
      <c r="W653" s="3053"/>
      <c r="X653" s="3053"/>
      <c r="Y653" s="3053"/>
      <c r="Z653" s="3053"/>
      <c r="AA653" s="3053"/>
      <c r="AB653" s="3053"/>
      <c r="AC653" s="3053"/>
      <c r="AD653" s="3053"/>
      <c r="AE653" s="3053"/>
      <c r="AF653" s="1223"/>
      <c r="AG653" s="1223"/>
      <c r="AH653" s="1223"/>
      <c r="AI653" s="1223"/>
      <c r="AJ653" s="1223"/>
      <c r="AK653" s="1223"/>
      <c r="AL653" s="1224"/>
      <c r="AM653" s="1133"/>
      <c r="AN653" s="999"/>
    </row>
    <row r="654" spans="1:60" s="942" customFormat="1" ht="12.75" customHeight="1">
      <c r="A654" s="926"/>
      <c r="B654" s="51"/>
      <c r="C654" s="1225"/>
      <c r="D654" s="1190"/>
      <c r="E654" s="1177"/>
      <c r="F654" s="3053"/>
      <c r="G654" s="3053"/>
      <c r="H654" s="3053"/>
      <c r="I654" s="3053"/>
      <c r="J654" s="3053"/>
      <c r="K654" s="3053"/>
      <c r="L654" s="3053"/>
      <c r="M654" s="3053"/>
      <c r="N654" s="3053"/>
      <c r="O654" s="3053"/>
      <c r="P654" s="3053"/>
      <c r="Q654" s="3053"/>
      <c r="R654" s="3053"/>
      <c r="S654" s="3053"/>
      <c r="T654" s="3053"/>
      <c r="U654" s="3053"/>
      <c r="V654" s="3053"/>
      <c r="W654" s="3053"/>
      <c r="X654" s="3053"/>
      <c r="Y654" s="3053"/>
      <c r="Z654" s="3053"/>
      <c r="AA654" s="3053"/>
      <c r="AB654" s="3053"/>
      <c r="AC654" s="3053"/>
      <c r="AD654" s="3053"/>
      <c r="AE654" s="3053"/>
      <c r="AF654" s="1223"/>
      <c r="AG654" s="1223"/>
      <c r="AH654" s="1223"/>
      <c r="AI654" s="1223"/>
      <c r="AJ654" s="1223"/>
      <c r="AK654" s="1223"/>
      <c r="AL654" s="1224"/>
      <c r="AM654" s="1133"/>
      <c r="AN654" s="999"/>
    </row>
    <row r="655" spans="1:60" s="942" customFormat="1" ht="12.75" customHeight="1">
      <c r="A655" s="926"/>
      <c r="B655" s="51"/>
      <c r="C655" s="1225"/>
      <c r="D655" s="1190"/>
      <c r="E655" s="1177"/>
      <c r="F655" s="3053"/>
      <c r="G655" s="3053"/>
      <c r="H655" s="3053"/>
      <c r="I655" s="3053"/>
      <c r="J655" s="3053"/>
      <c r="K655" s="3053"/>
      <c r="L655" s="3053"/>
      <c r="M655" s="3053"/>
      <c r="N655" s="3053"/>
      <c r="O655" s="3053"/>
      <c r="P655" s="3053"/>
      <c r="Q655" s="3053"/>
      <c r="R655" s="3053"/>
      <c r="S655" s="3053"/>
      <c r="T655" s="3053"/>
      <c r="U655" s="3053"/>
      <c r="V655" s="3053"/>
      <c r="W655" s="3053"/>
      <c r="X655" s="3053"/>
      <c r="Y655" s="3053"/>
      <c r="Z655" s="3053"/>
      <c r="AA655" s="3053"/>
      <c r="AB655" s="3053"/>
      <c r="AC655" s="3053"/>
      <c r="AD655" s="3053"/>
      <c r="AE655" s="3053"/>
      <c r="AF655" s="1223"/>
      <c r="AG655" s="1223"/>
      <c r="AH655" s="1223"/>
      <c r="AI655" s="1223"/>
      <c r="AJ655" s="1223"/>
      <c r="AK655" s="1223"/>
      <c r="AL655" s="1224"/>
      <c r="AM655" s="1133"/>
      <c r="AN655" s="999"/>
    </row>
    <row r="656" spans="1:60" s="942" customFormat="1" ht="17.25" customHeight="1">
      <c r="A656" s="926"/>
      <c r="B656" s="51"/>
      <c r="C656" s="1225"/>
      <c r="D656" s="1190"/>
      <c r="E656" s="1177"/>
      <c r="F656" s="3053"/>
      <c r="G656" s="3053"/>
      <c r="H656" s="3053"/>
      <c r="I656" s="3053"/>
      <c r="J656" s="3053"/>
      <c r="K656" s="3053"/>
      <c r="L656" s="3053"/>
      <c r="M656" s="3053"/>
      <c r="N656" s="3053"/>
      <c r="O656" s="3053"/>
      <c r="P656" s="3053"/>
      <c r="Q656" s="3053"/>
      <c r="R656" s="3053"/>
      <c r="S656" s="3053"/>
      <c r="T656" s="3053"/>
      <c r="U656" s="3053"/>
      <c r="V656" s="3053"/>
      <c r="W656" s="3053"/>
      <c r="X656" s="3053"/>
      <c r="Y656" s="3053"/>
      <c r="Z656" s="3053"/>
      <c r="AA656" s="3053"/>
      <c r="AB656" s="3053"/>
      <c r="AC656" s="3053"/>
      <c r="AD656" s="3053"/>
      <c r="AE656" s="3053"/>
      <c r="AF656" s="1024"/>
      <c r="AG656" s="1024"/>
      <c r="AH656" s="1024"/>
      <c r="AI656" s="1024"/>
      <c r="AJ656" s="1024"/>
      <c r="AK656" s="1024"/>
      <c r="AL656" s="1192"/>
      <c r="AM656" s="1133"/>
      <c r="AN656" s="999"/>
    </row>
    <row r="657" spans="1:54" s="942" customFormat="1" ht="12.75" customHeight="1">
      <c r="A657" s="926"/>
      <c r="B657" s="51"/>
      <c r="C657" s="3061" t="s">
        <v>626</v>
      </c>
      <c r="D657" s="3062"/>
      <c r="E657" s="1177"/>
      <c r="F657" s="1215" t="s">
        <v>1776</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61" t="s">
        <v>1751</v>
      </c>
      <c r="AG657" s="3161"/>
      <c r="AH657" s="3161"/>
      <c r="AI657" s="3161"/>
      <c r="AJ657" s="3161"/>
      <c r="AK657" s="3161"/>
      <c r="AL657" s="3162"/>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1777</v>
      </c>
      <c r="F660" s="3052" t="s">
        <v>1778</v>
      </c>
      <c r="G660" s="3052"/>
      <c r="H660" s="3052"/>
      <c r="I660" s="3052"/>
      <c r="J660" s="3052"/>
      <c r="K660" s="3052"/>
      <c r="L660" s="3052"/>
      <c r="M660" s="3052"/>
      <c r="N660" s="3052"/>
      <c r="O660" s="3052"/>
      <c r="P660" s="3052"/>
      <c r="Q660" s="3052"/>
      <c r="R660" s="3052"/>
      <c r="S660" s="3052"/>
      <c r="T660" s="3052"/>
      <c r="U660" s="3052"/>
      <c r="V660" s="3052"/>
      <c r="W660" s="3052"/>
      <c r="X660" s="3052"/>
      <c r="Y660" s="3052"/>
      <c r="Z660" s="3052"/>
      <c r="AA660" s="3052"/>
      <c r="AB660" s="3052"/>
      <c r="AC660" s="3052"/>
      <c r="AD660" s="3052"/>
      <c r="AE660" s="3052"/>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53"/>
      <c r="G661" s="3053"/>
      <c r="H661" s="3053"/>
      <c r="I661" s="3053"/>
      <c r="J661" s="3053"/>
      <c r="K661" s="3053"/>
      <c r="L661" s="3053"/>
      <c r="M661" s="3053"/>
      <c r="N661" s="3053"/>
      <c r="O661" s="3053"/>
      <c r="P661" s="3053"/>
      <c r="Q661" s="3053"/>
      <c r="R661" s="3053"/>
      <c r="S661" s="3053"/>
      <c r="T661" s="3053"/>
      <c r="U661" s="3053"/>
      <c r="V661" s="3053"/>
      <c r="W661" s="3053"/>
      <c r="X661" s="3053"/>
      <c r="Y661" s="3053"/>
      <c r="Z661" s="3053"/>
      <c r="AA661" s="3053"/>
      <c r="AB661" s="3053"/>
      <c r="AC661" s="3053"/>
      <c r="AD661" s="3053"/>
      <c r="AE661" s="3053"/>
      <c r="AF661" s="1229"/>
      <c r="AG661" s="1229"/>
      <c r="AH661" s="1229"/>
      <c r="AI661" s="1229"/>
      <c r="AJ661" s="1229"/>
      <c r="AK661" s="1229"/>
      <c r="AL661" s="1179"/>
      <c r="AM661" s="1133"/>
      <c r="AN661" s="999"/>
      <c r="AO661" s="942" t="s">
        <v>1779</v>
      </c>
      <c r="AP661" s="942">
        <v>5</v>
      </c>
      <c r="AQ661" s="1228"/>
    </row>
    <row r="662" spans="1:54" s="942" customFormat="1" ht="12.75" customHeight="1">
      <c r="A662" s="926"/>
      <c r="B662" s="51"/>
      <c r="C662" s="1225"/>
      <c r="D662" s="1190"/>
      <c r="E662" s="1177"/>
      <c r="F662" s="3053"/>
      <c r="G662" s="3053"/>
      <c r="H662" s="3053"/>
      <c r="I662" s="3053"/>
      <c r="J662" s="3053"/>
      <c r="K662" s="3053"/>
      <c r="L662" s="3053"/>
      <c r="M662" s="3053"/>
      <c r="N662" s="3053"/>
      <c r="O662" s="3053"/>
      <c r="P662" s="3053"/>
      <c r="Q662" s="3053"/>
      <c r="R662" s="3053"/>
      <c r="S662" s="3053"/>
      <c r="T662" s="3053"/>
      <c r="U662" s="3053"/>
      <c r="V662" s="3053"/>
      <c r="W662" s="3053"/>
      <c r="X662" s="3053"/>
      <c r="Y662" s="3053"/>
      <c r="Z662" s="3053"/>
      <c r="AA662" s="3053"/>
      <c r="AB662" s="3053"/>
      <c r="AC662" s="3053"/>
      <c r="AD662" s="3053"/>
      <c r="AE662" s="3053"/>
      <c r="AF662" s="1229"/>
      <c r="AG662" s="1229"/>
      <c r="AH662" s="1229"/>
      <c r="AI662" s="1229"/>
      <c r="AJ662" s="1229"/>
      <c r="AK662" s="1229"/>
      <c r="AL662" s="1179"/>
      <c r="AM662" s="1133"/>
      <c r="AN662" s="999"/>
      <c r="AO662" s="942" t="s">
        <v>1780</v>
      </c>
      <c r="AP662" s="942">
        <v>5</v>
      </c>
      <c r="AQ662" s="1230"/>
    </row>
    <row r="663" spans="1:54" s="942" customFormat="1" ht="12.75" customHeight="1">
      <c r="A663" s="926"/>
      <c r="B663" s="51"/>
      <c r="C663" s="1225"/>
      <c r="D663" s="1190"/>
      <c r="E663" s="1177"/>
      <c r="F663" s="3053"/>
      <c r="G663" s="3053"/>
      <c r="H663" s="3053"/>
      <c r="I663" s="3053"/>
      <c r="J663" s="3053"/>
      <c r="K663" s="3053"/>
      <c r="L663" s="3053"/>
      <c r="M663" s="3053"/>
      <c r="N663" s="3053"/>
      <c r="O663" s="3053"/>
      <c r="P663" s="3053"/>
      <c r="Q663" s="3053"/>
      <c r="R663" s="3053"/>
      <c r="S663" s="3053"/>
      <c r="T663" s="3053"/>
      <c r="U663" s="3053"/>
      <c r="V663" s="3053"/>
      <c r="W663" s="3053"/>
      <c r="X663" s="3053"/>
      <c r="Y663" s="3053"/>
      <c r="Z663" s="3053"/>
      <c r="AA663" s="3053"/>
      <c r="AB663" s="3053"/>
      <c r="AC663" s="3053"/>
      <c r="AD663" s="3053"/>
      <c r="AE663" s="3053"/>
      <c r="AF663" s="1024"/>
      <c r="AG663" s="1024"/>
      <c r="AH663" s="1024"/>
      <c r="AI663" s="1024"/>
      <c r="AJ663" s="1024"/>
      <c r="AK663" s="1024"/>
      <c r="AL663" s="1192"/>
      <c r="AM663" s="1133"/>
      <c r="AN663" s="999"/>
      <c r="AO663" s="942" t="s">
        <v>1781</v>
      </c>
      <c r="AP663" s="942">
        <v>5</v>
      </c>
      <c r="AQ663" s="1231"/>
    </row>
    <row r="664" spans="1:54" s="1024" customFormat="1" ht="12.75" customHeight="1">
      <c r="A664" s="926"/>
      <c r="B664" s="51"/>
      <c r="C664" s="3061" t="s">
        <v>626</v>
      </c>
      <c r="D664" s="3062"/>
      <c r="E664" s="1177"/>
      <c r="F664" s="1180" t="s">
        <v>1782</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61" t="s">
        <v>1751</v>
      </c>
      <c r="AG664" s="3161"/>
      <c r="AH664" s="3161"/>
      <c r="AI664" s="3161"/>
      <c r="AJ664" s="3161"/>
      <c r="AK664" s="3161"/>
      <c r="AL664" s="3162"/>
      <c r="AM664" s="1133"/>
      <c r="AN664" s="1232"/>
      <c r="AO664" s="942" t="s">
        <v>1783</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1784</v>
      </c>
      <c r="AP665" s="942">
        <v>5</v>
      </c>
    </row>
    <row r="666" spans="1:54" s="942" customFormat="1" ht="12.75" customHeight="1">
      <c r="A666" s="926"/>
      <c r="B666" s="51"/>
      <c r="C666" s="1201"/>
      <c r="D666" s="1193"/>
      <c r="E666" s="1194"/>
      <c r="F666" s="1187" t="s">
        <v>1758</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1785</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1786</v>
      </c>
      <c r="AP667" s="942">
        <v>5</v>
      </c>
    </row>
    <row r="668" spans="1:54" s="1001" customFormat="1" ht="12.75" customHeight="1">
      <c r="A668" s="926"/>
      <c r="B668" s="51"/>
      <c r="C668" s="3163" t="s">
        <v>626</v>
      </c>
      <c r="D668" s="3164"/>
      <c r="E668" s="1173" t="s">
        <v>1787</v>
      </c>
      <c r="F668" s="3052" t="s">
        <v>1788</v>
      </c>
      <c r="G668" s="3052"/>
      <c r="H668" s="3052"/>
      <c r="I668" s="3052"/>
      <c r="J668" s="3052"/>
      <c r="K668" s="3052"/>
      <c r="L668" s="3052"/>
      <c r="M668" s="3052"/>
      <c r="N668" s="3052"/>
      <c r="O668" s="3052"/>
      <c r="P668" s="3052"/>
      <c r="Q668" s="3052"/>
      <c r="R668" s="3052"/>
      <c r="S668" s="3052"/>
      <c r="T668" s="3052"/>
      <c r="U668" s="3052"/>
      <c r="V668" s="3052"/>
      <c r="W668" s="3052"/>
      <c r="X668" s="3052"/>
      <c r="Y668" s="3052"/>
      <c r="Z668" s="3052"/>
      <c r="AA668" s="3052"/>
      <c r="AB668" s="3052"/>
      <c r="AC668" s="3052"/>
      <c r="AD668" s="3052"/>
      <c r="AE668" s="3052"/>
      <c r="AF668" s="3157" t="s">
        <v>1751</v>
      </c>
      <c r="AG668" s="3157"/>
      <c r="AH668" s="3157"/>
      <c r="AI668" s="3157"/>
      <c r="AJ668" s="3157"/>
      <c r="AK668" s="3157"/>
      <c r="AL668" s="3158"/>
      <c r="AM668" s="1133"/>
      <c r="AN668" s="1232"/>
      <c r="AO668" s="942" t="s">
        <v>1789</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53"/>
      <c r="G669" s="3053"/>
      <c r="H669" s="3053"/>
      <c r="I669" s="3053"/>
      <c r="J669" s="3053"/>
      <c r="K669" s="3053"/>
      <c r="L669" s="3053"/>
      <c r="M669" s="3053"/>
      <c r="N669" s="3053"/>
      <c r="O669" s="3053"/>
      <c r="P669" s="3053"/>
      <c r="Q669" s="3053"/>
      <c r="R669" s="3053"/>
      <c r="S669" s="3053"/>
      <c r="T669" s="3053"/>
      <c r="U669" s="3053"/>
      <c r="V669" s="3053"/>
      <c r="W669" s="3053"/>
      <c r="X669" s="3053"/>
      <c r="Y669" s="3053"/>
      <c r="Z669" s="3053"/>
      <c r="AA669" s="3053"/>
      <c r="AB669" s="3053"/>
      <c r="AC669" s="3053"/>
      <c r="AD669" s="3053"/>
      <c r="AE669" s="3053"/>
      <c r="AF669" s="1229"/>
      <c r="AG669" s="1229"/>
      <c r="AH669" s="1229"/>
      <c r="AI669" s="1229"/>
      <c r="AJ669" s="1229"/>
      <c r="AK669" s="1229"/>
      <c r="AL669" s="1179"/>
      <c r="AM669" s="1133"/>
      <c r="AN669" s="1233"/>
      <c r="AO669" s="942"/>
      <c r="AP669" s="942"/>
      <c r="AQ669" s="942"/>
      <c r="AR669" s="942"/>
      <c r="AS669" s="1234"/>
      <c r="AT669" s="942"/>
      <c r="AU669" s="942"/>
      <c r="AV669" s="942"/>
      <c r="AW669" s="1234" t="s">
        <v>1790</v>
      </c>
      <c r="AX669" s="942"/>
      <c r="AY669" s="942"/>
      <c r="AZ669" s="942"/>
      <c r="BA669" s="1234" t="s">
        <v>1791</v>
      </c>
      <c r="BB669" s="942"/>
    </row>
    <row r="670" spans="1:54" s="942" customFormat="1" ht="17.649999999999999" customHeight="1">
      <c r="A670" s="926"/>
      <c r="B670" s="51"/>
      <c r="C670" s="1235"/>
      <c r="D670" s="1183"/>
      <c r="E670" s="1184"/>
      <c r="F670" s="3156"/>
      <c r="G670" s="3156"/>
      <c r="H670" s="3156"/>
      <c r="I670" s="3156"/>
      <c r="J670" s="3156"/>
      <c r="K670" s="3156"/>
      <c r="L670" s="3156"/>
      <c r="M670" s="3156"/>
      <c r="N670" s="3156"/>
      <c r="O670" s="3156"/>
      <c r="P670" s="3156"/>
      <c r="Q670" s="3156"/>
      <c r="R670" s="3156"/>
      <c r="S670" s="3156"/>
      <c r="T670" s="3156"/>
      <c r="U670" s="3156"/>
      <c r="V670" s="3156"/>
      <c r="W670" s="3156"/>
      <c r="X670" s="3156"/>
      <c r="Y670" s="3156"/>
      <c r="Z670" s="3156"/>
      <c r="AA670" s="3156"/>
      <c r="AB670" s="3156"/>
      <c r="AC670" s="3156"/>
      <c r="AD670" s="3156"/>
      <c r="AE670" s="3156"/>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1792</v>
      </c>
      <c r="AS671" s="1067">
        <v>3</v>
      </c>
      <c r="AT671" s="1238"/>
      <c r="AW671" s="1240">
        <v>0.4</v>
      </c>
      <c r="AX671" s="1238">
        <v>3</v>
      </c>
      <c r="BA671" s="1240">
        <v>0.4</v>
      </c>
      <c r="BB671" s="1238">
        <v>4</v>
      </c>
    </row>
    <row r="672" spans="1:54" s="942" customFormat="1" ht="12.75" customHeight="1">
      <c r="A672" s="926"/>
      <c r="B672" s="51"/>
      <c r="C672" s="3061" t="s">
        <v>626</v>
      </c>
      <c r="D672" s="3062"/>
      <c r="E672" s="1173" t="s">
        <v>1793</v>
      </c>
      <c r="F672" s="3052" t="s">
        <v>1794</v>
      </c>
      <c r="G672" s="3052"/>
      <c r="H672" s="3052"/>
      <c r="I672" s="3052"/>
      <c r="J672" s="3052"/>
      <c r="K672" s="3052"/>
      <c r="L672" s="3052"/>
      <c r="M672" s="3052"/>
      <c r="N672" s="3052"/>
      <c r="O672" s="3052"/>
      <c r="P672" s="3052"/>
      <c r="Q672" s="3052"/>
      <c r="R672" s="3052"/>
      <c r="S672" s="3052"/>
      <c r="T672" s="3052"/>
      <c r="U672" s="3052"/>
      <c r="V672" s="3052"/>
      <c r="W672" s="3052"/>
      <c r="X672" s="3052"/>
      <c r="Y672" s="3052"/>
      <c r="Z672" s="3052"/>
      <c r="AA672" s="3052"/>
      <c r="AB672" s="3052"/>
      <c r="AC672" s="3052"/>
      <c r="AD672" s="3052"/>
      <c r="AE672" s="3052"/>
      <c r="AF672" s="3157" t="s">
        <v>1751</v>
      </c>
      <c r="AG672" s="3157"/>
      <c r="AH672" s="3157"/>
      <c r="AI672" s="3157"/>
      <c r="AJ672" s="3157"/>
      <c r="AK672" s="3157"/>
      <c r="AL672" s="3158"/>
      <c r="AM672" s="1133"/>
      <c r="AN672" s="1239"/>
      <c r="AO672" s="1240">
        <v>0.12</v>
      </c>
      <c r="AP672" s="1067">
        <v>5</v>
      </c>
      <c r="AR672" s="942" t="s">
        <v>1795</v>
      </c>
      <c r="AS672" s="1067">
        <v>5</v>
      </c>
      <c r="AT672" s="1238"/>
      <c r="AW672" s="1240">
        <v>0.6</v>
      </c>
      <c r="AX672" s="1238">
        <v>4</v>
      </c>
      <c r="BA672" s="1240">
        <v>0.6</v>
      </c>
      <c r="BB672" s="1238">
        <v>5</v>
      </c>
    </row>
    <row r="673" spans="1:54" s="942" customFormat="1" ht="12.75" customHeight="1">
      <c r="A673" s="926"/>
      <c r="B673" s="51"/>
      <c r="C673" s="1191"/>
      <c r="D673" s="112"/>
      <c r="E673" s="1145"/>
      <c r="F673" s="3053"/>
      <c r="G673" s="3053"/>
      <c r="H673" s="3053"/>
      <c r="I673" s="3053"/>
      <c r="J673" s="3053"/>
      <c r="K673" s="3053"/>
      <c r="L673" s="3053"/>
      <c r="M673" s="3053"/>
      <c r="N673" s="3053"/>
      <c r="O673" s="3053"/>
      <c r="P673" s="3053"/>
      <c r="Q673" s="3053"/>
      <c r="R673" s="3053"/>
      <c r="S673" s="3053"/>
      <c r="T673" s="3053"/>
      <c r="U673" s="3053"/>
      <c r="V673" s="3053"/>
      <c r="W673" s="3053"/>
      <c r="X673" s="3053"/>
      <c r="Y673" s="3053"/>
      <c r="Z673" s="3053"/>
      <c r="AA673" s="3053"/>
      <c r="AB673" s="3053"/>
      <c r="AC673" s="3053"/>
      <c r="AD673" s="3053"/>
      <c r="AE673" s="305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53"/>
      <c r="G674" s="3053"/>
      <c r="H674" s="3053"/>
      <c r="I674" s="3053"/>
      <c r="J674" s="3053"/>
      <c r="K674" s="3053"/>
      <c r="L674" s="3053"/>
      <c r="M674" s="3053"/>
      <c r="N674" s="3053"/>
      <c r="O674" s="3053"/>
      <c r="P674" s="3053"/>
      <c r="Q674" s="3053"/>
      <c r="R674" s="3053"/>
      <c r="S674" s="3053"/>
      <c r="T674" s="3053"/>
      <c r="U674" s="3053"/>
      <c r="V674" s="3053"/>
      <c r="W674" s="3053"/>
      <c r="X674" s="3053"/>
      <c r="Y674" s="3053"/>
      <c r="Z674" s="3053"/>
      <c r="AA674" s="3053"/>
      <c r="AB674" s="3053"/>
      <c r="AC674" s="3053"/>
      <c r="AD674" s="3053"/>
      <c r="AE674" s="3053"/>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56"/>
      <c r="G675" s="3156"/>
      <c r="H675" s="3156"/>
      <c r="I675" s="3156"/>
      <c r="J675" s="3156"/>
      <c r="K675" s="3156"/>
      <c r="L675" s="3156"/>
      <c r="M675" s="3156"/>
      <c r="N675" s="3156"/>
      <c r="O675" s="3156"/>
      <c r="P675" s="3156"/>
      <c r="Q675" s="3156"/>
      <c r="R675" s="3156"/>
      <c r="S675" s="3156"/>
      <c r="T675" s="3156"/>
      <c r="U675" s="3156"/>
      <c r="V675" s="3156"/>
      <c r="W675" s="3156"/>
      <c r="X675" s="3156"/>
      <c r="Y675" s="3156"/>
      <c r="Z675" s="3156"/>
      <c r="AA675" s="3156"/>
      <c r="AB675" s="3156"/>
      <c r="AC675" s="3156"/>
      <c r="AD675" s="3156"/>
      <c r="AE675" s="3156"/>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1796</v>
      </c>
      <c r="F677" s="3159" t="s">
        <v>1797</v>
      </c>
      <c r="G677" s="3159"/>
      <c r="H677" s="3159"/>
      <c r="I677" s="3159"/>
      <c r="J677" s="3159"/>
      <c r="K677" s="3159"/>
      <c r="L677" s="3159"/>
      <c r="M677" s="3159"/>
      <c r="N677" s="3159"/>
      <c r="O677" s="3159"/>
      <c r="P677" s="3159"/>
      <c r="Q677" s="3159"/>
      <c r="R677" s="3159"/>
      <c r="S677" s="3159"/>
      <c r="T677" s="3159"/>
      <c r="U677" s="3159"/>
      <c r="V677" s="3159"/>
      <c r="W677" s="3159"/>
      <c r="X677" s="3159"/>
      <c r="Y677" s="3159"/>
      <c r="Z677" s="3159"/>
      <c r="AA677" s="3159"/>
      <c r="AB677" s="3159"/>
      <c r="AC677" s="3159"/>
      <c r="AD677" s="3159"/>
      <c r="AE677" s="3159"/>
      <c r="AF677" s="3159"/>
      <c r="AG677" s="1207"/>
      <c r="AH677" s="1172"/>
      <c r="AI677" s="1172"/>
      <c r="AJ677" s="1172"/>
      <c r="AK677" s="1172"/>
      <c r="AL677" s="1208"/>
      <c r="AM677" s="1133"/>
      <c r="AN677" s="999"/>
    </row>
    <row r="678" spans="1:54" s="942" customFormat="1" ht="12.75" customHeight="1">
      <c r="A678" s="926"/>
      <c r="B678" s="51"/>
      <c r="C678" s="1191"/>
      <c r="D678" s="112"/>
      <c r="E678" s="1145"/>
      <c r="F678" s="3160"/>
      <c r="G678" s="3160"/>
      <c r="H678" s="3160"/>
      <c r="I678" s="3160"/>
      <c r="J678" s="3160"/>
      <c r="K678" s="3160"/>
      <c r="L678" s="3160"/>
      <c r="M678" s="3160"/>
      <c r="N678" s="3160"/>
      <c r="O678" s="3160"/>
      <c r="P678" s="3160"/>
      <c r="Q678" s="3160"/>
      <c r="R678" s="3160"/>
      <c r="S678" s="3160"/>
      <c r="T678" s="3160"/>
      <c r="U678" s="3160"/>
      <c r="V678" s="3160"/>
      <c r="W678" s="3160"/>
      <c r="X678" s="3160"/>
      <c r="Y678" s="3160"/>
      <c r="Z678" s="3160"/>
      <c r="AA678" s="3160"/>
      <c r="AB678" s="3160"/>
      <c r="AC678" s="3160"/>
      <c r="AD678" s="3160"/>
      <c r="AE678" s="3160"/>
      <c r="AF678" s="3160"/>
      <c r="AG678" s="1024"/>
      <c r="AH678" s="1024"/>
      <c r="AI678" s="1024"/>
      <c r="AJ678" s="1024"/>
      <c r="AK678" s="1024"/>
      <c r="AL678" s="1192"/>
      <c r="AM678" s="1133"/>
      <c r="AN678" s="999"/>
    </row>
    <row r="679" spans="1:54" s="942" customFormat="1" ht="12.75" customHeight="1">
      <c r="A679" s="926"/>
      <c r="B679" s="51"/>
      <c r="C679" s="1200"/>
      <c r="D679" s="1024"/>
      <c r="E679" s="1024"/>
      <c r="F679" s="3160"/>
      <c r="G679" s="3160"/>
      <c r="H679" s="3160"/>
      <c r="I679" s="3160"/>
      <c r="J679" s="3160"/>
      <c r="K679" s="3160"/>
      <c r="L679" s="3160"/>
      <c r="M679" s="3160"/>
      <c r="N679" s="3160"/>
      <c r="O679" s="3160"/>
      <c r="P679" s="3160"/>
      <c r="Q679" s="3160"/>
      <c r="R679" s="3160"/>
      <c r="S679" s="3160"/>
      <c r="T679" s="3160"/>
      <c r="U679" s="3160"/>
      <c r="V679" s="3160"/>
      <c r="W679" s="3160"/>
      <c r="X679" s="3160"/>
      <c r="Y679" s="3160"/>
      <c r="Z679" s="3160"/>
      <c r="AA679" s="3160"/>
      <c r="AB679" s="3160"/>
      <c r="AC679" s="3160"/>
      <c r="AD679" s="3160"/>
      <c r="AE679" s="3160"/>
      <c r="AF679" s="3160"/>
      <c r="AG679" s="1024"/>
      <c r="AH679" s="1024"/>
      <c r="AI679" s="1024"/>
      <c r="AJ679" s="1024"/>
      <c r="AK679" s="1024"/>
      <c r="AL679" s="1192"/>
      <c r="AM679" s="1133"/>
      <c r="AN679" s="999"/>
    </row>
    <row r="680" spans="1:54" s="942" customFormat="1" ht="12.75" customHeight="1">
      <c r="A680" s="926"/>
      <c r="B680" s="51"/>
      <c r="C680" s="1200"/>
      <c r="D680" s="1024"/>
      <c r="E680" s="1024"/>
      <c r="F680" s="3160"/>
      <c r="G680" s="3160"/>
      <c r="H680" s="3160"/>
      <c r="I680" s="3160"/>
      <c r="J680" s="3160"/>
      <c r="K680" s="3160"/>
      <c r="L680" s="3160"/>
      <c r="M680" s="3160"/>
      <c r="N680" s="3160"/>
      <c r="O680" s="3160"/>
      <c r="P680" s="3160"/>
      <c r="Q680" s="3160"/>
      <c r="R680" s="3160"/>
      <c r="S680" s="3160"/>
      <c r="T680" s="3160"/>
      <c r="U680" s="3160"/>
      <c r="V680" s="3160"/>
      <c r="W680" s="3160"/>
      <c r="X680" s="3160"/>
      <c r="Y680" s="3160"/>
      <c r="Z680" s="3160"/>
      <c r="AA680" s="3160"/>
      <c r="AB680" s="3160"/>
      <c r="AC680" s="3160"/>
      <c r="AD680" s="3160"/>
      <c r="AE680" s="3160"/>
      <c r="AF680" s="3160"/>
      <c r="AG680" s="1024"/>
      <c r="AH680" s="1024"/>
      <c r="AI680" s="1024"/>
      <c r="AJ680" s="1024"/>
      <c r="AK680" s="1024"/>
      <c r="AL680" s="1192"/>
      <c r="AM680" s="1133"/>
      <c r="AN680" s="999"/>
    </row>
    <row r="681" spans="1:54" s="942" customFormat="1" ht="12.75" customHeight="1">
      <c r="A681" s="926"/>
      <c r="B681" s="51"/>
      <c r="C681" s="3061" t="s">
        <v>626</v>
      </c>
      <c r="D681" s="3062"/>
      <c r="E681" s="1177"/>
      <c r="F681" s="1213" t="s">
        <v>1768</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63" t="s">
        <v>1751</v>
      </c>
      <c r="AG681" s="3063"/>
      <c r="AH681" s="3063"/>
      <c r="AI681" s="3063"/>
      <c r="AJ681" s="3063"/>
      <c r="AK681" s="3063"/>
      <c r="AL681" s="3064"/>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1798</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1799</v>
      </c>
      <c r="AK684" s="3048">
        <f>IF(Application!D213="N/A",AS573,AS575)</f>
        <v>12</v>
      </c>
      <c r="AL684" s="3049"/>
      <c r="AM684" s="3050"/>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1800</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51" t="s">
        <v>1801</v>
      </c>
      <c r="AF687" s="3051"/>
      <c r="AG687" s="3051"/>
      <c r="AH687" s="3051"/>
      <c r="AI687" s="3051"/>
      <c r="AJ687" s="3051"/>
      <c r="AK687" s="3051"/>
      <c r="AL687" s="1788"/>
      <c r="AM687" s="1025"/>
      <c r="AN687" s="999"/>
      <c r="AO687" s="942" t="s">
        <v>1779</v>
      </c>
      <c r="AP687" s="942">
        <v>5</v>
      </c>
      <c r="AQ687" s="1024"/>
      <c r="AR687" s="1024"/>
      <c r="AS687" s="1024"/>
      <c r="AT687" s="1024"/>
      <c r="AU687" s="1024"/>
      <c r="AV687" s="1024"/>
      <c r="AW687" s="1024"/>
    </row>
    <row r="688" spans="1:54" s="942" customFormat="1" ht="12.75" hidden="1" customHeight="1">
      <c r="A688" s="1011"/>
      <c r="B688" s="1005" t="s">
        <v>1802</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1803</v>
      </c>
      <c r="AP688" s="942">
        <v>5</v>
      </c>
      <c r="AQ688" s="1024"/>
      <c r="AR688" s="1024"/>
      <c r="AS688" s="1024"/>
      <c r="AT688" s="1024"/>
      <c r="AU688" s="1024"/>
      <c r="AV688" s="1024"/>
      <c r="AW688" s="1024"/>
    </row>
    <row r="689" spans="1:50" s="942" customFormat="1" ht="12.75" hidden="1" customHeight="1">
      <c r="A689" s="1011"/>
      <c r="B689" s="985" t="s">
        <v>1804</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1781</v>
      </c>
      <c r="AP689" s="942">
        <v>5</v>
      </c>
      <c r="AQ689" s="1178"/>
      <c r="AR689" s="1178"/>
      <c r="AS689" s="1234"/>
      <c r="AW689" s="1234"/>
    </row>
    <row r="690" spans="1:50" s="942" customFormat="1" ht="12.75" hidden="1" customHeight="1">
      <c r="A690" s="1011"/>
      <c r="B690" s="985" t="s">
        <v>1805</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1783</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1784</v>
      </c>
      <c r="AP691" s="942">
        <v>5</v>
      </c>
      <c r="AQ691" s="1178"/>
      <c r="AR691" s="1178"/>
      <c r="AW691" s="1245"/>
    </row>
    <row r="692" spans="1:50" s="942" customFormat="1" ht="12.75" hidden="1" customHeight="1">
      <c r="A692" s="1011"/>
      <c r="B692" s="1025"/>
      <c r="C692" s="1246" t="s">
        <v>1806</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1785</v>
      </c>
      <c r="AP692" s="942">
        <v>5</v>
      </c>
      <c r="AW692" s="1245"/>
    </row>
    <row r="693" spans="1:50" s="942" customFormat="1" ht="12.75" hidden="1" customHeight="1">
      <c r="A693" s="1011"/>
      <c r="C693" s="3138" t="s">
        <v>626</v>
      </c>
      <c r="D693" s="3139"/>
      <c r="E693" s="1247" t="s">
        <v>540</v>
      </c>
      <c r="F693" s="3147" t="s">
        <v>1807</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2"/>
      <c r="AG693" s="1172"/>
      <c r="AH693" s="1172"/>
      <c r="AI693" s="1172"/>
      <c r="AJ693" s="1172"/>
      <c r="AK693" s="1208"/>
      <c r="AL693" s="1024"/>
      <c r="AN693" s="999"/>
      <c r="AO693" s="942" t="s">
        <v>1808</v>
      </c>
      <c r="AP693" s="942">
        <v>5</v>
      </c>
      <c r="AS693" s="1240"/>
      <c r="AT693" s="1238"/>
      <c r="AW693" s="1245"/>
      <c r="AX693" s="1067"/>
    </row>
    <row r="694" spans="1:50" s="942" customFormat="1" ht="12.75" hidden="1" customHeight="1">
      <c r="A694" s="1059"/>
      <c r="C694" s="1248"/>
      <c r="D694" s="1024"/>
      <c r="E694" s="1249"/>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4"/>
      <c r="AG694" s="943"/>
      <c r="AH694" s="943"/>
      <c r="AI694" s="943"/>
      <c r="AJ694" s="943"/>
      <c r="AK694" s="1192"/>
      <c r="AL694" s="1024"/>
      <c r="AN694" s="999"/>
      <c r="AO694" s="942" t="s">
        <v>1789</v>
      </c>
      <c r="AP694" s="942">
        <v>1</v>
      </c>
    </row>
    <row r="695" spans="1:50" s="942" customFormat="1" ht="12.75" hidden="1" customHeight="1">
      <c r="A695" s="1059"/>
      <c r="C695" s="1250"/>
      <c r="D695" s="1187"/>
      <c r="E695" s="1251"/>
      <c r="F695" s="3153" t="s">
        <v>626</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52"/>
      <c r="AB695" s="1099"/>
      <c r="AC695" s="1099"/>
      <c r="AD695" s="1187"/>
      <c r="AE695" s="1187"/>
      <c r="AF695" s="1187"/>
      <c r="AG695" s="1253">
        <f>IF($C$693="Yes",(VLOOKUP($F$695,$AO$660:$AP$668,2,FALSE)),0)</f>
        <v>0</v>
      </c>
      <c r="AH695" s="1254" t="s">
        <v>1599</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54" t="s">
        <v>578</v>
      </c>
      <c r="D697" s="3155"/>
      <c r="E697" s="1247" t="s">
        <v>798</v>
      </c>
      <c r="F697" s="1256" t="s">
        <v>1809</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1810</v>
      </c>
      <c r="D698" s="1024"/>
      <c r="E698" s="1024"/>
      <c r="F698" s="1258" t="s">
        <v>1811</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1812</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1813</v>
      </c>
      <c r="G700" s="1024"/>
      <c r="H700" s="1024"/>
      <c r="I700" s="1258"/>
      <c r="J700" s="1258"/>
      <c r="K700" s="1258"/>
      <c r="L700" s="1258"/>
      <c r="M700" s="1258"/>
      <c r="N700" s="1258"/>
      <c r="O700" s="1258"/>
      <c r="P700" s="1258"/>
      <c r="Q700" s="1258"/>
      <c r="R700" s="1258"/>
      <c r="S700" s="1258"/>
      <c r="T700" s="1258"/>
      <c r="U700" s="1258"/>
      <c r="V700" s="3056" t="s">
        <v>626</v>
      </c>
      <c r="W700" s="3056"/>
      <c r="X700" s="3056"/>
      <c r="Y700" s="1258"/>
      <c r="Z700" s="1258"/>
      <c r="AA700" s="1258"/>
      <c r="AB700" s="1258"/>
      <c r="AC700" s="1258"/>
      <c r="AD700" s="1261"/>
      <c r="AE700" s="1261"/>
      <c r="AF700" s="1261"/>
      <c r="AG700" s="1030">
        <f>IF(AND($C$697="Yes",$V$702="N/A",$V$707="N/A",$V$711="N/A",$V$713="N/A"),(VLOOKUP(V700,$AR$670:$AS$672,2,FALSE)),0)</f>
        <v>0</v>
      </c>
      <c r="AH700" s="1796" t="s">
        <v>1599</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1814</v>
      </c>
      <c r="G702" s="1024"/>
      <c r="H702" s="1024"/>
      <c r="I702" s="1258"/>
      <c r="J702" s="1258"/>
      <c r="K702" s="1258"/>
      <c r="L702" s="1258"/>
      <c r="M702" s="1258"/>
      <c r="N702" s="1258"/>
      <c r="O702" s="1258"/>
      <c r="P702" s="1258"/>
      <c r="Q702" s="1258"/>
      <c r="R702" s="1258"/>
      <c r="S702" s="1258"/>
      <c r="T702" s="1258"/>
      <c r="U702" s="1258"/>
      <c r="V702" s="3056" t="s">
        <v>626</v>
      </c>
      <c r="W702" s="3056"/>
      <c r="X702" s="3056"/>
      <c r="Y702" s="1258"/>
      <c r="Z702" s="1258"/>
      <c r="AA702" s="1258"/>
      <c r="AB702" s="1258"/>
      <c r="AC702" s="1258"/>
      <c r="AD702" s="1261"/>
      <c r="AE702" s="1261"/>
      <c r="AF702" s="1261"/>
      <c r="AG702" s="1030">
        <f>IF(AND($C$697="Yes",$V$700="N/A", $V$707="N/A",$V$711="N/A",$V$713="N/A"),(VLOOKUP(V702,$AO$670:$AP$672,2,FALSE)),0)</f>
        <v>0</v>
      </c>
      <c r="AH702" s="1796" t="s">
        <v>1599</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1815</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1816</v>
      </c>
      <c r="AP704" s="1067">
        <v>2</v>
      </c>
    </row>
    <row r="705" spans="1:81" s="942" customFormat="1" ht="12.75" hidden="1" customHeight="1">
      <c r="A705" s="1059"/>
      <c r="C705" s="1248"/>
      <c r="D705" s="1059"/>
      <c r="E705" s="1059"/>
      <c r="F705" s="1261" t="s">
        <v>1817</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1818</v>
      </c>
      <c r="AP705" s="942">
        <v>2</v>
      </c>
    </row>
    <row r="706" spans="1:81" s="992" customFormat="1" ht="12.75" hidden="1" customHeight="1">
      <c r="A706" s="1059"/>
      <c r="B706" s="942"/>
      <c r="C706" s="1200"/>
      <c r="D706" s="1255"/>
      <c r="E706" s="1255"/>
      <c r="F706" s="1261" t="s">
        <v>1819</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1820</v>
      </c>
      <c r="AP706" s="942">
        <v>2</v>
      </c>
    </row>
    <row r="707" spans="1:81" s="942" customFormat="1" ht="12.75" hidden="1" customHeight="1">
      <c r="A707" s="1059"/>
      <c r="C707" s="1265"/>
      <c r="D707" s="1059"/>
      <c r="E707" s="1059"/>
      <c r="F707" s="1263" t="s">
        <v>1821</v>
      </c>
      <c r="G707" s="1059"/>
      <c r="H707" s="1059"/>
      <c r="I707" s="1059"/>
      <c r="J707" s="1059"/>
      <c r="K707" s="1059"/>
      <c r="L707" s="1059"/>
      <c r="M707" s="1249"/>
      <c r="N707" s="1249"/>
      <c r="O707" s="1249"/>
      <c r="P707" s="1249"/>
      <c r="Q707" s="943"/>
      <c r="R707" s="943"/>
      <c r="S707" s="943"/>
      <c r="T707" s="943"/>
      <c r="U707" s="943"/>
      <c r="V707" s="3056" t="s">
        <v>626</v>
      </c>
      <c r="W707" s="3056"/>
      <c r="X707" s="3056"/>
      <c r="Y707" s="943"/>
      <c r="Z707" s="943"/>
      <c r="AA707" s="943"/>
      <c r="AB707" s="943"/>
      <c r="AC707" s="943"/>
      <c r="AD707" s="1024"/>
      <c r="AE707" s="1024"/>
      <c r="AF707" s="1024"/>
      <c r="AG707" s="1030">
        <f>IF(AND($C$697="Yes",$V$700="N/A",$V$702="N/A", $V$711="N/A",$V$713="N/A"),(VLOOKUP($V$707,$AO$674:$AP$676,2,FALSE)),0)</f>
        <v>0</v>
      </c>
      <c r="AH707" s="1796" t="s">
        <v>1599</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1822</v>
      </c>
      <c r="D709" s="1268"/>
      <c r="E709" s="1268"/>
      <c r="F709" s="1269" t="s">
        <v>1823</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41"/>
      <c r="E710" s="3141"/>
      <c r="F710" s="1258" t="s">
        <v>1824</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1825</v>
      </c>
      <c r="AP710" s="1067">
        <v>5</v>
      </c>
      <c r="AQ710" s="931"/>
    </row>
    <row r="711" spans="1:81" s="1133" customFormat="1" ht="12.75" hidden="1" customHeight="1">
      <c r="A711" s="1794"/>
      <c r="B711" s="1025"/>
      <c r="C711" s="1248"/>
      <c r="D711" s="1024"/>
      <c r="E711" s="1024"/>
      <c r="F711" s="1271" t="s">
        <v>1813</v>
      </c>
      <c r="G711" s="1024"/>
      <c r="H711" s="1024"/>
      <c r="I711" s="1024"/>
      <c r="J711" s="1024"/>
      <c r="K711" s="1024"/>
      <c r="L711" s="1024"/>
      <c r="M711" s="1024"/>
      <c r="N711" s="1024"/>
      <c r="O711" s="1024"/>
      <c r="P711" s="1024"/>
      <c r="Q711" s="1024"/>
      <c r="R711" s="1024"/>
      <c r="S711" s="1024"/>
      <c r="T711" s="1024"/>
      <c r="U711" s="1024"/>
      <c r="V711" s="3056" t="s">
        <v>626</v>
      </c>
      <c r="W711" s="3056"/>
      <c r="X711" s="3056"/>
      <c r="Y711" s="1024"/>
      <c r="Z711" s="1024"/>
      <c r="AA711" s="1024"/>
      <c r="AB711" s="1024"/>
      <c r="AC711" s="1024"/>
      <c r="AD711" s="1024"/>
      <c r="AE711" s="1024"/>
      <c r="AF711" s="1024"/>
      <c r="AG711" s="1030">
        <f>IF(AND($C$697="Yes",$V$700="N/A",V702="N/A",$V$707="N/A",$V$713="N/A"),(VLOOKUP($V$711,$AW$670:$AX$673,2,FALSE)),0)</f>
        <v>0</v>
      </c>
      <c r="AH711" s="1796" t="s">
        <v>1599</v>
      </c>
      <c r="AI711" s="943"/>
      <c r="AJ711" s="1024"/>
      <c r="AK711" s="1192"/>
      <c r="AL711" s="1024"/>
      <c r="AM711" s="942"/>
      <c r="AN711" s="1132"/>
      <c r="AO711" s="942" t="s">
        <v>1826</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1827</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1814</v>
      </c>
      <c r="G713" s="1272"/>
      <c r="H713" s="1272"/>
      <c r="I713" s="1187"/>
      <c r="J713" s="1187"/>
      <c r="K713" s="1187"/>
      <c r="L713" s="1187"/>
      <c r="M713" s="1187"/>
      <c r="N713" s="1187"/>
      <c r="O713" s="1187"/>
      <c r="P713" s="1187"/>
      <c r="Q713" s="1187"/>
      <c r="R713" s="1187"/>
      <c r="S713" s="1187"/>
      <c r="T713" s="1187"/>
      <c r="U713" s="1187"/>
      <c r="V713" s="3056" t="s">
        <v>626</v>
      </c>
      <c r="W713" s="3056"/>
      <c r="X713" s="3056"/>
      <c r="Y713" s="1187"/>
      <c r="Z713" s="1187"/>
      <c r="AA713" s="1187"/>
      <c r="AB713" s="1187"/>
      <c r="AC713" s="1187"/>
      <c r="AD713" s="1187"/>
      <c r="AE713" s="1187"/>
      <c r="AF713" s="1187"/>
      <c r="AG713" s="1273">
        <f>IF(AND($C$697="Yes",$V$700="N/A",$V$702="N/A",$V$707="N/A",$V$711="N/A"),(VLOOKUP($V$713,$BA$670:$BB$672,2,FALSE)),0)</f>
        <v>0</v>
      </c>
      <c r="AH713" s="1254" t="s">
        <v>1599</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1828</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38" t="s">
        <v>626</v>
      </c>
      <c r="D716" s="3139"/>
      <c r="E716" s="1247" t="s">
        <v>540</v>
      </c>
      <c r="F716" s="3147" t="s">
        <v>1807</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49" t="s">
        <v>626</v>
      </c>
      <c r="G718" s="3149"/>
      <c r="H718" s="3149"/>
      <c r="I718" s="3149"/>
      <c r="J718" s="3149"/>
      <c r="K718" s="3149"/>
      <c r="L718" s="3149"/>
      <c r="M718" s="3149"/>
      <c r="N718" s="3149"/>
      <c r="O718" s="3149"/>
      <c r="P718" s="3149"/>
      <c r="Q718" s="3149"/>
      <c r="R718" s="3149"/>
      <c r="S718" s="3149"/>
      <c r="T718" s="3149"/>
      <c r="U718" s="3149"/>
      <c r="V718" s="3149"/>
      <c r="W718" s="3149"/>
      <c r="X718" s="3149"/>
      <c r="Y718" s="3149"/>
      <c r="Z718" s="3149"/>
      <c r="AA718" s="1252"/>
      <c r="AB718" s="1099"/>
      <c r="AC718" s="1099"/>
      <c r="AD718" s="1187"/>
      <c r="AE718" s="1187"/>
      <c r="AF718" s="1187"/>
      <c r="AG718" s="1253">
        <f>IF($C$716="Yes",(VLOOKUP($F$718,$AO$686:$AP$694,2,FALSE)),0)</f>
        <v>0</v>
      </c>
      <c r="AH718" s="1254" t="s">
        <v>1599</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38" t="s">
        <v>626</v>
      </c>
      <c r="D720" s="3139"/>
      <c r="E720" s="1247" t="s">
        <v>798</v>
      </c>
      <c r="F720" s="3150" t="s">
        <v>1829</v>
      </c>
      <c r="G720" s="3150"/>
      <c r="H720" s="3150"/>
      <c r="I720" s="3150"/>
      <c r="J720" s="3150"/>
      <c r="K720" s="3150"/>
      <c r="L720" s="3150"/>
      <c r="M720" s="3150"/>
      <c r="N720" s="3150"/>
      <c r="O720" s="3150"/>
      <c r="P720" s="3150"/>
      <c r="Q720" s="3150"/>
      <c r="R720" s="3150"/>
      <c r="S720" s="3150"/>
      <c r="T720" s="3150"/>
      <c r="U720" s="3150"/>
      <c r="V720" s="3150"/>
      <c r="W720" s="3150"/>
      <c r="X720" s="3150"/>
      <c r="Y720" s="3150"/>
      <c r="Z720" s="3150"/>
      <c r="AA720" s="3150"/>
      <c r="AB720" s="3150"/>
      <c r="AC720" s="3150"/>
      <c r="AD720" s="3150"/>
      <c r="AE720" s="3150"/>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51"/>
      <c r="G721" s="3151"/>
      <c r="H721" s="3151"/>
      <c r="I721" s="3151"/>
      <c r="J721" s="3151"/>
      <c r="K721" s="3151"/>
      <c r="L721" s="3151"/>
      <c r="M721" s="3151"/>
      <c r="N721" s="3151"/>
      <c r="O721" s="3151"/>
      <c r="P721" s="3151"/>
      <c r="Q721" s="3151"/>
      <c r="R721" s="3151"/>
      <c r="S721" s="3151"/>
      <c r="T721" s="3151"/>
      <c r="U721" s="3151"/>
      <c r="V721" s="3151"/>
      <c r="W721" s="3151"/>
      <c r="X721" s="3151"/>
      <c r="Y721" s="3151"/>
      <c r="Z721" s="3151"/>
      <c r="AA721" s="3151"/>
      <c r="AB721" s="3151"/>
      <c r="AC721" s="3151"/>
      <c r="AD721" s="3151"/>
      <c r="AE721" s="3151"/>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1830</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52" t="s">
        <v>626</v>
      </c>
      <c r="G723" s="3152"/>
      <c r="H723" s="3152"/>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1599</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38" t="s">
        <v>626</v>
      </c>
      <c r="D725" s="3139"/>
      <c r="E725" s="1247" t="s">
        <v>1831</v>
      </c>
      <c r="F725" s="1269" t="s">
        <v>1832</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40"/>
      <c r="D727" s="3141"/>
      <c r="E727" s="1259"/>
      <c r="F727" s="943" t="s">
        <v>1833</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1599</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42" t="s">
        <v>626</v>
      </c>
      <c r="H728" s="3142"/>
      <c r="I728" s="3142"/>
      <c r="J728" s="3142"/>
      <c r="K728" s="3142"/>
      <c r="L728" s="3142"/>
      <c r="M728" s="3142"/>
      <c r="N728" s="3142"/>
      <c r="O728" s="3142"/>
      <c r="P728" s="3142"/>
      <c r="Q728" s="3142"/>
      <c r="R728" s="3142"/>
      <c r="S728" s="3142"/>
      <c r="T728" s="3142"/>
      <c r="U728" s="3142"/>
      <c r="V728" s="3142"/>
      <c r="W728" s="3142"/>
      <c r="X728" s="3142"/>
      <c r="Y728" s="3142"/>
      <c r="Z728" s="3142"/>
      <c r="AA728" s="3142"/>
      <c r="AB728" s="3142"/>
      <c r="AC728" s="3142"/>
      <c r="AD728" s="3142"/>
      <c r="AE728" s="3142"/>
      <c r="AF728" s="3142"/>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43" t="s">
        <v>626</v>
      </c>
      <c r="D730" s="3144"/>
      <c r="E730" s="963"/>
      <c r="F730" s="943" t="s">
        <v>1834</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1599</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1835</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1836</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43" t="s">
        <v>626</v>
      </c>
      <c r="D734" s="3144"/>
      <c r="E734" s="1024"/>
      <c r="F734" s="1289" t="s">
        <v>1837</v>
      </c>
      <c r="G734" s="3145" t="s">
        <v>1838</v>
      </c>
      <c r="H734" s="3145"/>
      <c r="I734" s="3145"/>
      <c r="J734" s="3145"/>
      <c r="K734" s="3145"/>
      <c r="L734" s="3145"/>
      <c r="M734" s="3145"/>
      <c r="N734" s="3145"/>
      <c r="O734" s="3145"/>
      <c r="P734" s="3145"/>
      <c r="Q734" s="3145"/>
      <c r="R734" s="3145"/>
      <c r="S734" s="3145"/>
      <c r="T734" s="3145"/>
      <c r="U734" s="3145"/>
      <c r="V734" s="3145"/>
      <c r="W734" s="3145"/>
      <c r="X734" s="3145"/>
      <c r="Y734" s="3145"/>
      <c r="Z734" s="3145"/>
      <c r="AA734" s="3145"/>
      <c r="AB734" s="3145"/>
      <c r="AC734" s="3145"/>
      <c r="AD734" s="3145"/>
      <c r="AE734" s="3145"/>
      <c r="AF734" s="3145"/>
      <c r="AG734" s="1030">
        <f>IF(AND($C$734="Yes",$C$725="Yes"),2,0)</f>
        <v>0</v>
      </c>
      <c r="AH734" s="1796" t="s">
        <v>1599</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46"/>
      <c r="H735" s="3146"/>
      <c r="I735" s="3146"/>
      <c r="J735" s="3146"/>
      <c r="K735" s="3146"/>
      <c r="L735" s="3146"/>
      <c r="M735" s="3146"/>
      <c r="N735" s="3146"/>
      <c r="O735" s="3146"/>
      <c r="P735" s="3146"/>
      <c r="Q735" s="3146"/>
      <c r="R735" s="3146"/>
      <c r="S735" s="3146"/>
      <c r="T735" s="3146"/>
      <c r="U735" s="3146"/>
      <c r="V735" s="3146"/>
      <c r="W735" s="3146"/>
      <c r="X735" s="3146"/>
      <c r="Y735" s="3146"/>
      <c r="Z735" s="3146"/>
      <c r="AA735" s="3146"/>
      <c r="AB735" s="3146"/>
      <c r="AC735" s="3146"/>
      <c r="AD735" s="3146"/>
      <c r="AE735" s="3146"/>
      <c r="AF735" s="3146"/>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1839</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27" t="s">
        <v>626</v>
      </c>
      <c r="D738" s="3128"/>
      <c r="E738" s="1298" t="s">
        <v>1840</v>
      </c>
      <c r="F738" s="1258" t="s">
        <v>1841</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1599</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29" t="s">
        <v>626</v>
      </c>
      <c r="G739" s="3129"/>
      <c r="H739" s="3129"/>
      <c r="I739" s="3129"/>
      <c r="J739" s="3129"/>
      <c r="K739" s="3129"/>
      <c r="L739" s="3129"/>
      <c r="M739" s="3129"/>
      <c r="N739" s="3129"/>
      <c r="O739" s="3129"/>
      <c r="P739" s="3129"/>
      <c r="Q739" s="3129"/>
      <c r="R739" s="3129"/>
      <c r="S739" s="3129"/>
      <c r="T739" s="3129"/>
      <c r="U739" s="3129"/>
      <c r="V739" s="3129"/>
      <c r="W739" s="3129"/>
      <c r="X739" s="3129"/>
      <c r="Y739" s="3129"/>
      <c r="Z739" s="3129"/>
      <c r="AA739" s="3129"/>
      <c r="AB739" s="3129"/>
      <c r="AC739" s="3129"/>
      <c r="AD739" s="3129"/>
      <c r="AE739" s="3129"/>
      <c r="AF739" s="3129"/>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30"/>
      <c r="G740" s="3130"/>
      <c r="H740" s="3130"/>
      <c r="I740" s="3130"/>
      <c r="J740" s="3130"/>
      <c r="K740" s="3130"/>
      <c r="L740" s="3130"/>
      <c r="M740" s="3130"/>
      <c r="N740" s="3130"/>
      <c r="O740" s="3130"/>
      <c r="P740" s="3130"/>
      <c r="Q740" s="3130"/>
      <c r="R740" s="3130"/>
      <c r="S740" s="3130"/>
      <c r="T740" s="3130"/>
      <c r="U740" s="3130"/>
      <c r="V740" s="3130"/>
      <c r="W740" s="3130"/>
      <c r="X740" s="3130"/>
      <c r="Y740" s="3130"/>
      <c r="Z740" s="3130"/>
      <c r="AA740" s="3130"/>
      <c r="AB740" s="3130"/>
      <c r="AC740" s="3130"/>
      <c r="AD740" s="3130"/>
      <c r="AE740" s="3130"/>
      <c r="AF740" s="3130"/>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1842</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1843</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1844</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1845</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1846</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1847</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1848</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1849</v>
      </c>
      <c r="AK750" s="3048">
        <f>SUM(AG694:AG739)</f>
        <v>0</v>
      </c>
      <c r="AL750" s="3049"/>
      <c r="AM750" s="3050"/>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1850</v>
      </c>
      <c r="B753" s="1011" t="s">
        <v>1851</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31" t="s">
        <v>1852</v>
      </c>
      <c r="AF753" s="3131"/>
      <c r="AG753" s="3131"/>
      <c r="AH753" s="3131"/>
      <c r="AI753" s="3131"/>
      <c r="AJ753" s="3131"/>
      <c r="AK753" s="3131"/>
      <c r="AL753" s="1004"/>
      <c r="AM753" s="1004"/>
      <c r="AN753" s="999"/>
    </row>
    <row r="754" spans="1:49" s="942" customFormat="1" ht="12.75" customHeight="1">
      <c r="A754" s="1011"/>
      <c r="B754" s="1011" t="s">
        <v>1595</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62" t="s">
        <v>578</v>
      </c>
      <c r="D756" s="3062"/>
      <c r="E756" s="943"/>
      <c r="F756" s="3132" t="s">
        <v>1853</v>
      </c>
      <c r="G756" s="3133"/>
      <c r="H756" s="3133"/>
      <c r="I756" s="3133"/>
      <c r="J756" s="3133"/>
      <c r="K756" s="3133"/>
      <c r="L756" s="3133"/>
      <c r="M756" s="3133"/>
      <c r="N756" s="3133"/>
      <c r="O756" s="3133"/>
      <c r="P756" s="3133"/>
      <c r="Q756" s="3133"/>
      <c r="R756" s="3133"/>
      <c r="S756" s="3133"/>
      <c r="T756" s="3133"/>
      <c r="U756" s="3133"/>
      <c r="V756" s="3133"/>
      <c r="W756" s="3133"/>
      <c r="X756" s="3133"/>
      <c r="Y756" s="3133"/>
      <c r="Z756" s="3133"/>
      <c r="AA756" s="3133"/>
      <c r="AB756" s="3133"/>
      <c r="AC756" s="3133"/>
      <c r="AD756" s="3133"/>
      <c r="AE756" s="3133"/>
      <c r="AF756" s="3133"/>
      <c r="AG756" s="3133"/>
      <c r="AH756" s="3133"/>
      <c r="AI756" s="3133"/>
      <c r="AJ756" s="3133"/>
      <c r="AK756" s="3133"/>
      <c r="AL756" s="3134"/>
      <c r="AM756" s="1004"/>
      <c r="AN756" s="999"/>
    </row>
    <row r="757" spans="1:49" s="942" customFormat="1" ht="12.75" customHeight="1">
      <c r="A757" s="1011"/>
      <c r="B757" s="1011"/>
      <c r="C757" s="943"/>
      <c r="D757" s="943"/>
      <c r="E757" s="943"/>
      <c r="F757" s="3135"/>
      <c r="G757" s="3136"/>
      <c r="H757" s="3136"/>
      <c r="I757" s="3136"/>
      <c r="J757" s="3136"/>
      <c r="K757" s="3136"/>
      <c r="L757" s="3136"/>
      <c r="M757" s="3136"/>
      <c r="N757" s="3136"/>
      <c r="O757" s="3136"/>
      <c r="P757" s="3136"/>
      <c r="Q757" s="3136"/>
      <c r="R757" s="3136"/>
      <c r="S757" s="3136"/>
      <c r="T757" s="3136"/>
      <c r="U757" s="3136"/>
      <c r="V757" s="3136"/>
      <c r="W757" s="3136"/>
      <c r="X757" s="3136"/>
      <c r="Y757" s="3136"/>
      <c r="Z757" s="3136"/>
      <c r="AA757" s="3136"/>
      <c r="AB757" s="3136"/>
      <c r="AC757" s="3136"/>
      <c r="AD757" s="3136"/>
      <c r="AE757" s="3136"/>
      <c r="AF757" s="3136"/>
      <c r="AG757" s="3136"/>
      <c r="AH757" s="3136"/>
      <c r="AI757" s="3136"/>
      <c r="AJ757" s="3136"/>
      <c r="AK757" s="3136"/>
      <c r="AL757" s="3137"/>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62" t="s">
        <v>626</v>
      </c>
      <c r="D759" s="3062"/>
      <c r="E759" s="1304"/>
      <c r="F759" s="1305" t="s">
        <v>1854</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40" t="s">
        <v>1855</v>
      </c>
      <c r="G760" s="3041"/>
      <c r="H760" s="3041"/>
      <c r="I760" s="3041"/>
      <c r="J760" s="3041"/>
      <c r="K760" s="3041"/>
      <c r="L760" s="3041"/>
      <c r="M760" s="3041"/>
      <c r="N760" s="3041"/>
      <c r="O760" s="3041"/>
      <c r="P760" s="3041"/>
      <c r="Q760" s="3041"/>
      <c r="R760" s="3041"/>
      <c r="S760" s="3041"/>
      <c r="T760" s="3041"/>
      <c r="U760" s="3041"/>
      <c r="V760" s="3041"/>
      <c r="W760" s="3041"/>
      <c r="X760" s="3041"/>
      <c r="Y760" s="3041"/>
      <c r="Z760" s="3041"/>
      <c r="AA760" s="3041"/>
      <c r="AB760" s="3041"/>
      <c r="AC760" s="3041"/>
      <c r="AD760" s="3041"/>
      <c r="AE760" s="3041"/>
      <c r="AF760" s="3041"/>
      <c r="AG760" s="3041"/>
      <c r="AH760" s="3041"/>
      <c r="AI760" s="3041"/>
      <c r="AJ760" s="3041"/>
      <c r="AK760" s="3041"/>
      <c r="AL760" s="3042"/>
      <c r="AM760" s="1004"/>
      <c r="AN760" s="999"/>
      <c r="AS760" s="1482"/>
      <c r="AT760" s="1482"/>
      <c r="AU760" s="1482"/>
      <c r="AV760" s="1482"/>
      <c r="AW760" s="1482"/>
    </row>
    <row r="761" spans="1:49" s="942" customFormat="1" ht="12.75" customHeight="1">
      <c r="A761" s="1025"/>
      <c r="B761" s="1304"/>
      <c r="C761" s="1304"/>
      <c r="D761" s="1304"/>
      <c r="E761" s="1304"/>
      <c r="F761" s="3040"/>
      <c r="G761" s="3041"/>
      <c r="H761" s="3041"/>
      <c r="I761" s="3041"/>
      <c r="J761" s="3041"/>
      <c r="K761" s="3041"/>
      <c r="L761" s="3041"/>
      <c r="M761" s="3041"/>
      <c r="N761" s="3041"/>
      <c r="O761" s="3041"/>
      <c r="P761" s="3041"/>
      <c r="Q761" s="3041"/>
      <c r="R761" s="3041"/>
      <c r="S761" s="3041"/>
      <c r="T761" s="3041"/>
      <c r="U761" s="3041"/>
      <c r="V761" s="3041"/>
      <c r="W761" s="3041"/>
      <c r="X761" s="3041"/>
      <c r="Y761" s="3041"/>
      <c r="Z761" s="3041"/>
      <c r="AA761" s="3041"/>
      <c r="AB761" s="3041"/>
      <c r="AC761" s="3041"/>
      <c r="AD761" s="3041"/>
      <c r="AE761" s="3041"/>
      <c r="AF761" s="3041"/>
      <c r="AG761" s="3041"/>
      <c r="AH761" s="3041"/>
      <c r="AI761" s="3041"/>
      <c r="AJ761" s="3041"/>
      <c r="AK761" s="3041"/>
      <c r="AL761" s="3042"/>
      <c r="AM761" s="1004"/>
      <c r="AN761" s="999"/>
    </row>
    <row r="762" spans="1:49" s="942" customFormat="1" ht="12.75" customHeight="1">
      <c r="A762" s="1025"/>
      <c r="B762" s="1304"/>
      <c r="C762" s="1304"/>
      <c r="D762" s="1304"/>
      <c r="E762" s="1304"/>
      <c r="F762" s="1310" t="s">
        <v>1856</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40" t="s">
        <v>1857</v>
      </c>
      <c r="G763" s="3041"/>
      <c r="H763" s="3041"/>
      <c r="I763" s="3041"/>
      <c r="J763" s="3041"/>
      <c r="K763" s="3041"/>
      <c r="L763" s="3041"/>
      <c r="M763" s="3041"/>
      <c r="N763" s="3041"/>
      <c r="O763" s="3041"/>
      <c r="P763" s="3041"/>
      <c r="Q763" s="3041"/>
      <c r="R763" s="3041"/>
      <c r="S763" s="3041"/>
      <c r="T763" s="3041"/>
      <c r="U763" s="3041"/>
      <c r="V763" s="3041"/>
      <c r="W763" s="3041"/>
      <c r="X763" s="3041"/>
      <c r="Y763" s="3041"/>
      <c r="Z763" s="3041"/>
      <c r="AA763" s="3041"/>
      <c r="AB763" s="3041"/>
      <c r="AC763" s="3041"/>
      <c r="AD763" s="3041"/>
      <c r="AE763" s="3041"/>
      <c r="AF763" s="3041"/>
      <c r="AG763" s="3041"/>
      <c r="AH763" s="3041"/>
      <c r="AI763" s="3041"/>
      <c r="AJ763" s="3041"/>
      <c r="AK763" s="3041"/>
      <c r="AL763" s="1313"/>
      <c r="AM763" s="1004"/>
      <c r="AN763" s="999"/>
      <c r="AT763" s="1088"/>
      <c r="AU763" s="1088"/>
      <c r="AV763" s="1088"/>
    </row>
    <row r="764" spans="1:49" s="942" customFormat="1" ht="12.75" customHeight="1">
      <c r="A764" s="1025"/>
      <c r="B764" s="1304"/>
      <c r="C764" s="1304"/>
      <c r="D764" s="1304"/>
      <c r="E764" s="1304"/>
      <c r="F764" s="3043"/>
      <c r="G764" s="3044"/>
      <c r="H764" s="3044"/>
      <c r="I764" s="3044"/>
      <c r="J764" s="3044"/>
      <c r="K764" s="3044"/>
      <c r="L764" s="3044"/>
      <c r="M764" s="3044"/>
      <c r="N764" s="3044"/>
      <c r="O764" s="3044"/>
      <c r="P764" s="3044"/>
      <c r="Q764" s="3044"/>
      <c r="R764" s="3044"/>
      <c r="S764" s="3044"/>
      <c r="T764" s="3044"/>
      <c r="U764" s="3044"/>
      <c r="V764" s="3044"/>
      <c r="W764" s="3044"/>
      <c r="X764" s="3044"/>
      <c r="Y764" s="3044"/>
      <c r="Z764" s="3044"/>
      <c r="AA764" s="3044"/>
      <c r="AB764" s="3044"/>
      <c r="AC764" s="3044"/>
      <c r="AD764" s="3044"/>
      <c r="AE764" s="3044"/>
      <c r="AF764" s="3044"/>
      <c r="AG764" s="3044"/>
      <c r="AH764" s="3044"/>
      <c r="AI764" s="3044"/>
      <c r="AJ764" s="3044"/>
      <c r="AK764" s="3044"/>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34">
        <f>Application!AJ975</f>
        <v>31644800</v>
      </c>
      <c r="AQ765" s="3034"/>
      <c r="AR765" s="3034"/>
    </row>
    <row r="766" spans="1:49" s="942" customFormat="1" ht="12.75" customHeight="1">
      <c r="A766" s="1316"/>
      <c r="B766" s="923" t="s">
        <v>1858</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45">
        <f>'Sources and Uses Budget'!S107+'Sources and Uses Budget'!T107</f>
        <v>55133105</v>
      </c>
      <c r="AG766" s="3045"/>
      <c r="AH766" s="3045"/>
      <c r="AI766" s="3045"/>
      <c r="AJ766" s="3045"/>
      <c r="AK766" s="1004"/>
      <c r="AL766" s="1004"/>
      <c r="AM766" s="1004"/>
      <c r="AN766" s="999"/>
    </row>
    <row r="767" spans="1:49" s="942" customFormat="1" ht="12.75" customHeight="1">
      <c r="A767" s="1048"/>
      <c r="B767" s="1048" t="s">
        <v>1859</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46">
        <f>AP774</f>
        <v>71533560</v>
      </c>
      <c r="AG767" s="3046"/>
      <c r="AH767" s="3046"/>
      <c r="AI767" s="3046"/>
      <c r="AJ767" s="3046"/>
      <c r="AK767" s="1004"/>
      <c r="AL767" s="1004"/>
      <c r="AM767" s="1004"/>
      <c r="AN767" s="999"/>
      <c r="AP767" s="3034">
        <f>Application!AJ1024</f>
        <v>17404640</v>
      </c>
      <c r="AQ767" s="3034"/>
      <c r="AR767" s="303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47">
        <f>ROUNDDOWN(IF(C759="YES",((1-(AF766/AF767))*2),(1-(AF766/AF767))),2)</f>
        <v>0.22</v>
      </c>
      <c r="AG768" s="3047"/>
      <c r="AH768" s="3047"/>
      <c r="AI768" s="3047"/>
      <c r="AJ768" s="3047"/>
      <c r="AK768" s="1004"/>
      <c r="AL768" s="1004"/>
      <c r="AM768" s="1004"/>
      <c r="AN768" s="999"/>
      <c r="AP768" s="3035">
        <f>Application!AJ1028</f>
        <v>28480320</v>
      </c>
      <c r="AQ768" s="3035"/>
      <c r="AR768" s="3035"/>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54">
        <f>IF(((AP767+AP768)/AP765)&gt;0.8,0.8,((AP767+AP768)/AP765))</f>
        <v>0.8</v>
      </c>
      <c r="AQ769" s="3054"/>
      <c r="AR769" s="3054"/>
    </row>
    <row r="770" spans="1:44" s="942" customFormat="1" ht="12.75" customHeight="1">
      <c r="A770" s="1047"/>
      <c r="B770" s="3107" t="s">
        <v>1860</v>
      </c>
      <c r="C770" s="3108"/>
      <c r="D770" s="3108"/>
      <c r="E770" s="3108"/>
      <c r="F770" s="3108"/>
      <c r="G770" s="3108"/>
      <c r="H770" s="3108"/>
      <c r="I770" s="3108"/>
      <c r="J770" s="3108"/>
      <c r="K770" s="3108"/>
      <c r="L770" s="3108"/>
      <c r="M770" s="3108"/>
      <c r="N770" s="3108"/>
      <c r="O770" s="3108"/>
      <c r="P770" s="3108"/>
      <c r="Q770" s="3108"/>
      <c r="R770" s="3108"/>
      <c r="S770" s="3108"/>
      <c r="T770" s="3108"/>
      <c r="U770" s="3108"/>
      <c r="V770" s="3108"/>
      <c r="W770" s="3108"/>
      <c r="X770" s="3108"/>
      <c r="Y770" s="3108"/>
      <c r="Z770" s="3108"/>
      <c r="AA770" s="3108"/>
      <c r="AB770" s="3108"/>
      <c r="AC770" s="3108"/>
      <c r="AD770" s="3108"/>
      <c r="AE770" s="3108"/>
      <c r="AF770" s="3108"/>
      <c r="AG770" s="3108"/>
      <c r="AH770" s="3108"/>
      <c r="AI770" s="3108"/>
      <c r="AJ770" s="3109"/>
      <c r="AK770" s="1004"/>
      <c r="AL770" s="1004"/>
      <c r="AM770" s="1004"/>
      <c r="AN770" s="999"/>
    </row>
    <row r="771" spans="1:44" s="942" customFormat="1" ht="12.75" customHeight="1">
      <c r="A771" s="1047"/>
      <c r="B771" s="3110"/>
      <c r="C771" s="3111"/>
      <c r="D771" s="3111"/>
      <c r="E771" s="3111"/>
      <c r="F771" s="3111"/>
      <c r="G771" s="3111"/>
      <c r="H771" s="3111"/>
      <c r="I771" s="3111"/>
      <c r="J771" s="3111"/>
      <c r="K771" s="3111"/>
      <c r="L771" s="3111"/>
      <c r="M771" s="3111"/>
      <c r="N771" s="3111"/>
      <c r="O771" s="3111"/>
      <c r="P771" s="3111"/>
      <c r="Q771" s="3111"/>
      <c r="R771" s="3111"/>
      <c r="S771" s="3111"/>
      <c r="T771" s="3111"/>
      <c r="U771" s="3111"/>
      <c r="V771" s="3111"/>
      <c r="W771" s="3111"/>
      <c r="X771" s="3111"/>
      <c r="Y771" s="3111"/>
      <c r="Z771" s="3111"/>
      <c r="AA771" s="3111"/>
      <c r="AB771" s="3111"/>
      <c r="AC771" s="3111"/>
      <c r="AD771" s="3111"/>
      <c r="AE771" s="3111"/>
      <c r="AF771" s="3111"/>
      <c r="AG771" s="3111"/>
      <c r="AH771" s="3111"/>
      <c r="AI771" s="3111"/>
      <c r="AJ771" s="3112"/>
      <c r="AK771" s="1004"/>
      <c r="AL771" s="1004"/>
      <c r="AM771" s="1004"/>
      <c r="AN771" s="999"/>
      <c r="AP771" s="3034">
        <f>AP772-AP767-AP768</f>
        <v>46217720</v>
      </c>
      <c r="AQ771" s="3055"/>
      <c r="AR771" s="3055"/>
    </row>
    <row r="772" spans="1:44" s="942" customFormat="1" ht="12.75" customHeight="1">
      <c r="A772" s="1047"/>
      <c r="B772" s="3113"/>
      <c r="C772" s="3114"/>
      <c r="D772" s="3114"/>
      <c r="E772" s="3114"/>
      <c r="F772" s="3114"/>
      <c r="G772" s="3114"/>
      <c r="H772" s="3114"/>
      <c r="I772" s="3114"/>
      <c r="J772" s="3114"/>
      <c r="K772" s="3114"/>
      <c r="L772" s="3114"/>
      <c r="M772" s="3114"/>
      <c r="N772" s="3114"/>
      <c r="O772" s="3114"/>
      <c r="P772" s="3114"/>
      <c r="Q772" s="3114"/>
      <c r="R772" s="3114"/>
      <c r="S772" s="3114"/>
      <c r="T772" s="3114"/>
      <c r="U772" s="3114"/>
      <c r="V772" s="3114"/>
      <c r="W772" s="3114"/>
      <c r="X772" s="3114"/>
      <c r="Y772" s="3114"/>
      <c r="Z772" s="3114"/>
      <c r="AA772" s="3114"/>
      <c r="AB772" s="3114"/>
      <c r="AC772" s="3114"/>
      <c r="AD772" s="3114"/>
      <c r="AE772" s="3114"/>
      <c r="AF772" s="3114"/>
      <c r="AG772" s="3114"/>
      <c r="AH772" s="3114"/>
      <c r="AI772" s="3114"/>
      <c r="AJ772" s="3115"/>
      <c r="AK772" s="1004"/>
      <c r="AL772" s="1004"/>
      <c r="AM772" s="1004"/>
      <c r="AN772" s="999"/>
      <c r="AP772" s="3034">
        <f>Application!AJ1032</f>
        <v>92102680</v>
      </c>
      <c r="AQ772" s="3034"/>
      <c r="AR772" s="303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1861</v>
      </c>
      <c r="AK774" s="3116">
        <f>IF(AF768=0,0,IF((AF768*100)&gt;12,12,(AF768*100)))</f>
        <v>12</v>
      </c>
      <c r="AL774" s="3116"/>
      <c r="AM774" s="3117"/>
      <c r="AN774" s="999"/>
      <c r="AP774" s="3023">
        <f>AP771+(AP765*AP769)</f>
        <v>71533560</v>
      </c>
      <c r="AQ774" s="3024"/>
      <c r="AR774" s="3025"/>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18" t="s">
        <v>1862</v>
      </c>
      <c r="B777" s="3119"/>
      <c r="C777" s="3119"/>
      <c r="D777" s="3119"/>
      <c r="E777" s="3119"/>
      <c r="F777" s="3119"/>
      <c r="G777" s="3119"/>
      <c r="H777" s="3119"/>
      <c r="I777" s="3119"/>
      <c r="J777" s="3119"/>
      <c r="K777" s="3119"/>
      <c r="L777" s="3119"/>
      <c r="M777" s="3119"/>
      <c r="N777" s="3119"/>
      <c r="O777" s="3119"/>
      <c r="P777" s="3119"/>
      <c r="Q777" s="3119"/>
      <c r="R777" s="3119"/>
      <c r="S777" s="3119"/>
      <c r="T777" s="3119"/>
      <c r="U777" s="3119"/>
      <c r="V777" s="3119"/>
      <c r="W777" s="3119"/>
      <c r="X777" s="3119"/>
      <c r="Y777" s="3119"/>
      <c r="Z777" s="3119"/>
      <c r="AA777" s="3119"/>
      <c r="AB777" s="3119"/>
      <c r="AC777" s="3119"/>
      <c r="AD777" s="3119"/>
      <c r="AE777" s="3119"/>
      <c r="AF777" s="3119"/>
      <c r="AG777" s="3119"/>
      <c r="AH777" s="3119"/>
      <c r="AI777" s="3119"/>
      <c r="AJ777" s="3119"/>
      <c r="AK777" s="3119"/>
      <c r="AL777" s="3119"/>
      <c r="AM777" s="3119"/>
    </row>
    <row r="778" spans="1:44">
      <c r="A778" s="3120"/>
      <c r="B778" s="3120"/>
      <c r="C778" s="3120"/>
      <c r="D778" s="3120"/>
      <c r="E778" s="3120"/>
      <c r="F778" s="3120"/>
      <c r="G778" s="3120"/>
      <c r="H778" s="3120"/>
      <c r="I778" s="3120"/>
      <c r="J778" s="3120"/>
      <c r="K778" s="3120"/>
      <c r="L778" s="3120"/>
      <c r="M778" s="3120"/>
      <c r="N778" s="3120"/>
      <c r="O778" s="3120"/>
      <c r="P778" s="3120"/>
      <c r="Q778" s="3120"/>
      <c r="R778" s="3120"/>
      <c r="S778" s="3120"/>
      <c r="T778" s="3120"/>
      <c r="U778" s="3120"/>
      <c r="V778" s="3120"/>
      <c r="W778" s="3120"/>
      <c r="X778" s="3120"/>
      <c r="Y778" s="3120"/>
      <c r="Z778" s="3120"/>
      <c r="AA778" s="3120"/>
      <c r="AB778" s="3120"/>
      <c r="AC778" s="3120"/>
      <c r="AD778" s="3120"/>
      <c r="AE778" s="3120"/>
      <c r="AF778" s="3120"/>
      <c r="AG778" s="3120"/>
      <c r="AH778" s="3120"/>
      <c r="AI778" s="3120"/>
      <c r="AJ778" s="3120"/>
      <c r="AK778" s="3120"/>
      <c r="AL778" s="3120"/>
      <c r="AM778" s="3120"/>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51"/>
      <c r="B780" s="3051"/>
      <c r="C780" s="3051"/>
      <c r="D780" s="3051"/>
      <c r="E780" s="3051"/>
      <c r="F780" s="3051"/>
      <c r="G780" s="3051"/>
      <c r="H780" s="3051"/>
      <c r="I780" s="3051"/>
      <c r="J780" s="3051"/>
      <c r="K780" s="3051"/>
      <c r="L780" s="3051"/>
      <c r="M780" s="3051"/>
      <c r="N780" s="3051"/>
      <c r="O780" s="3051"/>
      <c r="P780" s="3051"/>
      <c r="Q780" s="3051"/>
      <c r="R780" s="3051"/>
      <c r="S780" s="3051"/>
      <c r="T780" s="3051"/>
      <c r="U780" s="3051"/>
      <c r="V780" s="3051"/>
      <c r="W780" s="3051"/>
      <c r="X780" s="3051"/>
      <c r="Y780" s="3051"/>
      <c r="Z780" s="3051"/>
      <c r="AA780" s="3051"/>
      <c r="AB780" s="3051"/>
      <c r="AC780" s="3051"/>
      <c r="AD780" s="3051"/>
      <c r="AE780" s="3051"/>
      <c r="AF780" s="3051"/>
      <c r="AG780" s="3051"/>
      <c r="AH780" s="3051"/>
      <c r="AI780" s="3051"/>
      <c r="AJ780" s="3051"/>
      <c r="AK780" s="3051"/>
      <c r="AL780" s="3051"/>
      <c r="AM780" s="3051"/>
      <c r="AO780" s="1226"/>
      <c r="AP780" s="1319"/>
      <c r="AQ780" s="1318"/>
    </row>
    <row r="781" spans="1:44">
      <c r="A781" s="3051"/>
      <c r="B781" s="3051"/>
      <c r="C781" s="3051"/>
      <c r="D781" s="3051"/>
      <c r="E781" s="3051"/>
      <c r="F781" s="3051"/>
      <c r="G781" s="3051"/>
      <c r="H781" s="3051"/>
      <c r="I781" s="3051"/>
      <c r="J781" s="3051"/>
      <c r="K781" s="3051"/>
      <c r="L781" s="3051"/>
      <c r="M781" s="3051"/>
      <c r="N781" s="3051"/>
      <c r="O781" s="3051"/>
      <c r="P781" s="3051"/>
      <c r="Q781" s="3051"/>
      <c r="R781" s="3051"/>
      <c r="S781" s="3051"/>
      <c r="T781" s="3051"/>
      <c r="U781" s="3051"/>
      <c r="V781" s="3051"/>
      <c r="W781" s="3051"/>
      <c r="X781" s="3051"/>
      <c r="Y781" s="3051"/>
      <c r="Z781" s="3051"/>
      <c r="AA781" s="3051"/>
      <c r="AB781" s="3051"/>
      <c r="AC781" s="3051"/>
      <c r="AD781" s="3051"/>
      <c r="AE781" s="3051"/>
      <c r="AF781" s="3051"/>
      <c r="AG781" s="3051"/>
      <c r="AH781" s="3051"/>
      <c r="AI781" s="3051"/>
      <c r="AJ781" s="3051"/>
      <c r="AK781" s="3051"/>
      <c r="AL781" s="3051"/>
      <c r="AM781" s="3051"/>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21" t="s">
        <v>1863</v>
      </c>
      <c r="U782" s="3122"/>
      <c r="V782" s="3122"/>
      <c r="W782" s="3122"/>
      <c r="X782" s="3122"/>
      <c r="Y782" s="3123"/>
      <c r="Z782" s="3121" t="s">
        <v>1864</v>
      </c>
      <c r="AA782" s="3122"/>
      <c r="AB782" s="3122"/>
      <c r="AC782" s="3122"/>
      <c r="AD782" s="3122"/>
      <c r="AE782" s="3123"/>
      <c r="AF782" s="3121" t="s">
        <v>1865</v>
      </c>
      <c r="AG782" s="3122"/>
      <c r="AH782" s="3122"/>
      <c r="AI782" s="3122"/>
      <c r="AJ782" s="3122"/>
      <c r="AK782" s="3123"/>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24"/>
      <c r="U783" s="3125"/>
      <c r="V783" s="3125"/>
      <c r="W783" s="3125"/>
      <c r="X783" s="3125"/>
      <c r="Y783" s="3126"/>
      <c r="Z783" s="3124"/>
      <c r="AA783" s="3125"/>
      <c r="AB783" s="3125"/>
      <c r="AC783" s="3125"/>
      <c r="AD783" s="3125"/>
      <c r="AE783" s="3126"/>
      <c r="AF783" s="3124"/>
      <c r="AG783" s="3125"/>
      <c r="AH783" s="3125"/>
      <c r="AI783" s="3125"/>
      <c r="AJ783" s="3125"/>
      <c r="AK783" s="3126"/>
      <c r="AL783" s="1321"/>
      <c r="AM783" s="1215"/>
      <c r="AO783" s="1319"/>
      <c r="AP783" s="1318"/>
      <c r="AQ783" s="1318"/>
    </row>
    <row r="784" spans="1:44">
      <c r="A784" s="1322" t="s">
        <v>798</v>
      </c>
      <c r="B784" s="3075" t="s">
        <v>1563</v>
      </c>
      <c r="C784" s="3075"/>
      <c r="D784" s="3075"/>
      <c r="E784" s="3075"/>
      <c r="F784" s="3075"/>
      <c r="G784" s="3075"/>
      <c r="H784" s="3075"/>
      <c r="I784" s="3075"/>
      <c r="J784" s="3075"/>
      <c r="K784" s="3075"/>
      <c r="L784" s="3075"/>
      <c r="M784" s="3075"/>
      <c r="N784" s="3075"/>
      <c r="O784" s="3075"/>
      <c r="P784" s="3075"/>
      <c r="Q784" s="3075"/>
      <c r="R784" s="3075"/>
      <c r="S784" s="3076"/>
      <c r="T784" s="3106">
        <f>AK51</f>
        <v>0</v>
      </c>
      <c r="U784" s="3079"/>
      <c r="V784" s="3079"/>
      <c r="W784" s="3079"/>
      <c r="X784" s="3079"/>
      <c r="Y784" s="3080"/>
      <c r="Z784" s="3078">
        <v>20</v>
      </c>
      <c r="AA784" s="3079"/>
      <c r="AB784" s="3079"/>
      <c r="AC784" s="3079"/>
      <c r="AD784" s="3079"/>
      <c r="AE784" s="3080"/>
      <c r="AF784" s="3081">
        <f>IF(T784&gt;Z784,Z784,T784)</f>
        <v>0</v>
      </c>
      <c r="AG784" s="3081"/>
      <c r="AH784" s="3081"/>
      <c r="AI784" s="3081"/>
      <c r="AJ784" s="3081"/>
      <c r="AK784" s="3081"/>
      <c r="AL784" s="1321"/>
      <c r="AM784" s="1215"/>
      <c r="AO784" s="1318"/>
      <c r="AP784" s="1318"/>
      <c r="AQ784" s="1318"/>
    </row>
    <row r="785" spans="1:81">
      <c r="A785" s="1322" t="s">
        <v>1831</v>
      </c>
      <c r="B785" s="3075" t="s">
        <v>1584</v>
      </c>
      <c r="C785" s="3075"/>
      <c r="D785" s="3075"/>
      <c r="E785" s="3075"/>
      <c r="F785" s="3075"/>
      <c r="G785" s="3075"/>
      <c r="H785" s="3075"/>
      <c r="I785" s="3075"/>
      <c r="J785" s="3075"/>
      <c r="K785" s="3075"/>
      <c r="L785" s="3075"/>
      <c r="M785" s="3075"/>
      <c r="N785" s="3075"/>
      <c r="O785" s="3075"/>
      <c r="P785" s="3075"/>
      <c r="Q785" s="3075"/>
      <c r="R785" s="3075"/>
      <c r="S785" s="3076"/>
      <c r="T785" s="3106">
        <f>AK72</f>
        <v>10</v>
      </c>
      <c r="U785" s="3079"/>
      <c r="V785" s="3079"/>
      <c r="W785" s="3079"/>
      <c r="X785" s="3079"/>
      <c r="Y785" s="3080"/>
      <c r="Z785" s="3078">
        <v>10</v>
      </c>
      <c r="AA785" s="3079"/>
      <c r="AB785" s="3079"/>
      <c r="AC785" s="3079"/>
      <c r="AD785" s="3079"/>
      <c r="AE785" s="3080"/>
      <c r="AF785" s="3081">
        <f>IF(T785&gt;Z785,Z785,T785)</f>
        <v>10</v>
      </c>
      <c r="AG785" s="3081"/>
      <c r="AH785" s="3081"/>
      <c r="AI785" s="3081"/>
      <c r="AJ785" s="3081"/>
      <c r="AK785" s="3081"/>
      <c r="AL785" s="1321"/>
      <c r="AM785" s="1215"/>
      <c r="AO785" s="1318"/>
      <c r="AP785" s="1318"/>
      <c r="AQ785" s="1318"/>
    </row>
    <row r="786" spans="1:81">
      <c r="A786" s="1322" t="s">
        <v>1840</v>
      </c>
      <c r="B786" s="3075" t="s">
        <v>1594</v>
      </c>
      <c r="C786" s="3075"/>
      <c r="D786" s="3075"/>
      <c r="E786" s="3075"/>
      <c r="F786" s="3075"/>
      <c r="G786" s="3075"/>
      <c r="H786" s="3075"/>
      <c r="I786" s="3075"/>
      <c r="J786" s="3075"/>
      <c r="K786" s="3075"/>
      <c r="L786" s="3075"/>
      <c r="M786" s="3075"/>
      <c r="N786" s="3075"/>
      <c r="O786" s="3075"/>
      <c r="P786" s="3075"/>
      <c r="Q786" s="3075"/>
      <c r="R786" s="3075"/>
      <c r="S786" s="3076"/>
      <c r="T786" s="3106">
        <f ca="1">AK97</f>
        <v>20</v>
      </c>
      <c r="U786" s="3079"/>
      <c r="V786" s="3079"/>
      <c r="W786" s="3079"/>
      <c r="X786" s="3079"/>
      <c r="Y786" s="3080"/>
      <c r="Z786" s="3078">
        <v>20</v>
      </c>
      <c r="AA786" s="3079"/>
      <c r="AB786" s="3079"/>
      <c r="AC786" s="3079"/>
      <c r="AD786" s="3079"/>
      <c r="AE786" s="3080"/>
      <c r="AF786" s="3081">
        <f ca="1">IF(T786&gt;Z786,Z786,T786)</f>
        <v>20</v>
      </c>
      <c r="AG786" s="3081"/>
      <c r="AH786" s="3081"/>
      <c r="AI786" s="3081"/>
      <c r="AJ786" s="3081"/>
      <c r="AK786" s="3081"/>
      <c r="AL786" s="1321"/>
      <c r="AM786" s="1215"/>
      <c r="AO786" s="1318"/>
      <c r="AP786" s="1318"/>
      <c r="AQ786" s="1318"/>
    </row>
    <row r="787" spans="1:81">
      <c r="A787" s="1322" t="s">
        <v>1866</v>
      </c>
      <c r="B787" s="3075" t="s">
        <v>1604</v>
      </c>
      <c r="C787" s="3075"/>
      <c r="D787" s="3075"/>
      <c r="E787" s="3075"/>
      <c r="F787" s="3075"/>
      <c r="G787" s="3075"/>
      <c r="H787" s="3075"/>
      <c r="I787" s="3075"/>
      <c r="J787" s="3075"/>
      <c r="K787" s="3075"/>
      <c r="L787" s="3075"/>
      <c r="M787" s="3075"/>
      <c r="N787" s="3075"/>
      <c r="O787" s="3075"/>
      <c r="P787" s="3075"/>
      <c r="Q787" s="3075"/>
      <c r="R787" s="3075"/>
      <c r="S787" s="3076"/>
      <c r="T787" s="3106">
        <f>AK131</f>
        <v>10</v>
      </c>
      <c r="U787" s="3079"/>
      <c r="V787" s="3079"/>
      <c r="W787" s="3079"/>
      <c r="X787" s="3079"/>
      <c r="Y787" s="3080"/>
      <c r="Z787" s="3078">
        <v>10</v>
      </c>
      <c r="AA787" s="3079"/>
      <c r="AB787" s="3079"/>
      <c r="AC787" s="3079"/>
      <c r="AD787" s="3079"/>
      <c r="AE787" s="3080"/>
      <c r="AF787" s="3081">
        <f>IF(T787&gt;Z787,Z787,T787)</f>
        <v>10</v>
      </c>
      <c r="AG787" s="3081"/>
      <c r="AH787" s="3081"/>
      <c r="AI787" s="3081"/>
      <c r="AJ787" s="3081"/>
      <c r="AK787" s="3081"/>
      <c r="AL787" s="1321"/>
      <c r="AM787" s="1215"/>
      <c r="AO787" s="1318"/>
      <c r="AP787" s="1318"/>
      <c r="AQ787" s="1318"/>
    </row>
    <row r="788" spans="1:81">
      <c r="A788" s="1324" t="s">
        <v>1867</v>
      </c>
      <c r="B788" s="3075" t="s">
        <v>1868</v>
      </c>
      <c r="C788" s="3075"/>
      <c r="D788" s="3075"/>
      <c r="E788" s="3075"/>
      <c r="F788" s="3075"/>
      <c r="G788" s="3075"/>
      <c r="H788" s="3075"/>
      <c r="I788" s="3075"/>
      <c r="J788" s="3075"/>
      <c r="K788" s="3075"/>
      <c r="L788" s="3075"/>
      <c r="M788" s="3075"/>
      <c r="N788" s="3075"/>
      <c r="O788" s="3075"/>
      <c r="P788" s="3075"/>
      <c r="Q788" s="3075"/>
      <c r="R788" s="3075"/>
      <c r="S788" s="3076"/>
      <c r="T788" s="3077">
        <f>SUM(T789:Y790)</f>
        <v>10</v>
      </c>
      <c r="U788" s="3077"/>
      <c r="V788" s="3077"/>
      <c r="W788" s="3077"/>
      <c r="X788" s="3077"/>
      <c r="Y788" s="3077"/>
      <c r="Z788" s="3081">
        <v>10</v>
      </c>
      <c r="AA788" s="3081"/>
      <c r="AB788" s="3081"/>
      <c r="AC788" s="3081"/>
      <c r="AD788" s="3081"/>
      <c r="AE788" s="3081"/>
      <c r="AF788" s="3081">
        <f>IF(T788&gt;Z788,Z788,T788)</f>
        <v>10</v>
      </c>
      <c r="AG788" s="3081"/>
      <c r="AH788" s="3081"/>
      <c r="AI788" s="3081"/>
      <c r="AJ788" s="3081"/>
      <c r="AK788" s="3081"/>
      <c r="AL788" s="1321"/>
      <c r="AM788" s="1215"/>
    </row>
    <row r="789" spans="1:81">
      <c r="A789" s="925"/>
      <c r="B789" s="1008"/>
      <c r="C789" s="3082" t="s">
        <v>1869</v>
      </c>
      <c r="D789" s="3082"/>
      <c r="E789" s="3082"/>
      <c r="F789" s="3082"/>
      <c r="G789" s="3082"/>
      <c r="H789" s="3082"/>
      <c r="I789" s="3082"/>
      <c r="J789" s="3082"/>
      <c r="K789" s="3082"/>
      <c r="L789" s="3082"/>
      <c r="M789" s="3082"/>
      <c r="N789" s="3082"/>
      <c r="O789" s="3082"/>
      <c r="P789" s="3082"/>
      <c r="Q789" s="3082"/>
      <c r="R789" s="3082"/>
      <c r="S789" s="3083"/>
      <c r="T789" s="3084">
        <f>AJ149</f>
        <v>7</v>
      </c>
      <c r="U789" s="3084"/>
      <c r="V789" s="3084"/>
      <c r="W789" s="3084"/>
      <c r="X789" s="3084"/>
      <c r="Y789" s="3084"/>
      <c r="Z789" s="3085">
        <v>7</v>
      </c>
      <c r="AA789" s="3085"/>
      <c r="AB789" s="3085"/>
      <c r="AC789" s="3085"/>
      <c r="AD789" s="3085"/>
      <c r="AE789" s="3085"/>
      <c r="AF789" s="3086"/>
      <c r="AG789" s="3086"/>
      <c r="AH789" s="3086"/>
      <c r="AI789" s="3086"/>
      <c r="AJ789" s="3086"/>
      <c r="AK789" s="3086"/>
      <c r="AL789" s="1321"/>
      <c r="AM789" s="1215"/>
    </row>
    <row r="790" spans="1:81">
      <c r="A790" s="1325"/>
      <c r="B790" s="1008"/>
      <c r="C790" s="3082" t="s">
        <v>1870</v>
      </c>
      <c r="D790" s="3082"/>
      <c r="E790" s="3082"/>
      <c r="F790" s="3082"/>
      <c r="G790" s="3082"/>
      <c r="H790" s="3082"/>
      <c r="I790" s="3082"/>
      <c r="J790" s="3082"/>
      <c r="K790" s="3082"/>
      <c r="L790" s="3082"/>
      <c r="M790" s="3082"/>
      <c r="N790" s="3082"/>
      <c r="O790" s="3082"/>
      <c r="P790" s="3082"/>
      <c r="Q790" s="3082"/>
      <c r="R790" s="3082"/>
      <c r="S790" s="3083"/>
      <c r="T790" s="3084">
        <f>AJ163</f>
        <v>3</v>
      </c>
      <c r="U790" s="3084"/>
      <c r="V790" s="3084"/>
      <c r="W790" s="3084"/>
      <c r="X790" s="3084"/>
      <c r="Y790" s="3084"/>
      <c r="Z790" s="3085">
        <v>3</v>
      </c>
      <c r="AA790" s="3085"/>
      <c r="AB790" s="3085"/>
      <c r="AC790" s="3085"/>
      <c r="AD790" s="3085"/>
      <c r="AE790" s="3085"/>
      <c r="AF790" s="3086"/>
      <c r="AG790" s="3086"/>
      <c r="AH790" s="3086"/>
      <c r="AI790" s="3086"/>
      <c r="AJ790" s="3086"/>
      <c r="AK790" s="3086"/>
      <c r="AL790" s="1321"/>
      <c r="AM790" s="1215"/>
      <c r="AO790" s="942"/>
    </row>
    <row r="791" spans="1:81">
      <c r="A791" s="1324" t="s">
        <v>1632</v>
      </c>
      <c r="B791" s="3075" t="s">
        <v>1871</v>
      </c>
      <c r="C791" s="3075"/>
      <c r="D791" s="3075"/>
      <c r="E791" s="3075"/>
      <c r="F791" s="3075"/>
      <c r="G791" s="3075"/>
      <c r="H791" s="3075"/>
      <c r="I791" s="3075"/>
      <c r="J791" s="3075"/>
      <c r="K791" s="3075"/>
      <c r="L791" s="3075"/>
      <c r="M791" s="3075"/>
      <c r="N791" s="3075"/>
      <c r="O791" s="3075"/>
      <c r="P791" s="3075"/>
      <c r="Q791" s="3075"/>
      <c r="R791" s="3075"/>
      <c r="S791" s="3076"/>
      <c r="T791" s="3077">
        <f>AK174</f>
        <v>10</v>
      </c>
      <c r="U791" s="3077"/>
      <c r="V791" s="3077"/>
      <c r="W791" s="3077"/>
      <c r="X791" s="3077"/>
      <c r="Y791" s="3077"/>
      <c r="Z791" s="3081">
        <v>10</v>
      </c>
      <c r="AA791" s="3081"/>
      <c r="AB791" s="3081"/>
      <c r="AC791" s="3081"/>
      <c r="AD791" s="3081"/>
      <c r="AE791" s="3081"/>
      <c r="AF791" s="3081">
        <f>IF(T791&gt;Z791,Z791,T791)</f>
        <v>10</v>
      </c>
      <c r="AG791" s="3081"/>
      <c r="AH791" s="3081"/>
      <c r="AI791" s="3081"/>
      <c r="AJ791" s="3081"/>
      <c r="AK791" s="3081"/>
      <c r="AL791" s="1321"/>
      <c r="AM791" s="1215"/>
    </row>
    <row r="792" spans="1:81">
      <c r="A792" s="1322" t="s">
        <v>1641</v>
      </c>
      <c r="B792" s="3075" t="s">
        <v>1642</v>
      </c>
      <c r="C792" s="3075"/>
      <c r="D792" s="3075"/>
      <c r="E792" s="3075"/>
      <c r="F792" s="3075"/>
      <c r="G792" s="3075"/>
      <c r="H792" s="3075"/>
      <c r="I792" s="3075"/>
      <c r="J792" s="3075"/>
      <c r="K792" s="3075"/>
      <c r="L792" s="3075"/>
      <c r="M792" s="3075"/>
      <c r="N792" s="3075"/>
      <c r="O792" s="3075"/>
      <c r="P792" s="3075"/>
      <c r="Q792" s="3075"/>
      <c r="R792" s="3075"/>
      <c r="S792" s="3076"/>
      <c r="T792" s="3077">
        <f>AK256</f>
        <v>8</v>
      </c>
      <c r="U792" s="3077"/>
      <c r="V792" s="3077"/>
      <c r="W792" s="3077"/>
      <c r="X792" s="3077"/>
      <c r="Y792" s="3077"/>
      <c r="Z792" s="3078">
        <v>8</v>
      </c>
      <c r="AA792" s="3079"/>
      <c r="AB792" s="3079"/>
      <c r="AC792" s="3079"/>
      <c r="AD792" s="3079"/>
      <c r="AE792" s="3080"/>
      <c r="AF792" s="3081">
        <f>IF(T792&gt;Z792,Z792,T792)</f>
        <v>8</v>
      </c>
      <c r="AG792" s="3081"/>
      <c r="AH792" s="3081"/>
      <c r="AI792" s="3081"/>
      <c r="AJ792" s="3081"/>
      <c r="AK792" s="3081"/>
      <c r="AL792" s="1321"/>
      <c r="AM792" s="1215"/>
    </row>
    <row r="793" spans="1:81" s="924" customFormat="1" hidden="1">
      <c r="A793" s="1324" t="s">
        <v>624</v>
      </c>
      <c r="B793" s="3075" t="s">
        <v>1872</v>
      </c>
      <c r="C793" s="3075"/>
      <c r="D793" s="3075"/>
      <c r="E793" s="3075"/>
      <c r="F793" s="3075"/>
      <c r="G793" s="3075"/>
      <c r="H793" s="3075"/>
      <c r="I793" s="3075"/>
      <c r="J793" s="3075"/>
      <c r="K793" s="3075"/>
      <c r="L793" s="3075"/>
      <c r="M793" s="3075"/>
      <c r="N793" s="3075"/>
      <c r="O793" s="3075"/>
      <c r="P793" s="3075"/>
      <c r="Q793" s="3075"/>
      <c r="R793" s="3075"/>
      <c r="S793" s="3076"/>
      <c r="T793" s="3077">
        <f>IF(AK750&gt;5,5,AK750)</f>
        <v>0</v>
      </c>
      <c r="U793" s="3077"/>
      <c r="V793" s="3077"/>
      <c r="W793" s="3077"/>
      <c r="X793" s="3077"/>
      <c r="Y793" s="3077"/>
      <c r="Z793" s="3081">
        <v>5</v>
      </c>
      <c r="AA793" s="3081"/>
      <c r="AB793" s="3081"/>
      <c r="AC793" s="3081"/>
      <c r="AD793" s="3081"/>
      <c r="AE793" s="3081"/>
      <c r="AF793" s="3081">
        <f>IF(T793&gt;Z793,5,T793)</f>
        <v>0</v>
      </c>
      <c r="AG793" s="3081"/>
      <c r="AH793" s="3081"/>
      <c r="AI793" s="3081"/>
      <c r="AJ793" s="3081"/>
      <c r="AK793" s="3081"/>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1647</v>
      </c>
      <c r="B794" s="3075" t="s">
        <v>1873</v>
      </c>
      <c r="C794" s="3075"/>
      <c r="D794" s="3075"/>
      <c r="E794" s="3075"/>
      <c r="F794" s="3075"/>
      <c r="G794" s="3075"/>
      <c r="H794" s="3075"/>
      <c r="I794" s="3075"/>
      <c r="J794" s="3075"/>
      <c r="K794" s="3075"/>
      <c r="L794" s="3075"/>
      <c r="M794" s="3075"/>
      <c r="N794" s="3075"/>
      <c r="O794" s="3075"/>
      <c r="P794" s="3075"/>
      <c r="Q794" s="3075"/>
      <c r="R794" s="3075"/>
      <c r="S794" s="3076"/>
      <c r="T794" s="3077">
        <f>AK267</f>
        <v>10</v>
      </c>
      <c r="U794" s="3077"/>
      <c r="V794" s="3077"/>
      <c r="W794" s="3077"/>
      <c r="X794" s="3077"/>
      <c r="Y794" s="3077"/>
      <c r="Z794" s="3081">
        <v>10</v>
      </c>
      <c r="AA794" s="3081"/>
      <c r="AB794" s="3081"/>
      <c r="AC794" s="3081"/>
      <c r="AD794" s="3081"/>
      <c r="AE794" s="3081"/>
      <c r="AF794" s="3087">
        <f>IF(T794&gt;Z794,Z794,T794)</f>
        <v>10</v>
      </c>
      <c r="AG794" s="3088"/>
      <c r="AH794" s="3088"/>
      <c r="AI794" s="3088"/>
      <c r="AJ794" s="3088"/>
      <c r="AK794" s="3089"/>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1651</v>
      </c>
      <c r="B795" s="3075" t="s">
        <v>1652</v>
      </c>
      <c r="C795" s="3075"/>
      <c r="D795" s="3075"/>
      <c r="E795" s="3075"/>
      <c r="F795" s="3075"/>
      <c r="G795" s="3075"/>
      <c r="H795" s="3075"/>
      <c r="I795" s="3075"/>
      <c r="J795" s="3075"/>
      <c r="K795" s="3075"/>
      <c r="L795" s="3075"/>
      <c r="M795" s="3075"/>
      <c r="N795" s="3075"/>
      <c r="O795" s="3075"/>
      <c r="P795" s="3075"/>
      <c r="Q795" s="3075"/>
      <c r="R795" s="3075"/>
      <c r="S795" s="3076"/>
      <c r="T795" s="3077">
        <f>AK553</f>
        <v>19</v>
      </c>
      <c r="U795" s="3077"/>
      <c r="V795" s="3077"/>
      <c r="W795" s="3077"/>
      <c r="X795" s="3077"/>
      <c r="Y795" s="3077"/>
      <c r="Z795" s="3087">
        <v>20</v>
      </c>
      <c r="AA795" s="3088"/>
      <c r="AB795" s="3088"/>
      <c r="AC795" s="3088"/>
      <c r="AD795" s="3088"/>
      <c r="AE795" s="3089"/>
      <c r="AF795" s="3087">
        <f>IF(T795&gt;Z795,Z795,T795)</f>
        <v>19</v>
      </c>
      <c r="AG795" s="3090"/>
      <c r="AH795" s="3090"/>
      <c r="AI795" s="3090"/>
      <c r="AJ795" s="3090"/>
      <c r="AK795" s="3091"/>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1874</v>
      </c>
      <c r="D796" s="1329"/>
      <c r="E796" s="1329"/>
      <c r="F796" s="1329"/>
      <c r="G796" s="1329"/>
      <c r="H796" s="1329"/>
      <c r="I796" s="1329"/>
      <c r="J796" s="1329"/>
      <c r="K796" s="1329"/>
      <c r="L796" s="1329"/>
      <c r="M796" s="1329"/>
      <c r="N796" s="1329"/>
      <c r="O796" s="1329"/>
      <c r="P796" s="1329"/>
      <c r="Q796" s="1329"/>
      <c r="R796" s="1327"/>
      <c r="S796" s="1330"/>
      <c r="T796" s="3084">
        <f>AK320</f>
        <v>9</v>
      </c>
      <c r="U796" s="3084"/>
      <c r="V796" s="3084"/>
      <c r="W796" s="3084"/>
      <c r="X796" s="3084"/>
      <c r="Y796" s="3084"/>
      <c r="Z796" s="3048">
        <v>20</v>
      </c>
      <c r="AA796" s="3049"/>
      <c r="AB796" s="3049"/>
      <c r="AC796" s="3049"/>
      <c r="AD796" s="3049"/>
      <c r="AE796" s="3050"/>
      <c r="AF796" s="3086"/>
      <c r="AG796" s="3086"/>
      <c r="AH796" s="3086"/>
      <c r="AI796" s="3086"/>
      <c r="AJ796" s="3086"/>
      <c r="AK796" s="3086"/>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1875</v>
      </c>
      <c r="D797" s="1328"/>
      <c r="E797" s="1328"/>
      <c r="F797" s="1328"/>
      <c r="G797" s="1328"/>
      <c r="H797" s="1328"/>
      <c r="I797" s="1328"/>
      <c r="J797" s="1328"/>
      <c r="K797" s="1328"/>
      <c r="L797" s="1328"/>
      <c r="M797" s="1328"/>
      <c r="N797" s="1328"/>
      <c r="O797" s="1328"/>
      <c r="P797" s="1328"/>
      <c r="Q797" s="1328"/>
      <c r="R797" s="1327"/>
      <c r="S797" s="1330"/>
      <c r="T797" s="3084">
        <f>AK551</f>
        <v>10</v>
      </c>
      <c r="U797" s="3084"/>
      <c r="V797" s="3084"/>
      <c r="W797" s="3084"/>
      <c r="X797" s="3084"/>
      <c r="Y797" s="3084"/>
      <c r="Z797" s="3048">
        <v>10</v>
      </c>
      <c r="AA797" s="3049"/>
      <c r="AB797" s="3049"/>
      <c r="AC797" s="3049"/>
      <c r="AD797" s="3049"/>
      <c r="AE797" s="3050"/>
      <c r="AF797" s="3086"/>
      <c r="AG797" s="3086"/>
      <c r="AH797" s="3086"/>
      <c r="AI797" s="3086"/>
      <c r="AJ797" s="3086"/>
      <c r="AK797" s="3086"/>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1737</v>
      </c>
      <c r="B798" s="3075" t="s">
        <v>908</v>
      </c>
      <c r="C798" s="3075"/>
      <c r="D798" s="3075"/>
      <c r="E798" s="3075"/>
      <c r="F798" s="3075"/>
      <c r="G798" s="3075"/>
      <c r="H798" s="3075"/>
      <c r="I798" s="3075"/>
      <c r="J798" s="3075"/>
      <c r="K798" s="3075"/>
      <c r="L798" s="3075"/>
      <c r="M798" s="3075"/>
      <c r="N798" s="3075"/>
      <c r="O798" s="3075"/>
      <c r="P798" s="3075"/>
      <c r="Q798" s="3075"/>
      <c r="R798" s="3075"/>
      <c r="S798" s="3076"/>
      <c r="T798" s="3077">
        <f>AK684</f>
        <v>12</v>
      </c>
      <c r="U798" s="3077"/>
      <c r="V798" s="3077"/>
      <c r="W798" s="3077"/>
      <c r="X798" s="3077"/>
      <c r="Y798" s="3077"/>
      <c r="Z798" s="3087">
        <v>10</v>
      </c>
      <c r="AA798" s="3088"/>
      <c r="AB798" s="3088"/>
      <c r="AC798" s="3088"/>
      <c r="AD798" s="3088"/>
      <c r="AE798" s="3089"/>
      <c r="AF798" s="3081">
        <f>IF(T798&gt;Z798,Z798,T798)</f>
        <v>10</v>
      </c>
      <c r="AG798" s="3081"/>
      <c r="AH798" s="3081"/>
      <c r="AI798" s="3081"/>
      <c r="AJ798" s="3081"/>
      <c r="AK798" s="3081"/>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1850</v>
      </c>
      <c r="B799" s="3075" t="s">
        <v>1851</v>
      </c>
      <c r="C799" s="3075"/>
      <c r="D799" s="3075"/>
      <c r="E799" s="3075"/>
      <c r="F799" s="3075"/>
      <c r="G799" s="3075"/>
      <c r="H799" s="3075"/>
      <c r="I799" s="3075"/>
      <c r="J799" s="3075"/>
      <c r="K799" s="3075"/>
      <c r="L799" s="3075"/>
      <c r="M799" s="3075"/>
      <c r="N799" s="3075"/>
      <c r="O799" s="3075"/>
      <c r="P799" s="3075"/>
      <c r="Q799" s="3075"/>
      <c r="R799" s="3075"/>
      <c r="S799" s="3076"/>
      <c r="T799" s="3077">
        <f>AK774</f>
        <v>12</v>
      </c>
      <c r="U799" s="3077"/>
      <c r="V799" s="3077"/>
      <c r="W799" s="3077"/>
      <c r="X799" s="3077"/>
      <c r="Y799" s="3077"/>
      <c r="Z799" s="3087">
        <v>12</v>
      </c>
      <c r="AA799" s="3088"/>
      <c r="AB799" s="3088"/>
      <c r="AC799" s="3088"/>
      <c r="AD799" s="3088"/>
      <c r="AE799" s="3089"/>
      <c r="AF799" s="3081">
        <f>IF(T799&gt;Z799,Z799,T799)</f>
        <v>12</v>
      </c>
      <c r="AG799" s="3081"/>
      <c r="AH799" s="3081"/>
      <c r="AI799" s="3081"/>
      <c r="AJ799" s="3081"/>
      <c r="AK799" s="3081"/>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92" t="s">
        <v>1876</v>
      </c>
      <c r="B800" s="3075"/>
      <c r="C800" s="3075"/>
      <c r="D800" s="3075"/>
      <c r="E800" s="3075"/>
      <c r="F800" s="3075"/>
      <c r="G800" s="3075"/>
      <c r="H800" s="3075"/>
      <c r="I800" s="3075"/>
      <c r="J800" s="3075"/>
      <c r="K800" s="3075"/>
      <c r="L800" s="3075"/>
      <c r="M800" s="3075"/>
      <c r="N800" s="3075"/>
      <c r="O800" s="3075"/>
      <c r="P800" s="3075"/>
      <c r="Q800" s="3075"/>
      <c r="R800" s="3075"/>
      <c r="S800" s="3076"/>
      <c r="T800" s="3093"/>
      <c r="U800" s="3093"/>
      <c r="V800" s="3093"/>
      <c r="W800" s="3093"/>
      <c r="X800" s="3093"/>
      <c r="Y800" s="3093"/>
      <c r="Z800" s="3085" t="s">
        <v>1877</v>
      </c>
      <c r="AA800" s="3085"/>
      <c r="AB800" s="3085"/>
      <c r="AC800" s="3085"/>
      <c r="AD800" s="3085"/>
      <c r="AE800" s="3085"/>
      <c r="AF800" s="3087">
        <f>IF(T800&gt;0,T800,0)</f>
        <v>0</v>
      </c>
      <c r="AG800" s="3088"/>
      <c r="AH800" s="3088"/>
      <c r="AI800" s="3088"/>
      <c r="AJ800" s="3088"/>
      <c r="AK800" s="3089"/>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94" t="s">
        <v>1878</v>
      </c>
      <c r="B801" s="3095"/>
      <c r="C801" s="3095"/>
      <c r="D801" s="3095"/>
      <c r="E801" s="3095"/>
      <c r="F801" s="3095"/>
      <c r="G801" s="3095"/>
      <c r="H801" s="3095"/>
      <c r="I801" s="3095"/>
      <c r="J801" s="3095"/>
      <c r="K801" s="3095"/>
      <c r="L801" s="3095"/>
      <c r="M801" s="3095"/>
      <c r="N801" s="3095"/>
      <c r="O801" s="3095"/>
      <c r="P801" s="3095"/>
      <c r="Q801" s="3095"/>
      <c r="R801" s="3095"/>
      <c r="S801" s="3095"/>
      <c r="T801" s="3095"/>
      <c r="U801" s="3095"/>
      <c r="V801" s="3095"/>
      <c r="W801" s="3095"/>
      <c r="X801" s="3095"/>
      <c r="Y801" s="3095"/>
      <c r="Z801" s="3095"/>
      <c r="AA801" s="3095"/>
      <c r="AB801" s="3095"/>
      <c r="AC801" s="3095"/>
      <c r="AD801" s="3095"/>
      <c r="AE801" s="3096"/>
      <c r="AF801" s="3100">
        <f ca="1">SUM(AF784:AK799)-AF800</f>
        <v>119</v>
      </c>
      <c r="AG801" s="3101"/>
      <c r="AH801" s="3101"/>
      <c r="AI801" s="3101"/>
      <c r="AJ801" s="3101"/>
      <c r="AK801" s="3102"/>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97"/>
      <c r="B802" s="3098"/>
      <c r="C802" s="3098"/>
      <c r="D802" s="3098"/>
      <c r="E802" s="3098"/>
      <c r="F802" s="3098"/>
      <c r="G802" s="3098"/>
      <c r="H802" s="3098"/>
      <c r="I802" s="3098"/>
      <c r="J802" s="3098"/>
      <c r="K802" s="3098"/>
      <c r="L802" s="3098"/>
      <c r="M802" s="3098"/>
      <c r="N802" s="3098"/>
      <c r="O802" s="3098"/>
      <c r="P802" s="3098"/>
      <c r="Q802" s="3098"/>
      <c r="R802" s="3098"/>
      <c r="S802" s="3098"/>
      <c r="T802" s="3098"/>
      <c r="U802" s="3098"/>
      <c r="V802" s="3098"/>
      <c r="W802" s="3098"/>
      <c r="X802" s="3098"/>
      <c r="Y802" s="3098"/>
      <c r="Z802" s="3098"/>
      <c r="AA802" s="3098"/>
      <c r="AB802" s="3098"/>
      <c r="AC802" s="3098"/>
      <c r="AD802" s="3098"/>
      <c r="AE802" s="3099"/>
      <c r="AF802" s="3103"/>
      <c r="AG802" s="3104"/>
      <c r="AH802" s="3104"/>
      <c r="AI802" s="3104"/>
      <c r="AJ802" s="3104"/>
      <c r="AK802" s="3105"/>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taryn</cp:lastModifiedBy>
  <cp:lastPrinted>2021-04-23T23:58:28Z</cp:lastPrinted>
  <dcterms:created xsi:type="dcterms:W3CDTF">2007-12-27T18:26:28Z</dcterms:created>
  <dcterms:modified xsi:type="dcterms:W3CDTF">2021-05-20T17:42:40Z</dcterms:modified>
</cp:coreProperties>
</file>